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erja\BANK EXP\BARU\2023\07 JULI\"/>
    </mc:Choice>
  </mc:AlternateContent>
  <bookViews>
    <workbookView xWindow="0" yWindow="0" windowWidth="28800" windowHeight="11460"/>
  </bookViews>
  <sheets>
    <sheet name="Sheet2" sheetId="1" r:id="rId1"/>
    <sheet name="MG_1" sheetId="2" r:id="rId2"/>
    <sheet name="MG_2" sheetId="5" r:id="rId3"/>
    <sheet name="MG_3 (B)" sheetId="3" r:id="rId4"/>
    <sheet name="2" sheetId="7" r:id="rId5"/>
  </sheets>
  <externalReferences>
    <externalReference r:id="rId6"/>
    <externalReference r:id="rId7"/>
  </externalReferences>
  <calcPr calcId="152511"/>
  <pivotCaches>
    <pivotCache cacheId="3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4" i="1" l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W374" i="1"/>
  <c r="Y374" i="1" s="1"/>
  <c r="W375" i="1"/>
  <c r="W376" i="1"/>
  <c r="Y376" i="1" s="1"/>
  <c r="W377" i="1"/>
  <c r="Y377" i="1" s="1"/>
  <c r="W378" i="1"/>
  <c r="Y378" i="1" s="1"/>
  <c r="W379" i="1"/>
  <c r="W380" i="1"/>
  <c r="Y380" i="1" s="1"/>
  <c r="W381" i="1"/>
  <c r="Y381" i="1" s="1"/>
  <c r="W382" i="1"/>
  <c r="Y382" i="1" s="1"/>
  <c r="W383" i="1"/>
  <c r="W384" i="1"/>
  <c r="Y384" i="1" s="1"/>
  <c r="W385" i="1"/>
  <c r="Y385" i="1" s="1"/>
  <c r="W386" i="1"/>
  <c r="Y386" i="1" s="1"/>
  <c r="W387" i="1"/>
  <c r="W388" i="1"/>
  <c r="Y388" i="1" s="1"/>
  <c r="W389" i="1"/>
  <c r="Y389" i="1" s="1"/>
  <c r="W390" i="1"/>
  <c r="Y390" i="1" s="1"/>
  <c r="W391" i="1"/>
  <c r="W392" i="1"/>
  <c r="Y392" i="1" s="1"/>
  <c r="W393" i="1"/>
  <c r="Y393" i="1" s="1"/>
  <c r="W394" i="1"/>
  <c r="Y394" i="1" s="1"/>
  <c r="W395" i="1"/>
  <c r="W396" i="1"/>
  <c r="Y396" i="1" s="1"/>
  <c r="W397" i="1"/>
  <c r="Y397" i="1" s="1"/>
  <c r="W398" i="1"/>
  <c r="Y398" i="1" s="1"/>
  <c r="W399" i="1"/>
  <c r="W400" i="1"/>
  <c r="Y400" i="1" s="1"/>
  <c r="W401" i="1"/>
  <c r="Y401" i="1" s="1"/>
  <c r="W402" i="1"/>
  <c r="Y402" i="1" s="1"/>
  <c r="W403" i="1"/>
  <c r="W404" i="1"/>
  <c r="Y404" i="1" s="1"/>
  <c r="W405" i="1"/>
  <c r="Y405" i="1" s="1"/>
  <c r="W406" i="1"/>
  <c r="Y406" i="1" s="1"/>
  <c r="W407" i="1"/>
  <c r="W408" i="1"/>
  <c r="Y408" i="1" s="1"/>
  <c r="W409" i="1"/>
  <c r="Y409" i="1" s="1"/>
  <c r="W410" i="1"/>
  <c r="Y410" i="1" s="1"/>
  <c r="W411" i="1"/>
  <c r="W412" i="1"/>
  <c r="Y412" i="1" s="1"/>
  <c r="W413" i="1"/>
  <c r="Y413" i="1" s="1"/>
  <c r="W414" i="1"/>
  <c r="Y414" i="1" s="1"/>
  <c r="W415" i="1"/>
  <c r="W416" i="1"/>
  <c r="Y416" i="1" s="1"/>
  <c r="W417" i="1"/>
  <c r="Y417" i="1" s="1"/>
  <c r="W418" i="1"/>
  <c r="Y418" i="1" s="1"/>
  <c r="W419" i="1"/>
  <c r="W420" i="1"/>
  <c r="Y420" i="1" s="1"/>
  <c r="W421" i="1"/>
  <c r="Y421" i="1" s="1"/>
  <c r="W422" i="1"/>
  <c r="Y422" i="1" s="1"/>
  <c r="W423" i="1"/>
  <c r="W424" i="1"/>
  <c r="Y424" i="1" s="1"/>
  <c r="W425" i="1"/>
  <c r="Y425" i="1" s="1"/>
  <c r="W426" i="1"/>
  <c r="Y426" i="1" s="1"/>
  <c r="W427" i="1"/>
  <c r="W428" i="1"/>
  <c r="Y428" i="1" s="1"/>
  <c r="W429" i="1"/>
  <c r="Y429" i="1" s="1"/>
  <c r="W430" i="1"/>
  <c r="Y430" i="1" s="1"/>
  <c r="W431" i="1"/>
  <c r="W432" i="1"/>
  <c r="Y432" i="1" s="1"/>
  <c r="W433" i="1"/>
  <c r="Y433" i="1" s="1"/>
  <c r="W434" i="1"/>
  <c r="Y434" i="1" s="1"/>
  <c r="W435" i="1"/>
  <c r="W436" i="1"/>
  <c r="Y436" i="1" s="1"/>
  <c r="W437" i="1"/>
  <c r="Y437" i="1" s="1"/>
  <c r="W438" i="1"/>
  <c r="Y438" i="1" s="1"/>
  <c r="W439" i="1"/>
  <c r="W440" i="1"/>
  <c r="Y440" i="1" s="1"/>
  <c r="W441" i="1"/>
  <c r="Y441" i="1" s="1"/>
  <c r="W442" i="1"/>
  <c r="Y442" i="1" s="1"/>
  <c r="W443" i="1"/>
  <c r="W444" i="1"/>
  <c r="Y444" i="1" s="1"/>
  <c r="W445" i="1"/>
  <c r="Y445" i="1" s="1"/>
  <c r="W446" i="1"/>
  <c r="Y446" i="1" s="1"/>
  <c r="W447" i="1"/>
  <c r="W448" i="1"/>
  <c r="Y448" i="1" s="1"/>
  <c r="W449" i="1"/>
  <c r="Y449" i="1" s="1"/>
  <c r="W450" i="1"/>
  <c r="Y450" i="1" s="1"/>
  <c r="W451" i="1"/>
  <c r="W452" i="1"/>
  <c r="Y452" i="1" s="1"/>
  <c r="W453" i="1"/>
  <c r="Y453" i="1" s="1"/>
  <c r="W454" i="1"/>
  <c r="Y454" i="1" s="1"/>
  <c r="W455" i="1"/>
  <c r="W456" i="1"/>
  <c r="Y456" i="1" s="1"/>
  <c r="W457" i="1"/>
  <c r="Y457" i="1" s="1"/>
  <c r="W458" i="1"/>
  <c r="Y458" i="1" s="1"/>
  <c r="W459" i="1"/>
  <c r="W460" i="1"/>
  <c r="Y460" i="1" s="1"/>
  <c r="W461" i="1"/>
  <c r="Y461" i="1" s="1"/>
  <c r="W462" i="1"/>
  <c r="Y462" i="1" s="1"/>
  <c r="W463" i="1"/>
  <c r="W464" i="1"/>
  <c r="Y464" i="1" s="1"/>
  <c r="W465" i="1"/>
  <c r="Y465" i="1" s="1"/>
  <c r="W466" i="1"/>
  <c r="Y466" i="1" s="1"/>
  <c r="Y375" i="1"/>
  <c r="Y379" i="1"/>
  <c r="Y383" i="1"/>
  <c r="Y387" i="1"/>
  <c r="Y391" i="1"/>
  <c r="Y395" i="1"/>
  <c r="Y399" i="1"/>
  <c r="Y403" i="1"/>
  <c r="Y407" i="1"/>
  <c r="Y411" i="1"/>
  <c r="Y415" i="1"/>
  <c r="Y419" i="1"/>
  <c r="Y423" i="1"/>
  <c r="Y427" i="1"/>
  <c r="Y431" i="1"/>
  <c r="Y435" i="1"/>
  <c r="Y439" i="1"/>
  <c r="Y443" i="1"/>
  <c r="Y447" i="1"/>
  <c r="Y451" i="1"/>
  <c r="Y455" i="1"/>
  <c r="Y459" i="1"/>
  <c r="Y463" i="1"/>
  <c r="Z375" i="1"/>
  <c r="Z379" i="1"/>
  <c r="Z383" i="1"/>
  <c r="AA383" i="1" s="1"/>
  <c r="Z387" i="1"/>
  <c r="AA387" i="1" s="1"/>
  <c r="Z391" i="1"/>
  <c r="AA391" i="1" s="1"/>
  <c r="Z395" i="1"/>
  <c r="Z399" i="1"/>
  <c r="AA399" i="1" s="1"/>
  <c r="Z403" i="1"/>
  <c r="AA403" i="1" s="1"/>
  <c r="Z407" i="1"/>
  <c r="AA407" i="1" s="1"/>
  <c r="Z411" i="1"/>
  <c r="AA411" i="1" s="1"/>
  <c r="Z415" i="1"/>
  <c r="Z419" i="1"/>
  <c r="Z423" i="1"/>
  <c r="Z427" i="1"/>
  <c r="Z431" i="1"/>
  <c r="Z435" i="1"/>
  <c r="Z439" i="1"/>
  <c r="Z443" i="1"/>
  <c r="Z447" i="1"/>
  <c r="Z451" i="1"/>
  <c r="Z455" i="1"/>
  <c r="Z459" i="1"/>
  <c r="Z463" i="1"/>
  <c r="AA379" i="1"/>
  <c r="AA395" i="1"/>
  <c r="AB374" i="1"/>
  <c r="AC374" i="1" s="1"/>
  <c r="AD374" i="1" s="1"/>
  <c r="AE374" i="1" s="1"/>
  <c r="AB375" i="1"/>
  <c r="AB376" i="1"/>
  <c r="AC376" i="1" s="1"/>
  <c r="AD376" i="1" s="1"/>
  <c r="AE376" i="1" s="1"/>
  <c r="AB377" i="1"/>
  <c r="AC377" i="1" s="1"/>
  <c r="AD377" i="1" s="1"/>
  <c r="AE377" i="1" s="1"/>
  <c r="AB378" i="1"/>
  <c r="AC378" i="1" s="1"/>
  <c r="AD378" i="1" s="1"/>
  <c r="AE378" i="1" s="1"/>
  <c r="AB379" i="1"/>
  <c r="AB380" i="1"/>
  <c r="AC380" i="1" s="1"/>
  <c r="AD380" i="1" s="1"/>
  <c r="AE380" i="1" s="1"/>
  <c r="AB381" i="1"/>
  <c r="AC381" i="1" s="1"/>
  <c r="AD381" i="1" s="1"/>
  <c r="AE381" i="1" s="1"/>
  <c r="AB382" i="1"/>
  <c r="AC382" i="1" s="1"/>
  <c r="AD382" i="1" s="1"/>
  <c r="AE382" i="1" s="1"/>
  <c r="AB383" i="1"/>
  <c r="AB384" i="1"/>
  <c r="AC384" i="1" s="1"/>
  <c r="AD384" i="1" s="1"/>
  <c r="AE384" i="1" s="1"/>
  <c r="AB385" i="1"/>
  <c r="AC385" i="1" s="1"/>
  <c r="AD385" i="1" s="1"/>
  <c r="AE385" i="1" s="1"/>
  <c r="AB386" i="1"/>
  <c r="AC386" i="1" s="1"/>
  <c r="AD386" i="1" s="1"/>
  <c r="AE386" i="1" s="1"/>
  <c r="AB387" i="1"/>
  <c r="AB388" i="1"/>
  <c r="AC388" i="1" s="1"/>
  <c r="AD388" i="1" s="1"/>
  <c r="AE388" i="1" s="1"/>
  <c r="AB389" i="1"/>
  <c r="AC389" i="1" s="1"/>
  <c r="AD389" i="1" s="1"/>
  <c r="AE389" i="1" s="1"/>
  <c r="AB390" i="1"/>
  <c r="AC390" i="1" s="1"/>
  <c r="AD390" i="1" s="1"/>
  <c r="AE390" i="1" s="1"/>
  <c r="AB391" i="1"/>
  <c r="AB392" i="1"/>
  <c r="AC392" i="1" s="1"/>
  <c r="AD392" i="1" s="1"/>
  <c r="AE392" i="1" s="1"/>
  <c r="AB393" i="1"/>
  <c r="AC393" i="1" s="1"/>
  <c r="AD393" i="1" s="1"/>
  <c r="AE393" i="1" s="1"/>
  <c r="AB394" i="1"/>
  <c r="AC394" i="1" s="1"/>
  <c r="AD394" i="1" s="1"/>
  <c r="AE394" i="1" s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C375" i="1"/>
  <c r="AC379" i="1"/>
  <c r="AD379" i="1" s="1"/>
  <c r="AE379" i="1" s="1"/>
  <c r="AC383" i="1"/>
  <c r="AC387" i="1"/>
  <c r="AD387" i="1" s="1"/>
  <c r="AE387" i="1" s="1"/>
  <c r="AC391" i="1"/>
  <c r="AC395" i="1"/>
  <c r="AD395" i="1" s="1"/>
  <c r="AE395" i="1" s="1"/>
  <c r="AC396" i="1"/>
  <c r="AD396" i="1" s="1"/>
  <c r="AE396" i="1" s="1"/>
  <c r="AC397" i="1"/>
  <c r="AD397" i="1" s="1"/>
  <c r="AC398" i="1"/>
  <c r="AD398" i="1" s="1"/>
  <c r="AC399" i="1"/>
  <c r="AC400" i="1"/>
  <c r="AD400" i="1" s="1"/>
  <c r="AE400" i="1" s="1"/>
  <c r="AC401" i="1"/>
  <c r="AD401" i="1" s="1"/>
  <c r="AE401" i="1" s="1"/>
  <c r="AC402" i="1"/>
  <c r="AD402" i="1" s="1"/>
  <c r="AE402" i="1" s="1"/>
  <c r="AC403" i="1"/>
  <c r="AD403" i="1" s="1"/>
  <c r="AE403" i="1" s="1"/>
  <c r="AC404" i="1"/>
  <c r="AD404" i="1" s="1"/>
  <c r="AE404" i="1" s="1"/>
  <c r="AC405" i="1"/>
  <c r="AD405" i="1" s="1"/>
  <c r="AE405" i="1" s="1"/>
  <c r="AC406" i="1"/>
  <c r="AD406" i="1" s="1"/>
  <c r="AE406" i="1" s="1"/>
  <c r="AC407" i="1"/>
  <c r="AC408" i="1"/>
  <c r="AD408" i="1" s="1"/>
  <c r="AE408" i="1" s="1"/>
  <c r="AC409" i="1"/>
  <c r="AD409" i="1" s="1"/>
  <c r="AE409" i="1" s="1"/>
  <c r="AC410" i="1"/>
  <c r="AD410" i="1" s="1"/>
  <c r="AE410" i="1" s="1"/>
  <c r="AC411" i="1"/>
  <c r="AD411" i="1" s="1"/>
  <c r="AE411" i="1" s="1"/>
  <c r="AC412" i="1"/>
  <c r="AD412" i="1" s="1"/>
  <c r="AE412" i="1" s="1"/>
  <c r="AC413" i="1"/>
  <c r="AD413" i="1" s="1"/>
  <c r="AE413" i="1" s="1"/>
  <c r="AC414" i="1"/>
  <c r="AD414" i="1" s="1"/>
  <c r="AE414" i="1" s="1"/>
  <c r="AC415" i="1"/>
  <c r="AC416" i="1"/>
  <c r="AD416" i="1" s="1"/>
  <c r="AE416" i="1" s="1"/>
  <c r="AC417" i="1"/>
  <c r="AD417" i="1" s="1"/>
  <c r="AE417" i="1" s="1"/>
  <c r="AC418" i="1"/>
  <c r="AD418" i="1" s="1"/>
  <c r="AE418" i="1" s="1"/>
  <c r="AC419" i="1"/>
  <c r="AD419" i="1" s="1"/>
  <c r="AE419" i="1" s="1"/>
  <c r="AC420" i="1"/>
  <c r="AD420" i="1" s="1"/>
  <c r="AE420" i="1" s="1"/>
  <c r="AC421" i="1"/>
  <c r="AD421" i="1" s="1"/>
  <c r="AE421" i="1" s="1"/>
  <c r="AC422" i="1"/>
  <c r="AD422" i="1" s="1"/>
  <c r="AE422" i="1" s="1"/>
  <c r="AC423" i="1"/>
  <c r="AC424" i="1"/>
  <c r="AD424" i="1" s="1"/>
  <c r="AE424" i="1" s="1"/>
  <c r="AC425" i="1"/>
  <c r="AD425" i="1" s="1"/>
  <c r="AE425" i="1" s="1"/>
  <c r="AC426" i="1"/>
  <c r="AD426" i="1" s="1"/>
  <c r="AE426" i="1" s="1"/>
  <c r="AC427" i="1"/>
  <c r="AD427" i="1" s="1"/>
  <c r="AE427" i="1" s="1"/>
  <c r="AC428" i="1"/>
  <c r="AD428" i="1" s="1"/>
  <c r="AE428" i="1" s="1"/>
  <c r="AC429" i="1"/>
  <c r="AD429" i="1" s="1"/>
  <c r="AE429" i="1" s="1"/>
  <c r="AC430" i="1"/>
  <c r="AD430" i="1" s="1"/>
  <c r="AE430" i="1" s="1"/>
  <c r="AC431" i="1"/>
  <c r="AC432" i="1"/>
  <c r="AD432" i="1" s="1"/>
  <c r="AE432" i="1" s="1"/>
  <c r="AC433" i="1"/>
  <c r="AD433" i="1" s="1"/>
  <c r="AE433" i="1" s="1"/>
  <c r="AC434" i="1"/>
  <c r="AD434" i="1" s="1"/>
  <c r="AE434" i="1" s="1"/>
  <c r="AC435" i="1"/>
  <c r="AD435" i="1" s="1"/>
  <c r="AE435" i="1" s="1"/>
  <c r="AC436" i="1"/>
  <c r="AD436" i="1" s="1"/>
  <c r="AE436" i="1" s="1"/>
  <c r="AC437" i="1"/>
  <c r="AD437" i="1" s="1"/>
  <c r="AE437" i="1" s="1"/>
  <c r="AC438" i="1"/>
  <c r="AD438" i="1" s="1"/>
  <c r="AE438" i="1" s="1"/>
  <c r="AC439" i="1"/>
  <c r="AC440" i="1"/>
  <c r="AD440" i="1" s="1"/>
  <c r="AE440" i="1" s="1"/>
  <c r="AC441" i="1"/>
  <c r="AD441" i="1" s="1"/>
  <c r="AE441" i="1" s="1"/>
  <c r="AC442" i="1"/>
  <c r="AD442" i="1" s="1"/>
  <c r="AE442" i="1" s="1"/>
  <c r="AC443" i="1"/>
  <c r="AD443" i="1" s="1"/>
  <c r="AE443" i="1" s="1"/>
  <c r="AC444" i="1"/>
  <c r="AD444" i="1" s="1"/>
  <c r="AE444" i="1" s="1"/>
  <c r="AC445" i="1"/>
  <c r="AD445" i="1" s="1"/>
  <c r="AE445" i="1" s="1"/>
  <c r="AC446" i="1"/>
  <c r="AD446" i="1" s="1"/>
  <c r="AE446" i="1" s="1"/>
  <c r="AC447" i="1"/>
  <c r="AC448" i="1"/>
  <c r="AD448" i="1" s="1"/>
  <c r="AC449" i="1"/>
  <c r="AD449" i="1" s="1"/>
  <c r="AC450" i="1"/>
  <c r="AD450" i="1" s="1"/>
  <c r="AC451" i="1"/>
  <c r="AD451" i="1" s="1"/>
  <c r="AC452" i="1"/>
  <c r="AD452" i="1" s="1"/>
  <c r="AC453" i="1"/>
  <c r="AD453" i="1" s="1"/>
  <c r="AC454" i="1"/>
  <c r="AD454" i="1" s="1"/>
  <c r="AC455" i="1"/>
  <c r="AC456" i="1"/>
  <c r="AD456" i="1" s="1"/>
  <c r="AE456" i="1" s="1"/>
  <c r="AC457" i="1"/>
  <c r="AD457" i="1" s="1"/>
  <c r="AE457" i="1" s="1"/>
  <c r="AC458" i="1"/>
  <c r="AD458" i="1" s="1"/>
  <c r="AE458" i="1" s="1"/>
  <c r="AC459" i="1"/>
  <c r="AD459" i="1" s="1"/>
  <c r="AE459" i="1" s="1"/>
  <c r="AC460" i="1"/>
  <c r="AD460" i="1" s="1"/>
  <c r="AE460" i="1" s="1"/>
  <c r="AC461" i="1"/>
  <c r="AD461" i="1" s="1"/>
  <c r="AE461" i="1" s="1"/>
  <c r="AC462" i="1"/>
  <c r="AD462" i="1" s="1"/>
  <c r="AE462" i="1" s="1"/>
  <c r="AC463" i="1"/>
  <c r="AC464" i="1"/>
  <c r="AD464" i="1" s="1"/>
  <c r="AE464" i="1" s="1"/>
  <c r="AC465" i="1"/>
  <c r="AD465" i="1" s="1"/>
  <c r="AE465" i="1" s="1"/>
  <c r="AC466" i="1"/>
  <c r="AD466" i="1" s="1"/>
  <c r="AE466" i="1" s="1"/>
  <c r="AD375" i="1"/>
  <c r="AE375" i="1" s="1"/>
  <c r="AD383" i="1"/>
  <c r="AE383" i="1" s="1"/>
  <c r="AD391" i="1"/>
  <c r="AE391" i="1" s="1"/>
  <c r="AD399" i="1"/>
  <c r="AE399" i="1" s="1"/>
  <c r="AD407" i="1"/>
  <c r="AE407" i="1" s="1"/>
  <c r="AD415" i="1"/>
  <c r="AE415" i="1" s="1"/>
  <c r="AD423" i="1"/>
  <c r="AE423" i="1" s="1"/>
  <c r="AD431" i="1"/>
  <c r="AE431" i="1" s="1"/>
  <c r="AD439" i="1"/>
  <c r="AE439" i="1" s="1"/>
  <c r="AD447" i="1"/>
  <c r="AE447" i="1" s="1"/>
  <c r="AD455" i="1"/>
  <c r="AE455" i="1" s="1"/>
  <c r="AD463" i="1"/>
  <c r="AE463" i="1" s="1"/>
  <c r="AA423" i="1" l="1"/>
  <c r="AA459" i="1"/>
  <c r="AA435" i="1"/>
  <c r="AA427" i="1"/>
  <c r="AA415" i="1"/>
  <c r="Z465" i="1"/>
  <c r="AA465" i="1" s="1"/>
  <c r="Z461" i="1"/>
  <c r="AA461" i="1" s="1"/>
  <c r="Z457" i="1"/>
  <c r="AA457" i="1" s="1"/>
  <c r="Z453" i="1"/>
  <c r="Z449" i="1"/>
  <c r="Z445" i="1"/>
  <c r="AA445" i="1" s="1"/>
  <c r="Z441" i="1"/>
  <c r="AA441" i="1" s="1"/>
  <c r="Z437" i="1"/>
  <c r="Z433" i="1"/>
  <c r="AA433" i="1" s="1"/>
  <c r="Z429" i="1"/>
  <c r="Z425" i="1"/>
  <c r="Z421" i="1"/>
  <c r="Z417" i="1"/>
  <c r="Z413" i="1"/>
  <c r="AA413" i="1" s="1"/>
  <c r="Z409" i="1"/>
  <c r="AA409" i="1" s="1"/>
  <c r="Z405" i="1"/>
  <c r="AA405" i="1" s="1"/>
  <c r="Z401" i="1"/>
  <c r="AA401" i="1" s="1"/>
  <c r="Z397" i="1"/>
  <c r="Z393" i="1"/>
  <c r="AA393" i="1" s="1"/>
  <c r="Z389" i="1"/>
  <c r="AA389" i="1" s="1"/>
  <c r="Z385" i="1"/>
  <c r="AA385" i="1" s="1"/>
  <c r="Z381" i="1"/>
  <c r="AA381" i="1" s="1"/>
  <c r="Z377" i="1"/>
  <c r="Z466" i="1"/>
  <c r="AA466" i="1" s="1"/>
  <c r="Z464" i="1"/>
  <c r="Z462" i="1"/>
  <c r="AA462" i="1" s="1"/>
  <c r="Z460" i="1"/>
  <c r="Z458" i="1"/>
  <c r="Z456" i="1"/>
  <c r="Z454" i="1"/>
  <c r="Z452" i="1"/>
  <c r="Z450" i="1"/>
  <c r="Z448" i="1"/>
  <c r="Z446" i="1"/>
  <c r="Z444" i="1"/>
  <c r="AA444" i="1" s="1"/>
  <c r="Z442" i="1"/>
  <c r="Z440" i="1"/>
  <c r="Z438" i="1"/>
  <c r="Z436" i="1"/>
  <c r="AA436" i="1" s="1"/>
  <c r="Z434" i="1"/>
  <c r="AA434" i="1" s="1"/>
  <c r="Z432" i="1"/>
  <c r="Z430" i="1"/>
  <c r="Z428" i="1"/>
  <c r="AA428" i="1" s="1"/>
  <c r="Z426" i="1"/>
  <c r="Z424" i="1"/>
  <c r="Z422" i="1"/>
  <c r="Z420" i="1"/>
  <c r="AA420" i="1" s="1"/>
  <c r="Z418" i="1"/>
  <c r="Z416" i="1"/>
  <c r="AA416" i="1" s="1"/>
  <c r="Z414" i="1"/>
  <c r="Z412" i="1"/>
  <c r="AA412" i="1" s="1"/>
  <c r="Z410" i="1"/>
  <c r="AA410" i="1" s="1"/>
  <c r="Z408" i="1"/>
  <c r="AA408" i="1" s="1"/>
  <c r="Z406" i="1"/>
  <c r="AA406" i="1" s="1"/>
  <c r="Z404" i="1"/>
  <c r="AA404" i="1" s="1"/>
  <c r="Z402" i="1"/>
  <c r="AA402" i="1" s="1"/>
  <c r="Z400" i="1"/>
  <c r="AA400" i="1" s="1"/>
  <c r="Z398" i="1"/>
  <c r="Z396" i="1"/>
  <c r="AA396" i="1" s="1"/>
  <c r="Z394" i="1"/>
  <c r="AA394" i="1" s="1"/>
  <c r="Z392" i="1"/>
  <c r="AA392" i="1" s="1"/>
  <c r="Z390" i="1"/>
  <c r="AA390" i="1" s="1"/>
  <c r="Z388" i="1"/>
  <c r="AA388" i="1" s="1"/>
  <c r="Z386" i="1"/>
  <c r="AA386" i="1" s="1"/>
  <c r="Z384" i="1"/>
  <c r="AA384" i="1" s="1"/>
  <c r="Z382" i="1"/>
  <c r="AA382" i="1" s="1"/>
  <c r="Z380" i="1"/>
  <c r="AA380" i="1" s="1"/>
  <c r="Z378" i="1"/>
  <c r="Z376" i="1"/>
  <c r="AA376" i="1" s="1"/>
  <c r="Z374" i="1"/>
  <c r="C3824" i="7"/>
  <c r="C2321" i="7"/>
  <c r="C3823" i="7"/>
  <c r="C3822" i="7"/>
  <c r="C2775" i="7"/>
  <c r="C3821" i="7"/>
  <c r="G346" i="1"/>
  <c r="W346" i="1" s="1"/>
  <c r="AB346" i="1" s="1"/>
  <c r="AC346" i="1" s="1"/>
  <c r="AD346" i="1" s="1"/>
  <c r="AE346" i="1" s="1"/>
  <c r="G347" i="1"/>
  <c r="G348" i="1"/>
  <c r="W348" i="1" s="1"/>
  <c r="G349" i="1"/>
  <c r="G350" i="1"/>
  <c r="W350" i="1" s="1"/>
  <c r="AB350" i="1" s="1"/>
  <c r="AC350" i="1" s="1"/>
  <c r="AD350" i="1" s="1"/>
  <c r="AE350" i="1" s="1"/>
  <c r="G351" i="1"/>
  <c r="G352" i="1"/>
  <c r="W352" i="1" s="1"/>
  <c r="Z352" i="1" s="1"/>
  <c r="G353" i="1"/>
  <c r="G354" i="1"/>
  <c r="W354" i="1" s="1"/>
  <c r="AB354" i="1" s="1"/>
  <c r="AC354" i="1" s="1"/>
  <c r="AD354" i="1" s="1"/>
  <c r="AE354" i="1" s="1"/>
  <c r="G355" i="1"/>
  <c r="G356" i="1"/>
  <c r="W356" i="1" s="1"/>
  <c r="G357" i="1"/>
  <c r="G358" i="1"/>
  <c r="W358" i="1" s="1"/>
  <c r="AB358" i="1" s="1"/>
  <c r="AC358" i="1" s="1"/>
  <c r="AD358" i="1" s="1"/>
  <c r="G359" i="1"/>
  <c r="G360" i="1"/>
  <c r="G361" i="1"/>
  <c r="G362" i="1"/>
  <c r="W362" i="1" s="1"/>
  <c r="AB362" i="1" s="1"/>
  <c r="AC362" i="1" s="1"/>
  <c r="AD362" i="1" s="1"/>
  <c r="AE362" i="1" s="1"/>
  <c r="G363" i="1"/>
  <c r="G364" i="1"/>
  <c r="W364" i="1" s="1"/>
  <c r="G365" i="1"/>
  <c r="G366" i="1"/>
  <c r="W366" i="1" s="1"/>
  <c r="AB366" i="1" s="1"/>
  <c r="AC366" i="1" s="1"/>
  <c r="AD366" i="1" s="1"/>
  <c r="AE366" i="1" s="1"/>
  <c r="G367" i="1"/>
  <c r="G368" i="1"/>
  <c r="W368" i="1" s="1"/>
  <c r="Z368" i="1" s="1"/>
  <c r="G369" i="1"/>
  <c r="G370" i="1"/>
  <c r="W370" i="1" s="1"/>
  <c r="AB370" i="1" s="1"/>
  <c r="AC370" i="1" s="1"/>
  <c r="AD370" i="1" s="1"/>
  <c r="AE370" i="1" s="1"/>
  <c r="G371" i="1"/>
  <c r="G372" i="1"/>
  <c r="W372" i="1" s="1"/>
  <c r="G373" i="1"/>
  <c r="W360" i="1"/>
  <c r="Z360" i="1" s="1"/>
  <c r="Z372" i="1" l="1"/>
  <c r="Y372" i="1"/>
  <c r="AB372" i="1"/>
  <c r="AC372" i="1" s="1"/>
  <c r="AD372" i="1" s="1"/>
  <c r="AE372" i="1" s="1"/>
  <c r="Z364" i="1"/>
  <c r="Y364" i="1"/>
  <c r="AB364" i="1"/>
  <c r="AC364" i="1" s="1"/>
  <c r="AD364" i="1" s="1"/>
  <c r="AE364" i="1" s="1"/>
  <c r="Z356" i="1"/>
  <c r="Y356" i="1"/>
  <c r="AB356" i="1"/>
  <c r="AC356" i="1" s="1"/>
  <c r="AD356" i="1" s="1"/>
  <c r="AE356" i="1" s="1"/>
  <c r="Z348" i="1"/>
  <c r="Y348" i="1"/>
  <c r="AB348" i="1"/>
  <c r="AC348" i="1" s="1"/>
  <c r="AD348" i="1" s="1"/>
  <c r="AE348" i="1" s="1"/>
  <c r="AB368" i="1"/>
  <c r="AC368" i="1" s="1"/>
  <c r="AD368" i="1" s="1"/>
  <c r="AE368" i="1" s="1"/>
  <c r="AB360" i="1"/>
  <c r="AC360" i="1" s="1"/>
  <c r="AD360" i="1" s="1"/>
  <c r="AE360" i="1" s="1"/>
  <c r="AB352" i="1"/>
  <c r="AC352" i="1" s="1"/>
  <c r="AD352" i="1" s="1"/>
  <c r="AE352" i="1" s="1"/>
  <c r="Y368" i="1"/>
  <c r="Y360" i="1"/>
  <c r="AA360" i="1" s="1"/>
  <c r="Y352" i="1"/>
  <c r="AA352" i="1" s="1"/>
  <c r="Z370" i="1"/>
  <c r="Y370" i="1"/>
  <c r="Z366" i="1"/>
  <c r="Y366" i="1"/>
  <c r="Z362" i="1"/>
  <c r="Y362" i="1"/>
  <c r="Z358" i="1"/>
  <c r="Y358" i="1"/>
  <c r="Z354" i="1"/>
  <c r="Y354" i="1"/>
  <c r="Z350" i="1"/>
  <c r="Y350" i="1"/>
  <c r="Z346" i="1"/>
  <c r="Y346" i="1"/>
  <c r="W373" i="1"/>
  <c r="W371" i="1"/>
  <c r="W369" i="1"/>
  <c r="W367" i="1"/>
  <c r="W365" i="1"/>
  <c r="W363" i="1"/>
  <c r="W361" i="1"/>
  <c r="W359" i="1"/>
  <c r="W357" i="1"/>
  <c r="W355" i="1"/>
  <c r="W353" i="1"/>
  <c r="W351" i="1"/>
  <c r="W349" i="1"/>
  <c r="W347" i="1"/>
  <c r="AA356" i="1" l="1"/>
  <c r="AA372" i="1"/>
  <c r="AA354" i="1"/>
  <c r="Y347" i="1"/>
  <c r="AB347" i="1"/>
  <c r="AC347" i="1" s="1"/>
  <c r="AD347" i="1" s="1"/>
  <c r="AE347" i="1" s="1"/>
  <c r="Z347" i="1"/>
  <c r="Y349" i="1"/>
  <c r="Z349" i="1"/>
  <c r="AB349" i="1"/>
  <c r="AC349" i="1" s="1"/>
  <c r="AD349" i="1" s="1"/>
  <c r="AE349" i="1" s="1"/>
  <c r="Y351" i="1"/>
  <c r="AB351" i="1"/>
  <c r="AC351" i="1" s="1"/>
  <c r="AD351" i="1" s="1"/>
  <c r="AE351" i="1" s="1"/>
  <c r="Z351" i="1"/>
  <c r="Y353" i="1"/>
  <c r="Z353" i="1"/>
  <c r="AB353" i="1"/>
  <c r="AC353" i="1" s="1"/>
  <c r="AD353" i="1" s="1"/>
  <c r="AE353" i="1" s="1"/>
  <c r="Y355" i="1"/>
  <c r="AB355" i="1"/>
  <c r="AC355" i="1" s="1"/>
  <c r="AD355" i="1" s="1"/>
  <c r="AE355" i="1" s="1"/>
  <c r="Z355" i="1"/>
  <c r="AA355" i="1" s="1"/>
  <c r="Y357" i="1"/>
  <c r="Z357" i="1"/>
  <c r="AB357" i="1"/>
  <c r="AC357" i="1" s="1"/>
  <c r="AD357" i="1" s="1"/>
  <c r="AE357" i="1" s="1"/>
  <c r="Y359" i="1"/>
  <c r="AB359" i="1"/>
  <c r="AC359" i="1" s="1"/>
  <c r="AD359" i="1" s="1"/>
  <c r="Z359" i="1"/>
  <c r="Y361" i="1"/>
  <c r="Z361" i="1"/>
  <c r="AB361" i="1"/>
  <c r="AC361" i="1" s="1"/>
  <c r="AD361" i="1" s="1"/>
  <c r="AE361" i="1" s="1"/>
  <c r="Y363" i="1"/>
  <c r="AB363" i="1"/>
  <c r="AC363" i="1" s="1"/>
  <c r="AD363" i="1" s="1"/>
  <c r="AE363" i="1" s="1"/>
  <c r="Z363" i="1"/>
  <c r="Y365" i="1"/>
  <c r="Z365" i="1"/>
  <c r="AB365" i="1"/>
  <c r="AC365" i="1" s="1"/>
  <c r="AD365" i="1" s="1"/>
  <c r="AE365" i="1" s="1"/>
  <c r="Y367" i="1"/>
  <c r="AB367" i="1"/>
  <c r="AC367" i="1" s="1"/>
  <c r="AD367" i="1" s="1"/>
  <c r="AE367" i="1" s="1"/>
  <c r="Z367" i="1"/>
  <c r="Y369" i="1"/>
  <c r="Z369" i="1"/>
  <c r="AB369" i="1"/>
  <c r="AC369" i="1" s="1"/>
  <c r="AD369" i="1" s="1"/>
  <c r="AE369" i="1" s="1"/>
  <c r="Y371" i="1"/>
  <c r="AB371" i="1"/>
  <c r="AC371" i="1" s="1"/>
  <c r="AD371" i="1" s="1"/>
  <c r="AE371" i="1" s="1"/>
  <c r="Z371" i="1"/>
  <c r="Y373" i="1"/>
  <c r="Z373" i="1"/>
  <c r="AB373" i="1"/>
  <c r="AC373" i="1" s="1"/>
  <c r="AD373" i="1" s="1"/>
  <c r="AE373" i="1" s="1"/>
  <c r="AA357" i="1" l="1"/>
  <c r="AA353" i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C3000" i="7"/>
  <c r="C3001" i="7"/>
  <c r="C3002" i="7"/>
  <c r="C3003" i="7"/>
  <c r="C3004" i="7"/>
  <c r="C3005" i="7"/>
  <c r="C3006" i="7"/>
  <c r="C3007" i="7"/>
  <c r="C3008" i="7"/>
  <c r="C3009" i="7"/>
  <c r="C3010" i="7"/>
  <c r="C3011" i="7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C3024" i="7"/>
  <c r="C3025" i="7"/>
  <c r="C3026" i="7"/>
  <c r="C3027" i="7"/>
  <c r="C3028" i="7"/>
  <c r="C3029" i="7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C3042" i="7"/>
  <c r="C3043" i="7"/>
  <c r="C3044" i="7"/>
  <c r="C3045" i="7"/>
  <c r="C3046" i="7"/>
  <c r="C3047" i="7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C3066" i="7"/>
  <c r="C3067" i="7"/>
  <c r="C3068" i="7"/>
  <c r="C3069" i="7"/>
  <c r="C3070" i="7"/>
  <c r="C3071" i="7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C3126" i="7"/>
  <c r="C3127" i="7"/>
  <c r="C3128" i="7"/>
  <c r="C3129" i="7"/>
  <c r="C3130" i="7"/>
  <c r="C3131" i="7"/>
  <c r="C3132" i="7"/>
  <c r="C3133" i="7"/>
  <c r="C3134" i="7"/>
  <c r="C3135" i="7"/>
  <c r="C3136" i="7"/>
  <c r="C3137" i="7"/>
  <c r="C3138" i="7"/>
  <c r="C3139" i="7"/>
  <c r="C3140" i="7"/>
  <c r="C3141" i="7"/>
  <c r="C3142" i="7"/>
  <c r="C3143" i="7"/>
  <c r="C3144" i="7"/>
  <c r="C3145" i="7"/>
  <c r="C3146" i="7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C3174" i="7"/>
  <c r="C3175" i="7"/>
  <c r="C3176" i="7"/>
  <c r="C3177" i="7"/>
  <c r="C3178" i="7"/>
  <c r="C3179" i="7"/>
  <c r="C3180" i="7"/>
  <c r="C3181" i="7"/>
  <c r="C3182" i="7"/>
  <c r="C3183" i="7"/>
  <c r="C3184" i="7"/>
  <c r="C3185" i="7"/>
  <c r="C3186" i="7"/>
  <c r="C3187" i="7"/>
  <c r="C3188" i="7"/>
  <c r="C3189" i="7"/>
  <c r="C3190" i="7"/>
  <c r="C3191" i="7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C3204" i="7"/>
  <c r="C3205" i="7"/>
  <c r="C3206" i="7"/>
  <c r="C3207" i="7"/>
  <c r="C3208" i="7"/>
  <c r="C3209" i="7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C3222" i="7"/>
  <c r="C3223" i="7"/>
  <c r="C3224" i="7"/>
  <c r="C3225" i="7"/>
  <c r="C3226" i="7"/>
  <c r="C3227" i="7"/>
  <c r="C3228" i="7"/>
  <c r="C3229" i="7"/>
  <c r="C3230" i="7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C3246" i="7"/>
  <c r="C3247" i="7"/>
  <c r="C3248" i="7"/>
  <c r="C3249" i="7"/>
  <c r="C3250" i="7"/>
  <c r="C3251" i="7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C3288" i="7"/>
  <c r="C3289" i="7"/>
  <c r="C3290" i="7"/>
  <c r="C3291" i="7"/>
  <c r="C3292" i="7"/>
  <c r="C3293" i="7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C3360" i="7"/>
  <c r="C3361" i="7"/>
  <c r="C3362" i="7"/>
  <c r="C3363" i="7"/>
  <c r="C3364" i="7"/>
  <c r="C3365" i="7"/>
  <c r="C3366" i="7"/>
  <c r="C3367" i="7"/>
  <c r="C3368" i="7"/>
  <c r="C3369" i="7"/>
  <c r="C3370" i="7"/>
  <c r="C3371" i="7"/>
  <c r="C3372" i="7"/>
  <c r="C3373" i="7"/>
  <c r="C3374" i="7"/>
  <c r="C3375" i="7"/>
  <c r="C3376" i="7"/>
  <c r="C3377" i="7"/>
  <c r="C3378" i="7"/>
  <c r="C3379" i="7"/>
  <c r="C3380" i="7"/>
  <c r="C3381" i="7"/>
  <c r="C3382" i="7"/>
  <c r="C3383" i="7"/>
  <c r="C3384" i="7"/>
  <c r="C3385" i="7"/>
  <c r="C3386" i="7"/>
  <c r="C3387" i="7"/>
  <c r="C3388" i="7"/>
  <c r="C3389" i="7"/>
  <c r="C3390" i="7"/>
  <c r="C3391" i="7"/>
  <c r="C3392" i="7"/>
  <c r="C3393" i="7"/>
  <c r="C3394" i="7"/>
  <c r="C3395" i="7"/>
  <c r="C3396" i="7"/>
  <c r="C3397" i="7"/>
  <c r="C3398" i="7"/>
  <c r="C3399" i="7"/>
  <c r="C3400" i="7"/>
  <c r="C3401" i="7"/>
  <c r="C3402" i="7"/>
  <c r="C3403" i="7"/>
  <c r="C3404" i="7"/>
  <c r="C3405" i="7"/>
  <c r="C3406" i="7"/>
  <c r="C3407" i="7"/>
  <c r="C3408" i="7"/>
  <c r="C3409" i="7"/>
  <c r="C3410" i="7"/>
  <c r="C3411" i="7"/>
  <c r="C3412" i="7"/>
  <c r="C3413" i="7"/>
  <c r="C3414" i="7"/>
  <c r="C3415" i="7"/>
  <c r="C3416" i="7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C3429" i="7"/>
  <c r="C3430" i="7"/>
  <c r="C3431" i="7"/>
  <c r="C3432" i="7"/>
  <c r="C3433" i="7"/>
  <c r="C3434" i="7"/>
  <c r="C3435" i="7"/>
  <c r="C3436" i="7"/>
  <c r="C3437" i="7"/>
  <c r="C3438" i="7"/>
  <c r="C3439" i="7"/>
  <c r="C3440" i="7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C3483" i="7"/>
  <c r="C3484" i="7"/>
  <c r="C3485" i="7"/>
  <c r="C3486" i="7"/>
  <c r="C3487" i="7"/>
  <c r="C3488" i="7"/>
  <c r="C3489" i="7"/>
  <c r="C3490" i="7"/>
  <c r="C3491" i="7"/>
  <c r="C3492" i="7"/>
  <c r="C3493" i="7"/>
  <c r="C3494" i="7"/>
  <c r="C3495" i="7"/>
  <c r="C3496" i="7"/>
  <c r="C3497" i="7"/>
  <c r="C3498" i="7"/>
  <c r="C3499" i="7"/>
  <c r="C3500" i="7"/>
  <c r="C3501" i="7"/>
  <c r="C3502" i="7"/>
  <c r="C3503" i="7"/>
  <c r="C3504" i="7"/>
  <c r="C3505" i="7"/>
  <c r="C3506" i="7"/>
  <c r="C3507" i="7"/>
  <c r="C3508" i="7"/>
  <c r="C3509" i="7"/>
  <c r="C3510" i="7"/>
  <c r="C3511" i="7"/>
  <c r="C3512" i="7"/>
  <c r="C3513" i="7"/>
  <c r="C3514" i="7"/>
  <c r="C3515" i="7"/>
  <c r="C3516" i="7"/>
  <c r="C3517" i="7"/>
  <c r="C3518" i="7"/>
  <c r="C3519" i="7"/>
  <c r="C3520" i="7"/>
  <c r="C3521" i="7"/>
  <c r="C3522" i="7"/>
  <c r="C3523" i="7"/>
  <c r="C3524" i="7"/>
  <c r="C3525" i="7"/>
  <c r="C3526" i="7"/>
  <c r="C3527" i="7"/>
  <c r="C3528" i="7"/>
  <c r="C3529" i="7"/>
  <c r="C3530" i="7"/>
  <c r="C3531" i="7"/>
  <c r="C3532" i="7"/>
  <c r="C3533" i="7"/>
  <c r="C3534" i="7"/>
  <c r="C3535" i="7"/>
  <c r="C3536" i="7"/>
  <c r="C3537" i="7"/>
  <c r="C3538" i="7"/>
  <c r="C3539" i="7"/>
  <c r="C3540" i="7"/>
  <c r="C3541" i="7"/>
  <c r="C3542" i="7"/>
  <c r="C3543" i="7"/>
  <c r="C3544" i="7"/>
  <c r="C3545" i="7"/>
  <c r="C3546" i="7"/>
  <c r="C3547" i="7"/>
  <c r="C3548" i="7"/>
  <c r="C3549" i="7"/>
  <c r="C3550" i="7"/>
  <c r="C3551" i="7"/>
  <c r="C3552" i="7"/>
  <c r="C3553" i="7"/>
  <c r="C3554" i="7"/>
  <c r="C3555" i="7"/>
  <c r="C3556" i="7"/>
  <c r="C3557" i="7"/>
  <c r="C3558" i="7"/>
  <c r="C3559" i="7"/>
  <c r="C3560" i="7"/>
  <c r="C3561" i="7"/>
  <c r="C3562" i="7"/>
  <c r="C3563" i="7"/>
  <c r="C3564" i="7"/>
  <c r="C3565" i="7"/>
  <c r="C3566" i="7"/>
  <c r="C3567" i="7"/>
  <c r="C3568" i="7"/>
  <c r="C3569" i="7"/>
  <c r="C3570" i="7"/>
  <c r="C3571" i="7"/>
  <c r="C3572" i="7"/>
  <c r="C3573" i="7"/>
  <c r="C3574" i="7"/>
  <c r="C3575" i="7"/>
  <c r="C3576" i="7"/>
  <c r="C3577" i="7"/>
  <c r="C3578" i="7"/>
  <c r="C3579" i="7"/>
  <c r="C3580" i="7"/>
  <c r="C3581" i="7"/>
  <c r="C3582" i="7"/>
  <c r="C3583" i="7"/>
  <c r="C3584" i="7"/>
  <c r="C3585" i="7"/>
  <c r="C3586" i="7"/>
  <c r="C3587" i="7"/>
  <c r="C3588" i="7"/>
  <c r="C3589" i="7"/>
  <c r="C3590" i="7"/>
  <c r="C3591" i="7"/>
  <c r="C3592" i="7"/>
  <c r="C3593" i="7"/>
  <c r="C3594" i="7"/>
  <c r="C3595" i="7"/>
  <c r="C3596" i="7"/>
  <c r="C3597" i="7"/>
  <c r="C3598" i="7"/>
  <c r="C3599" i="7"/>
  <c r="C3600" i="7"/>
  <c r="C3601" i="7"/>
  <c r="C3602" i="7"/>
  <c r="C3603" i="7"/>
  <c r="C3604" i="7"/>
  <c r="C3605" i="7"/>
  <c r="C3606" i="7"/>
  <c r="C3607" i="7"/>
  <c r="C3608" i="7"/>
  <c r="C3609" i="7"/>
  <c r="C3610" i="7"/>
  <c r="C3611" i="7"/>
  <c r="C3612" i="7"/>
  <c r="C3613" i="7"/>
  <c r="C3614" i="7"/>
  <c r="C3615" i="7"/>
  <c r="C3616" i="7"/>
  <c r="C3617" i="7"/>
  <c r="C3618" i="7"/>
  <c r="C3619" i="7"/>
  <c r="C3620" i="7"/>
  <c r="C3621" i="7"/>
  <c r="C3622" i="7"/>
  <c r="C3623" i="7"/>
  <c r="C3624" i="7"/>
  <c r="C3625" i="7"/>
  <c r="C3626" i="7"/>
  <c r="C3627" i="7"/>
  <c r="C3628" i="7"/>
  <c r="C3629" i="7"/>
  <c r="C3630" i="7"/>
  <c r="C3631" i="7"/>
  <c r="C3632" i="7"/>
  <c r="C3633" i="7"/>
  <c r="C3634" i="7"/>
  <c r="C3635" i="7"/>
  <c r="C3636" i="7"/>
  <c r="C3637" i="7"/>
  <c r="C3638" i="7"/>
  <c r="C3639" i="7"/>
  <c r="C3640" i="7"/>
  <c r="C3641" i="7"/>
  <c r="C3642" i="7"/>
  <c r="C3643" i="7"/>
  <c r="C3644" i="7"/>
  <c r="C3645" i="7"/>
  <c r="C3646" i="7"/>
  <c r="C3647" i="7"/>
  <c r="C3648" i="7"/>
  <c r="C3649" i="7"/>
  <c r="C3650" i="7"/>
  <c r="C3651" i="7"/>
  <c r="C3652" i="7"/>
  <c r="C3653" i="7"/>
  <c r="C3654" i="7"/>
  <c r="C3655" i="7"/>
  <c r="C3656" i="7"/>
  <c r="C3657" i="7"/>
  <c r="C3658" i="7"/>
  <c r="C3659" i="7"/>
  <c r="C3660" i="7"/>
  <c r="C3661" i="7"/>
  <c r="C3662" i="7"/>
  <c r="C3663" i="7"/>
  <c r="C3664" i="7"/>
  <c r="C3665" i="7"/>
  <c r="C3666" i="7"/>
  <c r="C3667" i="7"/>
  <c r="C3668" i="7"/>
  <c r="C3669" i="7"/>
  <c r="C3670" i="7"/>
  <c r="C3671" i="7"/>
  <c r="C3672" i="7"/>
  <c r="C3673" i="7"/>
  <c r="C3674" i="7"/>
  <c r="C3675" i="7"/>
  <c r="C3676" i="7"/>
  <c r="C3677" i="7"/>
  <c r="C3678" i="7"/>
  <c r="C3679" i="7"/>
  <c r="C3680" i="7"/>
  <c r="C3681" i="7"/>
  <c r="C3682" i="7"/>
  <c r="C3683" i="7"/>
  <c r="C3684" i="7"/>
  <c r="C3685" i="7"/>
  <c r="C3686" i="7"/>
  <c r="C3687" i="7"/>
  <c r="C3688" i="7"/>
  <c r="C3689" i="7"/>
  <c r="C3690" i="7"/>
  <c r="C3691" i="7"/>
  <c r="C3692" i="7"/>
  <c r="C3693" i="7"/>
  <c r="C3694" i="7"/>
  <c r="C3695" i="7"/>
  <c r="C3696" i="7"/>
  <c r="C3697" i="7"/>
  <c r="C3698" i="7"/>
  <c r="C3699" i="7"/>
  <c r="C3700" i="7"/>
  <c r="C3701" i="7"/>
  <c r="C3702" i="7"/>
  <c r="C3703" i="7"/>
  <c r="C3704" i="7"/>
  <c r="C3705" i="7"/>
  <c r="C3706" i="7"/>
  <c r="C3707" i="7"/>
  <c r="C3708" i="7"/>
  <c r="C3709" i="7"/>
  <c r="C3710" i="7"/>
  <c r="C3711" i="7"/>
  <c r="C3712" i="7"/>
  <c r="C3713" i="7"/>
  <c r="C3714" i="7"/>
  <c r="C3715" i="7"/>
  <c r="C3716" i="7"/>
  <c r="C3717" i="7"/>
  <c r="C3718" i="7"/>
  <c r="C3719" i="7"/>
  <c r="C3720" i="7"/>
  <c r="C3721" i="7"/>
  <c r="C3722" i="7"/>
  <c r="C3723" i="7"/>
  <c r="C3724" i="7"/>
  <c r="C3725" i="7"/>
  <c r="C3726" i="7"/>
  <c r="C3727" i="7"/>
  <c r="C3728" i="7"/>
  <c r="C3729" i="7"/>
  <c r="C3730" i="7"/>
  <c r="C3731" i="7"/>
  <c r="C3732" i="7"/>
  <c r="C3733" i="7"/>
  <c r="C3734" i="7"/>
  <c r="C3735" i="7"/>
  <c r="C3736" i="7"/>
  <c r="C3737" i="7"/>
  <c r="C3738" i="7"/>
  <c r="C3739" i="7"/>
  <c r="C3740" i="7"/>
  <c r="C3741" i="7"/>
  <c r="C3742" i="7"/>
  <c r="C3743" i="7"/>
  <c r="C3744" i="7"/>
  <c r="C3745" i="7"/>
  <c r="C3746" i="7"/>
  <c r="C3747" i="7"/>
  <c r="C3748" i="7"/>
  <c r="C3749" i="7"/>
  <c r="C3750" i="7"/>
  <c r="C3751" i="7"/>
  <c r="C3752" i="7"/>
  <c r="C3753" i="7"/>
  <c r="C3754" i="7"/>
  <c r="C3755" i="7"/>
  <c r="C3756" i="7"/>
  <c r="C3757" i="7"/>
  <c r="C3758" i="7"/>
  <c r="C3759" i="7"/>
  <c r="C3760" i="7"/>
  <c r="C3761" i="7"/>
  <c r="C3762" i="7"/>
  <c r="C3763" i="7"/>
  <c r="C3764" i="7"/>
  <c r="C3765" i="7"/>
  <c r="C3766" i="7"/>
  <c r="C3767" i="7"/>
  <c r="C3768" i="7"/>
  <c r="C3769" i="7"/>
  <c r="C3770" i="7"/>
  <c r="C3771" i="7"/>
  <c r="C3772" i="7"/>
  <c r="C3773" i="7"/>
  <c r="C3774" i="7"/>
  <c r="C3775" i="7"/>
  <c r="C3776" i="7"/>
  <c r="C3777" i="7"/>
  <c r="C3778" i="7"/>
  <c r="C3779" i="7"/>
  <c r="C3780" i="7"/>
  <c r="C3781" i="7"/>
  <c r="C3782" i="7"/>
  <c r="C3783" i="7"/>
  <c r="C3784" i="7"/>
  <c r="C3785" i="7"/>
  <c r="C3786" i="7"/>
  <c r="C3787" i="7"/>
  <c r="C3788" i="7"/>
  <c r="C3789" i="7"/>
  <c r="C3790" i="7"/>
  <c r="C3791" i="7"/>
  <c r="C3792" i="7"/>
  <c r="C3793" i="7"/>
  <c r="C3794" i="7"/>
  <c r="C3795" i="7"/>
  <c r="C3796" i="7"/>
  <c r="C3797" i="7"/>
  <c r="C3798" i="7"/>
  <c r="C3799" i="7"/>
  <c r="C3800" i="7"/>
  <c r="C3801" i="7"/>
  <c r="C3802" i="7"/>
  <c r="C3803" i="7"/>
  <c r="C3804" i="7"/>
  <c r="C3805" i="7"/>
  <c r="C3806" i="7"/>
  <c r="C3807" i="7"/>
  <c r="C3808" i="7"/>
  <c r="C3809" i="7"/>
  <c r="C3810" i="7"/>
  <c r="C3811" i="7"/>
  <c r="C3812" i="7"/>
  <c r="C3813" i="7"/>
  <c r="C3814" i="7"/>
  <c r="C3815" i="7"/>
  <c r="C3816" i="7"/>
  <c r="C3817" i="7"/>
  <c r="C3818" i="7"/>
  <c r="C3819" i="7"/>
  <c r="C3820" i="7"/>
  <c r="G345" i="1" l="1"/>
  <c r="W345" i="1" s="1"/>
  <c r="Y345" i="1" s="1"/>
  <c r="G344" i="1"/>
  <c r="W344" i="1" s="1"/>
  <c r="G343" i="1"/>
  <c r="W343" i="1" s="1"/>
  <c r="Y343" i="1" s="1"/>
  <c r="W342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W296" i="1" s="1"/>
  <c r="W295" i="1"/>
  <c r="Y295" i="1" s="1"/>
  <c r="G295" i="1"/>
  <c r="W294" i="1"/>
  <c r="G294" i="1"/>
  <c r="W293" i="1"/>
  <c r="Y293" i="1" s="1"/>
  <c r="G293" i="1"/>
  <c r="W292" i="1"/>
  <c r="G292" i="1"/>
  <c r="W291" i="1"/>
  <c r="Y291" i="1" s="1"/>
  <c r="G291" i="1"/>
  <c r="W290" i="1"/>
  <c r="G290" i="1"/>
  <c r="W289" i="1"/>
  <c r="Y289" i="1" s="1"/>
  <c r="G289" i="1"/>
  <c r="W288" i="1"/>
  <c r="G288" i="1"/>
  <c r="G287" i="1"/>
  <c r="W287" i="1" s="1"/>
  <c r="Y287" i="1" s="1"/>
  <c r="G286" i="1"/>
  <c r="W286" i="1" s="1"/>
  <c r="G285" i="1"/>
  <c r="W285" i="1" s="1"/>
  <c r="Y285" i="1" s="1"/>
  <c r="G284" i="1"/>
  <c r="W284" i="1" s="1"/>
  <c r="G283" i="1"/>
  <c r="W283" i="1" s="1"/>
  <c r="Y283" i="1" s="1"/>
  <c r="G282" i="1"/>
  <c r="W282" i="1" s="1"/>
  <c r="G281" i="1"/>
  <c r="W281" i="1" s="1"/>
  <c r="Y281" i="1" s="1"/>
  <c r="G280" i="1"/>
  <c r="W280" i="1" s="1"/>
  <c r="W279" i="1"/>
  <c r="Y279" i="1" s="1"/>
  <c r="G279" i="1"/>
  <c r="W278" i="1"/>
  <c r="G278" i="1"/>
  <c r="W277" i="1"/>
  <c r="Y277" i="1" s="1"/>
  <c r="G277" i="1"/>
  <c r="W276" i="1"/>
  <c r="G276" i="1"/>
  <c r="W275" i="1"/>
  <c r="Y275" i="1" s="1"/>
  <c r="G275" i="1"/>
  <c r="W274" i="1"/>
  <c r="G274" i="1"/>
  <c r="W273" i="1"/>
  <c r="Y273" i="1" s="1"/>
  <c r="G273" i="1"/>
  <c r="W272" i="1"/>
  <c r="G272" i="1"/>
  <c r="G271" i="1"/>
  <c r="W271" i="1" s="1"/>
  <c r="Y271" i="1" s="1"/>
  <c r="G270" i="1"/>
  <c r="W270" i="1" s="1"/>
  <c r="G269" i="1"/>
  <c r="W269" i="1" s="1"/>
  <c r="Y269" i="1" s="1"/>
  <c r="G268" i="1"/>
  <c r="W268" i="1" s="1"/>
  <c r="G267" i="1"/>
  <c r="W267" i="1" s="1"/>
  <c r="Y267" i="1" s="1"/>
  <c r="G266" i="1"/>
  <c r="W266" i="1" s="1"/>
  <c r="G265" i="1"/>
  <c r="W265" i="1" s="1"/>
  <c r="Y265" i="1" s="1"/>
  <c r="G264" i="1"/>
  <c r="W264" i="1" s="1"/>
  <c r="W263" i="1"/>
  <c r="Y263" i="1" s="1"/>
  <c r="G263" i="1"/>
  <c r="W262" i="1"/>
  <c r="G262" i="1"/>
  <c r="W261" i="1"/>
  <c r="Y261" i="1" s="1"/>
  <c r="G261" i="1"/>
  <c r="W260" i="1"/>
  <c r="G260" i="1"/>
  <c r="W259" i="1"/>
  <c r="G259" i="1"/>
  <c r="W258" i="1"/>
  <c r="G258" i="1"/>
  <c r="W257" i="1"/>
  <c r="Y257" i="1" s="1"/>
  <c r="G257" i="1"/>
  <c r="W256" i="1"/>
  <c r="G256" i="1"/>
  <c r="G255" i="1"/>
  <c r="W255" i="1" s="1"/>
  <c r="Y255" i="1" s="1"/>
  <c r="G254" i="1"/>
  <c r="W254" i="1" s="1"/>
  <c r="G253" i="1"/>
  <c r="W253" i="1" s="1"/>
  <c r="Y253" i="1" s="1"/>
  <c r="G252" i="1"/>
  <c r="W252" i="1" s="1"/>
  <c r="G251" i="1"/>
  <c r="W251" i="1" s="1"/>
  <c r="Y251" i="1" s="1"/>
  <c r="G250" i="1"/>
  <c r="W250" i="1" s="1"/>
  <c r="G249" i="1"/>
  <c r="W249" i="1" s="1"/>
  <c r="Y249" i="1" s="1"/>
  <c r="G248" i="1"/>
  <c r="W248" i="1" s="1"/>
  <c r="W247" i="1"/>
  <c r="Y247" i="1" s="1"/>
  <c r="G247" i="1"/>
  <c r="W246" i="1"/>
  <c r="G246" i="1"/>
  <c r="W245" i="1"/>
  <c r="Y245" i="1" s="1"/>
  <c r="G245" i="1"/>
  <c r="W244" i="1"/>
  <c r="G244" i="1"/>
  <c r="W243" i="1"/>
  <c r="Y243" i="1" s="1"/>
  <c r="G243" i="1"/>
  <c r="W242" i="1"/>
  <c r="G242" i="1"/>
  <c r="W241" i="1"/>
  <c r="G241" i="1"/>
  <c r="W240" i="1"/>
  <c r="Y240" i="1" s="1"/>
  <c r="G240" i="1"/>
  <c r="W239" i="1"/>
  <c r="G239" i="1"/>
  <c r="G238" i="1"/>
  <c r="W238" i="1" s="1"/>
  <c r="Y238" i="1" s="1"/>
  <c r="G237" i="1"/>
  <c r="W237" i="1" s="1"/>
  <c r="G236" i="1"/>
  <c r="W236" i="1" s="1"/>
  <c r="Y236" i="1" s="1"/>
  <c r="G235" i="1"/>
  <c r="W235" i="1" s="1"/>
  <c r="G234" i="1"/>
  <c r="W234" i="1" s="1"/>
  <c r="Y234" i="1" s="1"/>
  <c r="G233" i="1"/>
  <c r="W233" i="1" s="1"/>
  <c r="G232" i="1"/>
  <c r="W232" i="1" s="1"/>
  <c r="Y232" i="1" s="1"/>
  <c r="G231" i="1"/>
  <c r="W231" i="1" s="1"/>
  <c r="G230" i="1"/>
  <c r="W230" i="1" s="1"/>
  <c r="Y230" i="1" s="1"/>
  <c r="G229" i="1"/>
  <c r="W229" i="1" s="1"/>
  <c r="G228" i="1"/>
  <c r="W228" i="1" s="1"/>
  <c r="Y228" i="1" s="1"/>
  <c r="G227" i="1"/>
  <c r="W227" i="1" s="1"/>
  <c r="G226" i="1"/>
  <c r="W226" i="1" s="1"/>
  <c r="Y226" i="1" s="1"/>
  <c r="G225" i="1"/>
  <c r="W225" i="1" s="1"/>
  <c r="G224" i="1"/>
  <c r="W224" i="1" s="1"/>
  <c r="Y224" i="1" s="1"/>
  <c r="G223" i="1"/>
  <c r="W223" i="1" s="1"/>
  <c r="G222" i="1"/>
  <c r="W222" i="1" s="1"/>
  <c r="Y222" i="1" s="1"/>
  <c r="G221" i="1"/>
  <c r="W221" i="1" s="1"/>
  <c r="G220" i="1"/>
  <c r="W220" i="1" s="1"/>
  <c r="Y220" i="1" s="1"/>
  <c r="G219" i="1"/>
  <c r="W219" i="1" s="1"/>
  <c r="G218" i="1"/>
  <c r="W218" i="1" s="1"/>
  <c r="Y218" i="1" s="1"/>
  <c r="G217" i="1"/>
  <c r="W217" i="1" s="1"/>
  <c r="G216" i="1"/>
  <c r="W216" i="1" s="1"/>
  <c r="Y216" i="1" s="1"/>
  <c r="G215" i="1"/>
  <c r="W215" i="1" s="1"/>
  <c r="G214" i="1"/>
  <c r="W214" i="1" s="1"/>
  <c r="Y214" i="1" s="1"/>
  <c r="G213" i="1"/>
  <c r="W213" i="1" s="1"/>
  <c r="G212" i="1"/>
  <c r="W212" i="1" s="1"/>
  <c r="Y212" i="1" s="1"/>
  <c r="G211" i="1"/>
  <c r="W211" i="1" s="1"/>
  <c r="G210" i="1"/>
  <c r="W210" i="1" s="1"/>
  <c r="Y210" i="1" s="1"/>
  <c r="G209" i="1"/>
  <c r="W209" i="1" s="1"/>
  <c r="G208" i="1"/>
  <c r="W208" i="1" s="1"/>
  <c r="Y208" i="1" s="1"/>
  <c r="G207" i="1"/>
  <c r="W207" i="1" s="1"/>
  <c r="G206" i="1"/>
  <c r="W206" i="1" s="1"/>
  <c r="Y206" i="1" s="1"/>
  <c r="G205" i="1"/>
  <c r="W205" i="1" s="1"/>
  <c r="G204" i="1"/>
  <c r="W204" i="1" s="1"/>
  <c r="Y204" i="1" s="1"/>
  <c r="G203" i="1"/>
  <c r="W203" i="1" s="1"/>
  <c r="G202" i="1"/>
  <c r="W202" i="1" s="1"/>
  <c r="Y202" i="1" s="1"/>
  <c r="G201" i="1"/>
  <c r="W201" i="1" s="1"/>
  <c r="G200" i="1"/>
  <c r="W200" i="1" s="1"/>
  <c r="Y200" i="1" s="1"/>
  <c r="G199" i="1"/>
  <c r="W199" i="1" s="1"/>
  <c r="G198" i="1"/>
  <c r="W198" i="1" s="1"/>
  <c r="Y198" i="1" s="1"/>
  <c r="G197" i="1"/>
  <c r="W197" i="1" s="1"/>
  <c r="G196" i="1"/>
  <c r="W196" i="1" s="1"/>
  <c r="Y196" i="1" s="1"/>
  <c r="G195" i="1"/>
  <c r="W195" i="1" s="1"/>
  <c r="G194" i="1"/>
  <c r="W194" i="1" s="1"/>
  <c r="Y194" i="1" s="1"/>
  <c r="G193" i="1"/>
  <c r="W193" i="1" s="1"/>
  <c r="G192" i="1"/>
  <c r="W192" i="1" s="1"/>
  <c r="Y192" i="1" s="1"/>
  <c r="G191" i="1"/>
  <c r="W191" i="1" s="1"/>
  <c r="G190" i="1"/>
  <c r="W190" i="1" s="1"/>
  <c r="Y190" i="1" s="1"/>
  <c r="G189" i="1"/>
  <c r="W189" i="1" s="1"/>
  <c r="G188" i="1"/>
  <c r="W188" i="1" s="1"/>
  <c r="Y188" i="1" s="1"/>
  <c r="G187" i="1"/>
  <c r="W187" i="1" s="1"/>
  <c r="G186" i="1"/>
  <c r="W186" i="1" s="1"/>
  <c r="Y186" i="1" s="1"/>
  <c r="G185" i="1"/>
  <c r="W185" i="1" s="1"/>
  <c r="G184" i="1"/>
  <c r="W184" i="1" s="1"/>
  <c r="Y184" i="1" s="1"/>
  <c r="G183" i="1"/>
  <c r="W183" i="1" s="1"/>
  <c r="G182" i="1"/>
  <c r="W182" i="1" s="1"/>
  <c r="Y182" i="1" s="1"/>
  <c r="G181" i="1"/>
  <c r="W181" i="1" s="1"/>
  <c r="G180" i="1"/>
  <c r="W180" i="1" s="1"/>
  <c r="Y180" i="1" s="1"/>
  <c r="G179" i="1"/>
  <c r="W179" i="1" s="1"/>
  <c r="G178" i="1"/>
  <c r="W178" i="1" s="1"/>
  <c r="Y178" i="1" s="1"/>
  <c r="G177" i="1"/>
  <c r="W177" i="1" s="1"/>
  <c r="G176" i="1"/>
  <c r="W176" i="1" s="1"/>
  <c r="Y176" i="1" s="1"/>
  <c r="G175" i="1"/>
  <c r="W175" i="1" s="1"/>
  <c r="G174" i="1"/>
  <c r="W174" i="1" s="1"/>
  <c r="Y174" i="1" s="1"/>
  <c r="G173" i="1"/>
  <c r="W173" i="1" s="1"/>
  <c r="G172" i="1"/>
  <c r="W172" i="1" s="1"/>
  <c r="Y172" i="1" s="1"/>
  <c r="G171" i="1"/>
  <c r="W171" i="1" s="1"/>
  <c r="G170" i="1"/>
  <c r="W170" i="1" s="1"/>
  <c r="Y170" i="1" s="1"/>
  <c r="G169" i="1"/>
  <c r="W169" i="1" s="1"/>
  <c r="G168" i="1"/>
  <c r="W168" i="1" s="1"/>
  <c r="Y168" i="1" s="1"/>
  <c r="G167" i="1"/>
  <c r="W167" i="1" s="1"/>
  <c r="G166" i="1"/>
  <c r="W166" i="1" s="1"/>
  <c r="Y166" i="1" s="1"/>
  <c r="G165" i="1"/>
  <c r="W165" i="1" s="1"/>
  <c r="G164" i="1"/>
  <c r="W164" i="1" s="1"/>
  <c r="Y164" i="1" s="1"/>
  <c r="G163" i="1"/>
  <c r="W163" i="1" s="1"/>
  <c r="G162" i="1"/>
  <c r="W162" i="1" s="1"/>
  <c r="Y162" i="1" s="1"/>
  <c r="G161" i="1"/>
  <c r="W161" i="1" s="1"/>
  <c r="G160" i="1"/>
  <c r="W160" i="1" s="1"/>
  <c r="Y160" i="1" s="1"/>
  <c r="G159" i="1"/>
  <c r="W159" i="1" s="1"/>
  <c r="G158" i="1"/>
  <c r="W158" i="1" s="1"/>
  <c r="Y158" i="1" s="1"/>
  <c r="G157" i="1"/>
  <c r="W157" i="1" s="1"/>
  <c r="G156" i="1"/>
  <c r="W156" i="1" s="1"/>
  <c r="Y156" i="1" s="1"/>
  <c r="G155" i="1"/>
  <c r="W155" i="1" s="1"/>
  <c r="G154" i="1"/>
  <c r="W154" i="1" s="1"/>
  <c r="Y154" i="1" s="1"/>
  <c r="G153" i="1"/>
  <c r="W153" i="1" s="1"/>
  <c r="G152" i="1"/>
  <c r="W152" i="1" s="1"/>
  <c r="Y152" i="1" s="1"/>
  <c r="G151" i="1"/>
  <c r="W151" i="1" s="1"/>
  <c r="G150" i="1"/>
  <c r="W150" i="1" s="1"/>
  <c r="Y150" i="1" s="1"/>
  <c r="G149" i="1"/>
  <c r="W149" i="1" s="1"/>
  <c r="G148" i="1"/>
  <c r="W148" i="1" s="1"/>
  <c r="Y148" i="1" s="1"/>
  <c r="G147" i="1"/>
  <c r="W147" i="1" s="1"/>
  <c r="G146" i="1"/>
  <c r="W146" i="1" s="1"/>
  <c r="Y146" i="1" s="1"/>
  <c r="G145" i="1"/>
  <c r="W145" i="1" s="1"/>
  <c r="G144" i="1"/>
  <c r="W144" i="1" s="1"/>
  <c r="Y144" i="1" s="1"/>
  <c r="G143" i="1"/>
  <c r="W143" i="1" s="1"/>
  <c r="G142" i="1"/>
  <c r="W142" i="1" s="1"/>
  <c r="Y142" i="1" s="1"/>
  <c r="G141" i="1"/>
  <c r="W141" i="1" s="1"/>
  <c r="G140" i="1"/>
  <c r="W140" i="1" s="1"/>
  <c r="Y140" i="1" s="1"/>
  <c r="G139" i="1"/>
  <c r="W139" i="1" s="1"/>
  <c r="G138" i="1"/>
  <c r="W138" i="1" s="1"/>
  <c r="Y138" i="1" s="1"/>
  <c r="G137" i="1"/>
  <c r="W137" i="1" s="1"/>
  <c r="G136" i="1"/>
  <c r="W136" i="1" s="1"/>
  <c r="Y136" i="1" s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W109" i="1" s="1"/>
  <c r="Y109" i="1" s="1"/>
  <c r="G108" i="1"/>
  <c r="W108" i="1" s="1"/>
  <c r="Y108" i="1" s="1"/>
  <c r="G107" i="1"/>
  <c r="W107" i="1" s="1"/>
  <c r="Y107" i="1" s="1"/>
  <c r="G106" i="1"/>
  <c r="W106" i="1" s="1"/>
  <c r="Y106" i="1" s="1"/>
  <c r="G105" i="1"/>
  <c r="W105" i="1" s="1"/>
  <c r="Y105" i="1" s="1"/>
  <c r="G104" i="1"/>
  <c r="W104" i="1" s="1"/>
  <c r="Y104" i="1" s="1"/>
  <c r="G103" i="1"/>
  <c r="W103" i="1" s="1"/>
  <c r="Y103" i="1" s="1"/>
  <c r="G102" i="1"/>
  <c r="W102" i="1" s="1"/>
  <c r="Y102" i="1" s="1"/>
  <c r="G101" i="1"/>
  <c r="W101" i="1" s="1"/>
  <c r="Y101" i="1" s="1"/>
  <c r="G100" i="1"/>
  <c r="W100" i="1" s="1"/>
  <c r="Y100" i="1" s="1"/>
  <c r="G99" i="1"/>
  <c r="W99" i="1" s="1"/>
  <c r="Y99" i="1" s="1"/>
  <c r="G98" i="1"/>
  <c r="G97" i="1"/>
  <c r="W97" i="1" s="1"/>
  <c r="Y97" i="1" s="1"/>
  <c r="G96" i="1"/>
  <c r="W96" i="1" s="1"/>
  <c r="Y96" i="1" s="1"/>
  <c r="G95" i="1"/>
  <c r="W95" i="1" s="1"/>
  <c r="Y95" i="1" s="1"/>
  <c r="G94" i="1"/>
  <c r="W94" i="1" s="1"/>
  <c r="Y94" i="1" s="1"/>
  <c r="G93" i="1"/>
  <c r="W93" i="1" s="1"/>
  <c r="Y93" i="1" s="1"/>
  <c r="G92" i="1"/>
  <c r="W92" i="1" s="1"/>
  <c r="Y92" i="1" s="1"/>
  <c r="G91" i="1"/>
  <c r="W91" i="1" s="1"/>
  <c r="G90" i="1"/>
  <c r="W90" i="1" s="1"/>
  <c r="G89" i="1"/>
  <c r="W89" i="1" s="1"/>
  <c r="G88" i="1"/>
  <c r="W88" i="1" s="1"/>
  <c r="G87" i="1"/>
  <c r="W87" i="1" s="1"/>
  <c r="G86" i="1"/>
  <c r="W86" i="1" s="1"/>
  <c r="G85" i="1"/>
  <c r="W85" i="1" s="1"/>
  <c r="G84" i="1"/>
  <c r="W84" i="1" s="1"/>
  <c r="G83" i="1"/>
  <c r="W83" i="1" s="1"/>
  <c r="G82" i="1"/>
  <c r="W82" i="1" s="1"/>
  <c r="G81" i="1"/>
  <c r="W81" i="1" s="1"/>
  <c r="G80" i="1"/>
  <c r="W80" i="1" s="1"/>
  <c r="G79" i="1"/>
  <c r="W79" i="1" s="1"/>
  <c r="G78" i="1"/>
  <c r="W78" i="1" s="1"/>
  <c r="G77" i="1"/>
  <c r="W77" i="1" s="1"/>
  <c r="G76" i="1"/>
  <c r="W76" i="1" s="1"/>
  <c r="G75" i="1"/>
  <c r="W75" i="1" s="1"/>
  <c r="G74" i="1"/>
  <c r="W74" i="1" s="1"/>
  <c r="G73" i="1"/>
  <c r="W73" i="1" s="1"/>
  <c r="G72" i="1"/>
  <c r="W72" i="1" s="1"/>
  <c r="G71" i="1"/>
  <c r="W71" i="1" s="1"/>
  <c r="G70" i="1"/>
  <c r="W70" i="1" s="1"/>
  <c r="G69" i="1"/>
  <c r="W69" i="1" s="1"/>
  <c r="G68" i="1"/>
  <c r="W68" i="1" s="1"/>
  <c r="G67" i="1"/>
  <c r="W67" i="1" s="1"/>
  <c r="G66" i="1"/>
  <c r="W66" i="1" s="1"/>
  <c r="G65" i="1"/>
  <c r="W65" i="1" s="1"/>
  <c r="G64" i="1"/>
  <c r="W64" i="1" s="1"/>
  <c r="G63" i="1"/>
  <c r="W63" i="1" s="1"/>
  <c r="G62" i="1"/>
  <c r="W62" i="1" s="1"/>
  <c r="G61" i="1"/>
  <c r="W61" i="1" s="1"/>
  <c r="G60" i="1"/>
  <c r="W60" i="1" s="1"/>
  <c r="G59" i="1"/>
  <c r="W59" i="1" s="1"/>
  <c r="G58" i="1"/>
  <c r="W58" i="1" s="1"/>
  <c r="G57" i="1"/>
  <c r="W57" i="1" s="1"/>
  <c r="G56" i="1"/>
  <c r="W56" i="1" s="1"/>
  <c r="G55" i="1"/>
  <c r="W55" i="1" s="1"/>
  <c r="G54" i="1"/>
  <c r="W54" i="1" s="1"/>
  <c r="G53" i="1"/>
  <c r="W53" i="1" s="1"/>
  <c r="G52" i="1"/>
  <c r="W52" i="1" s="1"/>
  <c r="G51" i="1"/>
  <c r="W51" i="1" s="1"/>
  <c r="G50" i="1"/>
  <c r="W50" i="1" s="1"/>
  <c r="G49" i="1"/>
  <c r="W49" i="1" s="1"/>
  <c r="G48" i="1"/>
  <c r="W48" i="1" s="1"/>
  <c r="G47" i="1"/>
  <c r="W47" i="1" s="1"/>
  <c r="G46" i="1"/>
  <c r="W46" i="1" s="1"/>
  <c r="G45" i="1"/>
  <c r="W45" i="1" s="1"/>
  <c r="G44" i="1"/>
  <c r="W44" i="1" s="1"/>
  <c r="G43" i="1"/>
  <c r="W43" i="1" s="1"/>
  <c r="G42" i="1"/>
  <c r="W42" i="1" s="1"/>
  <c r="G41" i="1"/>
  <c r="W41" i="1" s="1"/>
  <c r="G40" i="1"/>
  <c r="W40" i="1" s="1"/>
  <c r="G39" i="1"/>
  <c r="W39" i="1" s="1"/>
  <c r="G38" i="1"/>
  <c r="W38" i="1" s="1"/>
  <c r="G37" i="1"/>
  <c r="W37" i="1" s="1"/>
  <c r="G36" i="1"/>
  <c r="W36" i="1" s="1"/>
  <c r="G35" i="1"/>
  <c r="W35" i="1" s="1"/>
  <c r="G34" i="1"/>
  <c r="W34" i="1" s="1"/>
  <c r="G33" i="1"/>
  <c r="W33" i="1" s="1"/>
  <c r="G32" i="1"/>
  <c r="W32" i="1" s="1"/>
  <c r="G31" i="1"/>
  <c r="W31" i="1" s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W10" i="1" s="1"/>
  <c r="G9" i="1"/>
  <c r="W9" i="1" s="1"/>
  <c r="G8" i="1"/>
  <c r="W8" i="1" s="1"/>
  <c r="G7" i="1"/>
  <c r="W7" i="1" s="1"/>
  <c r="G6" i="1"/>
  <c r="W6" i="1" s="1"/>
  <c r="U4" i="1"/>
  <c r="T4" i="1"/>
  <c r="S4" i="1"/>
  <c r="R4" i="1"/>
  <c r="Q4" i="1"/>
  <c r="P4" i="1"/>
  <c r="O4" i="1"/>
  <c r="N4" i="1"/>
  <c r="M4" i="1"/>
  <c r="L4" i="1"/>
  <c r="K4" i="1"/>
  <c r="J4" i="1"/>
  <c r="I4" i="1"/>
  <c r="I2" i="1"/>
  <c r="AB109" i="1" l="1"/>
  <c r="AC109" i="1" s="1"/>
  <c r="AD109" i="1" s="1"/>
  <c r="AE109" i="1" s="1"/>
  <c r="Y296" i="1"/>
  <c r="Z296" i="1"/>
  <c r="Y7" i="1"/>
  <c r="AB7" i="1"/>
  <c r="AC7" i="1" s="1"/>
  <c r="AD7" i="1" s="1"/>
  <c r="AE7" i="1" s="1"/>
  <c r="Z7" i="1"/>
  <c r="AA7" i="1" s="1"/>
  <c r="Y9" i="1"/>
  <c r="AB9" i="1"/>
  <c r="AC9" i="1" s="1"/>
  <c r="AD9" i="1" s="1"/>
  <c r="AE9" i="1" s="1"/>
  <c r="Z9" i="1"/>
  <c r="AA9" i="1" s="1"/>
  <c r="Y6" i="1"/>
  <c r="AB6" i="1"/>
  <c r="AC6" i="1" s="1"/>
  <c r="AD6" i="1" s="1"/>
  <c r="AE6" i="1" s="1"/>
  <c r="Z6" i="1"/>
  <c r="AA6" i="1" s="1"/>
  <c r="Y8" i="1"/>
  <c r="AB8" i="1"/>
  <c r="AC8" i="1" s="1"/>
  <c r="AD8" i="1" s="1"/>
  <c r="AE8" i="1" s="1"/>
  <c r="Z8" i="1"/>
  <c r="AA8" i="1" s="1"/>
  <c r="Y10" i="1"/>
  <c r="AB10" i="1"/>
  <c r="AC10" i="1" s="1"/>
  <c r="AD10" i="1" s="1"/>
  <c r="AE10" i="1" s="1"/>
  <c r="Z10" i="1"/>
  <c r="Y31" i="1"/>
  <c r="AB31" i="1"/>
  <c r="AC31" i="1" s="1"/>
  <c r="AD31" i="1" s="1"/>
  <c r="AE31" i="1" s="1"/>
  <c r="Z31" i="1"/>
  <c r="Y33" i="1"/>
  <c r="AB33" i="1"/>
  <c r="AC33" i="1" s="1"/>
  <c r="AD33" i="1" s="1"/>
  <c r="AE33" i="1" s="1"/>
  <c r="Z33" i="1"/>
  <c r="Y35" i="1"/>
  <c r="AB35" i="1"/>
  <c r="AC35" i="1" s="1"/>
  <c r="AD35" i="1" s="1"/>
  <c r="AE35" i="1" s="1"/>
  <c r="Z35" i="1"/>
  <c r="Y37" i="1"/>
  <c r="AB37" i="1"/>
  <c r="AC37" i="1" s="1"/>
  <c r="AD37" i="1" s="1"/>
  <c r="AE37" i="1" s="1"/>
  <c r="Z37" i="1"/>
  <c r="Y39" i="1"/>
  <c r="AB39" i="1"/>
  <c r="AC39" i="1" s="1"/>
  <c r="AD39" i="1" s="1"/>
  <c r="AE39" i="1" s="1"/>
  <c r="Z39" i="1"/>
  <c r="AA39" i="1" s="1"/>
  <c r="Y41" i="1"/>
  <c r="AB41" i="1"/>
  <c r="AC41" i="1" s="1"/>
  <c r="AD41" i="1" s="1"/>
  <c r="Z41" i="1"/>
  <c r="Y43" i="1"/>
  <c r="AB43" i="1"/>
  <c r="AC43" i="1" s="1"/>
  <c r="AD43" i="1" s="1"/>
  <c r="AE43" i="1" s="1"/>
  <c r="Z43" i="1"/>
  <c r="Y45" i="1"/>
  <c r="AB45" i="1"/>
  <c r="AC45" i="1" s="1"/>
  <c r="AD45" i="1" s="1"/>
  <c r="AE45" i="1" s="1"/>
  <c r="Z45" i="1"/>
  <c r="Y47" i="1"/>
  <c r="AB47" i="1"/>
  <c r="AC47" i="1" s="1"/>
  <c r="AD47" i="1" s="1"/>
  <c r="AE47" i="1" s="1"/>
  <c r="Z47" i="1"/>
  <c r="Y49" i="1"/>
  <c r="AB49" i="1"/>
  <c r="AC49" i="1" s="1"/>
  <c r="AD49" i="1" s="1"/>
  <c r="AE49" i="1" s="1"/>
  <c r="Z49" i="1"/>
  <c r="Y51" i="1"/>
  <c r="AB51" i="1"/>
  <c r="AC51" i="1" s="1"/>
  <c r="AD51" i="1" s="1"/>
  <c r="AE51" i="1" s="1"/>
  <c r="Z51" i="1"/>
  <c r="Y53" i="1"/>
  <c r="AB53" i="1"/>
  <c r="AC53" i="1" s="1"/>
  <c r="AD53" i="1" s="1"/>
  <c r="AE53" i="1" s="1"/>
  <c r="Z53" i="1"/>
  <c r="Y55" i="1"/>
  <c r="AB55" i="1"/>
  <c r="AC55" i="1" s="1"/>
  <c r="AD55" i="1" s="1"/>
  <c r="AE55" i="1" s="1"/>
  <c r="Z55" i="1"/>
  <c r="Y57" i="1"/>
  <c r="AB57" i="1"/>
  <c r="AC57" i="1" s="1"/>
  <c r="AD57" i="1" s="1"/>
  <c r="AE57" i="1" s="1"/>
  <c r="Z57" i="1"/>
  <c r="Y59" i="1"/>
  <c r="AB59" i="1"/>
  <c r="AC59" i="1" s="1"/>
  <c r="AD59" i="1" s="1"/>
  <c r="AE59" i="1" s="1"/>
  <c r="Z59" i="1"/>
  <c r="AA59" i="1" s="1"/>
  <c r="Y61" i="1"/>
  <c r="AB61" i="1"/>
  <c r="AC61" i="1" s="1"/>
  <c r="AD61" i="1" s="1"/>
  <c r="AE61" i="1" s="1"/>
  <c r="Z61" i="1"/>
  <c r="AA61" i="1" s="1"/>
  <c r="Y63" i="1"/>
  <c r="AB63" i="1"/>
  <c r="AC63" i="1" s="1"/>
  <c r="AD63" i="1" s="1"/>
  <c r="AE63" i="1" s="1"/>
  <c r="Z63" i="1"/>
  <c r="AA63" i="1" s="1"/>
  <c r="Y65" i="1"/>
  <c r="AB65" i="1"/>
  <c r="AC65" i="1" s="1"/>
  <c r="AD65" i="1" s="1"/>
  <c r="AE65" i="1" s="1"/>
  <c r="Z65" i="1"/>
  <c r="Y67" i="1"/>
  <c r="AB67" i="1"/>
  <c r="AC67" i="1" s="1"/>
  <c r="AD67" i="1" s="1"/>
  <c r="AE67" i="1" s="1"/>
  <c r="Z67" i="1"/>
  <c r="Y69" i="1"/>
  <c r="AB69" i="1"/>
  <c r="AC69" i="1" s="1"/>
  <c r="AD69" i="1" s="1"/>
  <c r="AE69" i="1" s="1"/>
  <c r="Z69" i="1"/>
  <c r="Y71" i="1"/>
  <c r="AB71" i="1"/>
  <c r="AC71" i="1" s="1"/>
  <c r="AD71" i="1" s="1"/>
  <c r="Z71" i="1"/>
  <c r="Y73" i="1"/>
  <c r="AB73" i="1"/>
  <c r="AC73" i="1" s="1"/>
  <c r="AD73" i="1" s="1"/>
  <c r="Z73" i="1"/>
  <c r="Y75" i="1"/>
  <c r="AB75" i="1"/>
  <c r="AC75" i="1" s="1"/>
  <c r="AD75" i="1" s="1"/>
  <c r="AE75" i="1" s="1"/>
  <c r="Z75" i="1"/>
  <c r="Y77" i="1"/>
  <c r="AB77" i="1"/>
  <c r="AC77" i="1" s="1"/>
  <c r="AD77" i="1" s="1"/>
  <c r="AE77" i="1" s="1"/>
  <c r="Z77" i="1"/>
  <c r="AA77" i="1" s="1"/>
  <c r="Y79" i="1"/>
  <c r="AB79" i="1"/>
  <c r="AC79" i="1" s="1"/>
  <c r="AD79" i="1" s="1"/>
  <c r="AE79" i="1" s="1"/>
  <c r="Z79" i="1"/>
  <c r="Y81" i="1"/>
  <c r="AB81" i="1"/>
  <c r="AC81" i="1" s="1"/>
  <c r="AD81" i="1" s="1"/>
  <c r="AE81" i="1" s="1"/>
  <c r="Z81" i="1"/>
  <c r="AA81" i="1" s="1"/>
  <c r="Y83" i="1"/>
  <c r="AB83" i="1"/>
  <c r="AC83" i="1" s="1"/>
  <c r="AD83" i="1" s="1"/>
  <c r="AE83" i="1" s="1"/>
  <c r="Z83" i="1"/>
  <c r="AA83" i="1" s="1"/>
  <c r="Y85" i="1"/>
  <c r="AB85" i="1"/>
  <c r="AC85" i="1" s="1"/>
  <c r="AD85" i="1" s="1"/>
  <c r="AE85" i="1" s="1"/>
  <c r="Z85" i="1"/>
  <c r="Y87" i="1"/>
  <c r="AB87" i="1"/>
  <c r="AC87" i="1" s="1"/>
  <c r="AD87" i="1" s="1"/>
  <c r="AE87" i="1" s="1"/>
  <c r="Z87" i="1"/>
  <c r="Y89" i="1"/>
  <c r="AB89" i="1"/>
  <c r="AC89" i="1" s="1"/>
  <c r="AD89" i="1" s="1"/>
  <c r="AE89" i="1" s="1"/>
  <c r="Z89" i="1"/>
  <c r="AA89" i="1" s="1"/>
  <c r="Y91" i="1"/>
  <c r="AB91" i="1"/>
  <c r="AC91" i="1" s="1"/>
  <c r="AD91" i="1" s="1"/>
  <c r="AE91" i="1" s="1"/>
  <c r="Z91" i="1"/>
  <c r="AA91" i="1" s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Y32" i="1"/>
  <c r="AB32" i="1"/>
  <c r="AC32" i="1" s="1"/>
  <c r="AD32" i="1" s="1"/>
  <c r="AE32" i="1" s="1"/>
  <c r="Z32" i="1"/>
  <c r="Y34" i="1"/>
  <c r="AB34" i="1"/>
  <c r="AC34" i="1" s="1"/>
  <c r="AD34" i="1" s="1"/>
  <c r="AE34" i="1" s="1"/>
  <c r="Z34" i="1"/>
  <c r="Y36" i="1"/>
  <c r="AB36" i="1"/>
  <c r="AC36" i="1" s="1"/>
  <c r="AD36" i="1" s="1"/>
  <c r="AE36" i="1" s="1"/>
  <c r="Z36" i="1"/>
  <c r="Y38" i="1"/>
  <c r="AB38" i="1"/>
  <c r="AC38" i="1" s="1"/>
  <c r="AD38" i="1" s="1"/>
  <c r="AE38" i="1" s="1"/>
  <c r="Z38" i="1"/>
  <c r="AA38" i="1" s="1"/>
  <c r="Y40" i="1"/>
  <c r="AB40" i="1"/>
  <c r="AC40" i="1" s="1"/>
  <c r="AD40" i="1" s="1"/>
  <c r="AE40" i="1" s="1"/>
  <c r="Z40" i="1"/>
  <c r="Y42" i="1"/>
  <c r="AB42" i="1"/>
  <c r="AC42" i="1" s="1"/>
  <c r="AD42" i="1" s="1"/>
  <c r="AE42" i="1" s="1"/>
  <c r="Z42" i="1"/>
  <c r="Y44" i="1"/>
  <c r="AB44" i="1"/>
  <c r="AC44" i="1" s="1"/>
  <c r="AD44" i="1" s="1"/>
  <c r="AE44" i="1" s="1"/>
  <c r="Z44" i="1"/>
  <c r="Y46" i="1"/>
  <c r="AB46" i="1"/>
  <c r="AC46" i="1" s="1"/>
  <c r="AD46" i="1" s="1"/>
  <c r="AE46" i="1" s="1"/>
  <c r="Z46" i="1"/>
  <c r="Y48" i="1"/>
  <c r="AB48" i="1"/>
  <c r="AC48" i="1" s="1"/>
  <c r="AD48" i="1" s="1"/>
  <c r="AE48" i="1" s="1"/>
  <c r="Z48" i="1"/>
  <c r="Y50" i="1"/>
  <c r="AB50" i="1"/>
  <c r="AC50" i="1" s="1"/>
  <c r="AD50" i="1" s="1"/>
  <c r="AE50" i="1" s="1"/>
  <c r="Z50" i="1"/>
  <c r="Y52" i="1"/>
  <c r="AB52" i="1"/>
  <c r="AC52" i="1" s="1"/>
  <c r="AD52" i="1" s="1"/>
  <c r="AE52" i="1" s="1"/>
  <c r="Z52" i="1"/>
  <c r="Y54" i="1"/>
  <c r="AB54" i="1"/>
  <c r="AC54" i="1" s="1"/>
  <c r="AD54" i="1" s="1"/>
  <c r="AE54" i="1" s="1"/>
  <c r="Z54" i="1"/>
  <c r="Y56" i="1"/>
  <c r="AB56" i="1"/>
  <c r="AC56" i="1" s="1"/>
  <c r="AD56" i="1" s="1"/>
  <c r="AE56" i="1" s="1"/>
  <c r="Z56" i="1"/>
  <c r="Y58" i="1"/>
  <c r="AB58" i="1"/>
  <c r="AC58" i="1" s="1"/>
  <c r="AD58" i="1" s="1"/>
  <c r="AE58" i="1" s="1"/>
  <c r="Z58" i="1"/>
  <c r="AA58" i="1" s="1"/>
  <c r="Y60" i="1"/>
  <c r="AB60" i="1"/>
  <c r="AC60" i="1" s="1"/>
  <c r="AD60" i="1" s="1"/>
  <c r="AE60" i="1" s="1"/>
  <c r="Z60" i="1"/>
  <c r="AA60" i="1" s="1"/>
  <c r="Y62" i="1"/>
  <c r="AB62" i="1"/>
  <c r="AC62" i="1" s="1"/>
  <c r="AD62" i="1" s="1"/>
  <c r="AE62" i="1" s="1"/>
  <c r="Z62" i="1"/>
  <c r="AA62" i="1" s="1"/>
  <c r="Y64" i="1"/>
  <c r="AB64" i="1"/>
  <c r="AC64" i="1" s="1"/>
  <c r="AD64" i="1" s="1"/>
  <c r="AE64" i="1" s="1"/>
  <c r="Z64" i="1"/>
  <c r="Y66" i="1"/>
  <c r="AB66" i="1"/>
  <c r="AC66" i="1" s="1"/>
  <c r="AD66" i="1" s="1"/>
  <c r="AE66" i="1" s="1"/>
  <c r="Z66" i="1"/>
  <c r="Y68" i="1"/>
  <c r="AB68" i="1"/>
  <c r="AC68" i="1" s="1"/>
  <c r="AD68" i="1" s="1"/>
  <c r="AE68" i="1" s="1"/>
  <c r="Z68" i="1"/>
  <c r="Y70" i="1"/>
  <c r="AB70" i="1"/>
  <c r="AC70" i="1" s="1"/>
  <c r="AD70" i="1" s="1"/>
  <c r="AE70" i="1" s="1"/>
  <c r="Z70" i="1"/>
  <c r="Y72" i="1"/>
  <c r="AB72" i="1"/>
  <c r="AC72" i="1" s="1"/>
  <c r="AD72" i="1" s="1"/>
  <c r="Z72" i="1"/>
  <c r="Y74" i="1"/>
  <c r="AB74" i="1"/>
  <c r="AC74" i="1" s="1"/>
  <c r="AD74" i="1" s="1"/>
  <c r="AE74" i="1" s="1"/>
  <c r="Z74" i="1"/>
  <c r="Y76" i="1"/>
  <c r="AB76" i="1"/>
  <c r="AC76" i="1" s="1"/>
  <c r="AD76" i="1" s="1"/>
  <c r="AE76" i="1" s="1"/>
  <c r="Z76" i="1"/>
  <c r="AA76" i="1" s="1"/>
  <c r="Y78" i="1"/>
  <c r="AB78" i="1"/>
  <c r="AC78" i="1" s="1"/>
  <c r="AD78" i="1" s="1"/>
  <c r="AE78" i="1" s="1"/>
  <c r="Z78" i="1"/>
  <c r="AA78" i="1" s="1"/>
  <c r="Y80" i="1"/>
  <c r="AB80" i="1"/>
  <c r="AC80" i="1" s="1"/>
  <c r="AD80" i="1" s="1"/>
  <c r="AE80" i="1" s="1"/>
  <c r="Z80" i="1"/>
  <c r="AA80" i="1" s="1"/>
  <c r="Y82" i="1"/>
  <c r="AB82" i="1"/>
  <c r="AC82" i="1" s="1"/>
  <c r="AD82" i="1" s="1"/>
  <c r="AE82" i="1" s="1"/>
  <c r="Z82" i="1"/>
  <c r="AA82" i="1" s="1"/>
  <c r="Y84" i="1"/>
  <c r="AB84" i="1"/>
  <c r="AC84" i="1" s="1"/>
  <c r="AD84" i="1" s="1"/>
  <c r="AE84" i="1" s="1"/>
  <c r="Z84" i="1"/>
  <c r="Y86" i="1"/>
  <c r="AB86" i="1"/>
  <c r="AC86" i="1" s="1"/>
  <c r="AD86" i="1" s="1"/>
  <c r="AE86" i="1" s="1"/>
  <c r="Z86" i="1"/>
  <c r="AA86" i="1" s="1"/>
  <c r="Y88" i="1"/>
  <c r="AB88" i="1"/>
  <c r="AC88" i="1" s="1"/>
  <c r="AD88" i="1" s="1"/>
  <c r="AE88" i="1" s="1"/>
  <c r="Z88" i="1"/>
  <c r="Y90" i="1"/>
  <c r="AB90" i="1"/>
  <c r="AC90" i="1" s="1"/>
  <c r="AD90" i="1" s="1"/>
  <c r="AE90" i="1" s="1"/>
  <c r="Z90" i="1"/>
  <c r="AA90" i="1" s="1"/>
  <c r="Z92" i="1"/>
  <c r="AA92" i="1" s="1"/>
  <c r="AB92" i="1"/>
  <c r="AC92" i="1" s="1"/>
  <c r="AD92" i="1" s="1"/>
  <c r="AE92" i="1" s="1"/>
  <c r="Z93" i="1"/>
  <c r="AA93" i="1" s="1"/>
  <c r="AB93" i="1"/>
  <c r="AC93" i="1" s="1"/>
  <c r="AD93" i="1" s="1"/>
  <c r="AE93" i="1" s="1"/>
  <c r="Z94" i="1"/>
  <c r="AA94" i="1" s="1"/>
  <c r="AB94" i="1"/>
  <c r="AC94" i="1" s="1"/>
  <c r="AD94" i="1" s="1"/>
  <c r="AE94" i="1" s="1"/>
  <c r="Z95" i="1"/>
  <c r="AA95" i="1" s="1"/>
  <c r="AB95" i="1"/>
  <c r="AC95" i="1" s="1"/>
  <c r="AD95" i="1" s="1"/>
  <c r="AE95" i="1" s="1"/>
  <c r="Z96" i="1"/>
  <c r="AB96" i="1"/>
  <c r="AC96" i="1" s="1"/>
  <c r="AD96" i="1" s="1"/>
  <c r="AE96" i="1" s="1"/>
  <c r="Z97" i="1"/>
  <c r="AB97" i="1"/>
  <c r="AC97" i="1" s="1"/>
  <c r="AD97" i="1" s="1"/>
  <c r="AE97" i="1" s="1"/>
  <c r="W98" i="1"/>
  <c r="AB100" i="1"/>
  <c r="AC100" i="1" s="1"/>
  <c r="AD100" i="1" s="1"/>
  <c r="AE100" i="1" s="1"/>
  <c r="Z100" i="1"/>
  <c r="AB102" i="1"/>
  <c r="AC102" i="1" s="1"/>
  <c r="AD102" i="1" s="1"/>
  <c r="AE102" i="1" s="1"/>
  <c r="Z102" i="1"/>
  <c r="AB104" i="1"/>
  <c r="AC104" i="1" s="1"/>
  <c r="AD104" i="1" s="1"/>
  <c r="AE104" i="1" s="1"/>
  <c r="Z104" i="1"/>
  <c r="AB99" i="1"/>
  <c r="AC99" i="1" s="1"/>
  <c r="AD99" i="1" s="1"/>
  <c r="AE99" i="1" s="1"/>
  <c r="Z99" i="1"/>
  <c r="AB101" i="1"/>
  <c r="AC101" i="1" s="1"/>
  <c r="AD101" i="1" s="1"/>
  <c r="AE101" i="1" s="1"/>
  <c r="Z101" i="1"/>
  <c r="AB103" i="1"/>
  <c r="AC103" i="1" s="1"/>
  <c r="AD103" i="1" s="1"/>
  <c r="AE103" i="1" s="1"/>
  <c r="Z103" i="1"/>
  <c r="AB105" i="1"/>
  <c r="AC105" i="1" s="1"/>
  <c r="AD105" i="1" s="1"/>
  <c r="AE105" i="1" s="1"/>
  <c r="Z105" i="1"/>
  <c r="Z106" i="1"/>
  <c r="AB106" i="1"/>
  <c r="AC106" i="1" s="1"/>
  <c r="AD106" i="1" s="1"/>
  <c r="AE106" i="1" s="1"/>
  <c r="Z107" i="1"/>
  <c r="AB107" i="1"/>
  <c r="AC107" i="1" s="1"/>
  <c r="AD107" i="1" s="1"/>
  <c r="AE107" i="1" s="1"/>
  <c r="Z108" i="1"/>
  <c r="AA108" i="1" s="1"/>
  <c r="AB108" i="1"/>
  <c r="AC108" i="1" s="1"/>
  <c r="AD108" i="1" s="1"/>
  <c r="AE108" i="1" s="1"/>
  <c r="Z109" i="1"/>
  <c r="AA109" i="1" s="1"/>
  <c r="AB139" i="1"/>
  <c r="AC139" i="1" s="1"/>
  <c r="AD139" i="1" s="1"/>
  <c r="AE139" i="1" s="1"/>
  <c r="Z139" i="1"/>
  <c r="Y139" i="1"/>
  <c r="AB143" i="1"/>
  <c r="AC143" i="1" s="1"/>
  <c r="AD143" i="1" s="1"/>
  <c r="AE143" i="1" s="1"/>
  <c r="Z143" i="1"/>
  <c r="Y143" i="1"/>
  <c r="AB147" i="1"/>
  <c r="AC147" i="1" s="1"/>
  <c r="AD147" i="1" s="1"/>
  <c r="AE147" i="1" s="1"/>
  <c r="Z147" i="1"/>
  <c r="Y147" i="1"/>
  <c r="AB151" i="1"/>
  <c r="AC151" i="1" s="1"/>
  <c r="AD151" i="1" s="1"/>
  <c r="AE151" i="1" s="1"/>
  <c r="Z151" i="1"/>
  <c r="Y151" i="1"/>
  <c r="AB155" i="1"/>
  <c r="AC155" i="1" s="1"/>
  <c r="AD155" i="1" s="1"/>
  <c r="AE155" i="1" s="1"/>
  <c r="Z155" i="1"/>
  <c r="Y155" i="1"/>
  <c r="AB159" i="1"/>
  <c r="AC159" i="1" s="1"/>
  <c r="AD159" i="1" s="1"/>
  <c r="AE159" i="1" s="1"/>
  <c r="Z159" i="1"/>
  <c r="Y159" i="1"/>
  <c r="AB163" i="1"/>
  <c r="AC163" i="1" s="1"/>
  <c r="AD163" i="1" s="1"/>
  <c r="AE163" i="1" s="1"/>
  <c r="Z163" i="1"/>
  <c r="Y163" i="1"/>
  <c r="AB167" i="1"/>
  <c r="AC167" i="1" s="1"/>
  <c r="AD167" i="1" s="1"/>
  <c r="AE167" i="1" s="1"/>
  <c r="Z167" i="1"/>
  <c r="Y167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AB137" i="1"/>
  <c r="AC137" i="1" s="1"/>
  <c r="AD137" i="1" s="1"/>
  <c r="AE137" i="1" s="1"/>
  <c r="Z137" i="1"/>
  <c r="Y137" i="1"/>
  <c r="AB141" i="1"/>
  <c r="AC141" i="1" s="1"/>
  <c r="AD141" i="1" s="1"/>
  <c r="AE141" i="1" s="1"/>
  <c r="Z141" i="1"/>
  <c r="Y141" i="1"/>
  <c r="AB145" i="1"/>
  <c r="AC145" i="1" s="1"/>
  <c r="AD145" i="1" s="1"/>
  <c r="AE145" i="1" s="1"/>
  <c r="Z145" i="1"/>
  <c r="Y145" i="1"/>
  <c r="AB149" i="1"/>
  <c r="AC149" i="1" s="1"/>
  <c r="AD149" i="1" s="1"/>
  <c r="AE149" i="1" s="1"/>
  <c r="Z149" i="1"/>
  <c r="Y149" i="1"/>
  <c r="AB153" i="1"/>
  <c r="AC153" i="1" s="1"/>
  <c r="AD153" i="1" s="1"/>
  <c r="AE153" i="1" s="1"/>
  <c r="Z153" i="1"/>
  <c r="Y153" i="1"/>
  <c r="AB157" i="1"/>
  <c r="AC157" i="1" s="1"/>
  <c r="AD157" i="1" s="1"/>
  <c r="AE157" i="1" s="1"/>
  <c r="Z157" i="1"/>
  <c r="Y157" i="1"/>
  <c r="AB161" i="1"/>
  <c r="AC161" i="1" s="1"/>
  <c r="AD161" i="1" s="1"/>
  <c r="AE161" i="1" s="1"/>
  <c r="Z161" i="1"/>
  <c r="Y161" i="1"/>
  <c r="AB165" i="1"/>
  <c r="AC165" i="1" s="1"/>
  <c r="AD165" i="1" s="1"/>
  <c r="AE165" i="1" s="1"/>
  <c r="Z165" i="1"/>
  <c r="Y165" i="1"/>
  <c r="AB169" i="1"/>
  <c r="AC169" i="1" s="1"/>
  <c r="AD169" i="1" s="1"/>
  <c r="AE169" i="1" s="1"/>
  <c r="Z169" i="1"/>
  <c r="Y169" i="1"/>
  <c r="AB171" i="1"/>
  <c r="AC171" i="1" s="1"/>
  <c r="AD171" i="1" s="1"/>
  <c r="AE171" i="1" s="1"/>
  <c r="Z171" i="1"/>
  <c r="Y171" i="1"/>
  <c r="AB175" i="1"/>
  <c r="AC175" i="1" s="1"/>
  <c r="AD175" i="1" s="1"/>
  <c r="AE175" i="1" s="1"/>
  <c r="Z175" i="1"/>
  <c r="Y175" i="1"/>
  <c r="AB179" i="1"/>
  <c r="AC179" i="1" s="1"/>
  <c r="AD179" i="1" s="1"/>
  <c r="AE179" i="1" s="1"/>
  <c r="Z179" i="1"/>
  <c r="Y179" i="1"/>
  <c r="AB183" i="1"/>
  <c r="AC183" i="1" s="1"/>
  <c r="AD183" i="1" s="1"/>
  <c r="AE183" i="1" s="1"/>
  <c r="Z183" i="1"/>
  <c r="Y183" i="1"/>
  <c r="AB173" i="1"/>
  <c r="AC173" i="1" s="1"/>
  <c r="AD173" i="1" s="1"/>
  <c r="AE173" i="1" s="1"/>
  <c r="Z173" i="1"/>
  <c r="Y173" i="1"/>
  <c r="AB177" i="1"/>
  <c r="AC177" i="1" s="1"/>
  <c r="AD177" i="1" s="1"/>
  <c r="AE177" i="1" s="1"/>
  <c r="Z177" i="1"/>
  <c r="AB181" i="1"/>
  <c r="AC181" i="1" s="1"/>
  <c r="AD181" i="1" s="1"/>
  <c r="AE181" i="1" s="1"/>
  <c r="Z181" i="1"/>
  <c r="Y181" i="1"/>
  <c r="AB185" i="1"/>
  <c r="AC185" i="1" s="1"/>
  <c r="AD185" i="1" s="1"/>
  <c r="AE185" i="1" s="1"/>
  <c r="Z185" i="1"/>
  <c r="Y185" i="1"/>
  <c r="AB189" i="1"/>
  <c r="AC189" i="1" s="1"/>
  <c r="AD189" i="1" s="1"/>
  <c r="AE189" i="1" s="1"/>
  <c r="Z189" i="1"/>
  <c r="Y189" i="1"/>
  <c r="AB193" i="1"/>
  <c r="AC193" i="1" s="1"/>
  <c r="AD193" i="1" s="1"/>
  <c r="AE193" i="1" s="1"/>
  <c r="Z193" i="1"/>
  <c r="Y193" i="1"/>
  <c r="AB197" i="1"/>
  <c r="AC197" i="1" s="1"/>
  <c r="AD197" i="1" s="1"/>
  <c r="AE197" i="1" s="1"/>
  <c r="Z197" i="1"/>
  <c r="Y197" i="1"/>
  <c r="AB201" i="1"/>
  <c r="AC201" i="1" s="1"/>
  <c r="AD201" i="1" s="1"/>
  <c r="AE201" i="1" s="1"/>
  <c r="Z201" i="1"/>
  <c r="Y201" i="1"/>
  <c r="AB205" i="1"/>
  <c r="AC205" i="1" s="1"/>
  <c r="AD205" i="1" s="1"/>
  <c r="AE205" i="1" s="1"/>
  <c r="Z205" i="1"/>
  <c r="Y205" i="1"/>
  <c r="AB209" i="1"/>
  <c r="AC209" i="1" s="1"/>
  <c r="AD209" i="1" s="1"/>
  <c r="AE209" i="1" s="1"/>
  <c r="Z209" i="1"/>
  <c r="Y209" i="1"/>
  <c r="AB213" i="1"/>
  <c r="AC213" i="1" s="1"/>
  <c r="AD213" i="1" s="1"/>
  <c r="AE213" i="1" s="1"/>
  <c r="Z213" i="1"/>
  <c r="Y213" i="1"/>
  <c r="AB217" i="1"/>
  <c r="AC217" i="1" s="1"/>
  <c r="AD217" i="1" s="1"/>
  <c r="AE217" i="1" s="1"/>
  <c r="Z217" i="1"/>
  <c r="Y217" i="1"/>
  <c r="AB221" i="1"/>
  <c r="AC221" i="1" s="1"/>
  <c r="AD221" i="1" s="1"/>
  <c r="AE221" i="1" s="1"/>
  <c r="Z221" i="1"/>
  <c r="Y221" i="1"/>
  <c r="AB225" i="1"/>
  <c r="AC225" i="1" s="1"/>
  <c r="AD225" i="1" s="1"/>
  <c r="AE225" i="1" s="1"/>
  <c r="Z225" i="1"/>
  <c r="Y225" i="1"/>
  <c r="AB229" i="1"/>
  <c r="AC229" i="1" s="1"/>
  <c r="AD229" i="1" s="1"/>
  <c r="AE229" i="1" s="1"/>
  <c r="Z229" i="1"/>
  <c r="Y229" i="1"/>
  <c r="AB233" i="1"/>
  <c r="AC233" i="1" s="1"/>
  <c r="AD233" i="1" s="1"/>
  <c r="AE233" i="1" s="1"/>
  <c r="Z233" i="1"/>
  <c r="Y233" i="1"/>
  <c r="AB242" i="1"/>
  <c r="AC242" i="1" s="1"/>
  <c r="AD242" i="1" s="1"/>
  <c r="AE242" i="1" s="1"/>
  <c r="Z242" i="1"/>
  <c r="Y242" i="1"/>
  <c r="AB246" i="1"/>
  <c r="AC246" i="1" s="1"/>
  <c r="AD246" i="1" s="1"/>
  <c r="AE246" i="1" s="1"/>
  <c r="Z246" i="1"/>
  <c r="Y246" i="1"/>
  <c r="AB187" i="1"/>
  <c r="AC187" i="1" s="1"/>
  <c r="AD187" i="1" s="1"/>
  <c r="AE187" i="1" s="1"/>
  <c r="Z187" i="1"/>
  <c r="Y187" i="1"/>
  <c r="AB191" i="1"/>
  <c r="AC191" i="1" s="1"/>
  <c r="AD191" i="1" s="1"/>
  <c r="AE191" i="1" s="1"/>
  <c r="Z191" i="1"/>
  <c r="Y191" i="1"/>
  <c r="AB195" i="1"/>
  <c r="AC195" i="1" s="1"/>
  <c r="AD195" i="1" s="1"/>
  <c r="AE195" i="1" s="1"/>
  <c r="Z195" i="1"/>
  <c r="Y195" i="1"/>
  <c r="AB199" i="1"/>
  <c r="AC199" i="1" s="1"/>
  <c r="AD199" i="1" s="1"/>
  <c r="AE199" i="1" s="1"/>
  <c r="Z199" i="1"/>
  <c r="Y199" i="1"/>
  <c r="AB203" i="1"/>
  <c r="AC203" i="1" s="1"/>
  <c r="AD203" i="1" s="1"/>
  <c r="AE203" i="1" s="1"/>
  <c r="Z203" i="1"/>
  <c r="Y203" i="1"/>
  <c r="AB207" i="1"/>
  <c r="AC207" i="1" s="1"/>
  <c r="AD207" i="1" s="1"/>
  <c r="AE207" i="1" s="1"/>
  <c r="Z207" i="1"/>
  <c r="Y207" i="1"/>
  <c r="AB211" i="1"/>
  <c r="AC211" i="1" s="1"/>
  <c r="AD211" i="1" s="1"/>
  <c r="AE211" i="1" s="1"/>
  <c r="Z211" i="1"/>
  <c r="Y211" i="1"/>
  <c r="AB215" i="1"/>
  <c r="AC215" i="1" s="1"/>
  <c r="AD215" i="1" s="1"/>
  <c r="AE215" i="1" s="1"/>
  <c r="Z215" i="1"/>
  <c r="Y215" i="1"/>
  <c r="AB219" i="1"/>
  <c r="AC219" i="1" s="1"/>
  <c r="AD219" i="1" s="1"/>
  <c r="AE219" i="1" s="1"/>
  <c r="Z219" i="1"/>
  <c r="Y219" i="1"/>
  <c r="AB223" i="1"/>
  <c r="AC223" i="1" s="1"/>
  <c r="AD223" i="1" s="1"/>
  <c r="AE223" i="1" s="1"/>
  <c r="Z223" i="1"/>
  <c r="Y223" i="1"/>
  <c r="AB227" i="1"/>
  <c r="AC227" i="1" s="1"/>
  <c r="AD227" i="1" s="1"/>
  <c r="AE227" i="1" s="1"/>
  <c r="Z227" i="1"/>
  <c r="Y227" i="1"/>
  <c r="AB231" i="1"/>
  <c r="AC231" i="1" s="1"/>
  <c r="AD231" i="1" s="1"/>
  <c r="AE231" i="1" s="1"/>
  <c r="Z231" i="1"/>
  <c r="Y231" i="1"/>
  <c r="AB235" i="1"/>
  <c r="AC235" i="1" s="1"/>
  <c r="AD235" i="1" s="1"/>
  <c r="AE235" i="1" s="1"/>
  <c r="Z235" i="1"/>
  <c r="Y235" i="1"/>
  <c r="AB239" i="1"/>
  <c r="AC239" i="1" s="1"/>
  <c r="AD239" i="1" s="1"/>
  <c r="AE239" i="1" s="1"/>
  <c r="Z239" i="1"/>
  <c r="Y239" i="1"/>
  <c r="AB237" i="1"/>
  <c r="AC237" i="1" s="1"/>
  <c r="AD237" i="1" s="1"/>
  <c r="AE237" i="1" s="1"/>
  <c r="Z237" i="1"/>
  <c r="Y237" i="1"/>
  <c r="AB241" i="1"/>
  <c r="AC241" i="1" s="1"/>
  <c r="AD241" i="1" s="1"/>
  <c r="AE241" i="1" s="1"/>
  <c r="Z241" i="1"/>
  <c r="Y241" i="1"/>
  <c r="AB250" i="1"/>
  <c r="AC250" i="1" s="1"/>
  <c r="AD250" i="1" s="1"/>
  <c r="AE250" i="1" s="1"/>
  <c r="Z250" i="1"/>
  <c r="Y250" i="1"/>
  <c r="AB254" i="1"/>
  <c r="AC254" i="1" s="1"/>
  <c r="AD254" i="1" s="1"/>
  <c r="AE254" i="1" s="1"/>
  <c r="Z254" i="1"/>
  <c r="Y254" i="1"/>
  <c r="AB258" i="1"/>
  <c r="AC258" i="1" s="1"/>
  <c r="AD258" i="1" s="1"/>
  <c r="AE258" i="1" s="1"/>
  <c r="Z258" i="1"/>
  <c r="Y258" i="1"/>
  <c r="AB262" i="1"/>
  <c r="AC262" i="1" s="1"/>
  <c r="AD262" i="1" s="1"/>
  <c r="AE262" i="1" s="1"/>
  <c r="Z262" i="1"/>
  <c r="Y262" i="1"/>
  <c r="AB266" i="1"/>
  <c r="AC266" i="1" s="1"/>
  <c r="AD266" i="1" s="1"/>
  <c r="AE266" i="1" s="1"/>
  <c r="Z266" i="1"/>
  <c r="Y266" i="1"/>
  <c r="AB270" i="1"/>
  <c r="AC270" i="1" s="1"/>
  <c r="AD270" i="1" s="1"/>
  <c r="AE270" i="1" s="1"/>
  <c r="Z270" i="1"/>
  <c r="Y270" i="1"/>
  <c r="AB274" i="1"/>
  <c r="AC274" i="1" s="1"/>
  <c r="AD274" i="1" s="1"/>
  <c r="AE274" i="1" s="1"/>
  <c r="Z274" i="1"/>
  <c r="Y274" i="1"/>
  <c r="AB278" i="1"/>
  <c r="AC278" i="1" s="1"/>
  <c r="AD278" i="1" s="1"/>
  <c r="AE278" i="1" s="1"/>
  <c r="Z278" i="1"/>
  <c r="Y278" i="1"/>
  <c r="AB282" i="1"/>
  <c r="AC282" i="1" s="1"/>
  <c r="AD282" i="1" s="1"/>
  <c r="AE282" i="1" s="1"/>
  <c r="Z282" i="1"/>
  <c r="Y282" i="1"/>
  <c r="AB286" i="1"/>
  <c r="AC286" i="1" s="1"/>
  <c r="AD286" i="1" s="1"/>
  <c r="AE286" i="1" s="1"/>
  <c r="Z286" i="1"/>
  <c r="Y286" i="1"/>
  <c r="AB290" i="1"/>
  <c r="AC290" i="1" s="1"/>
  <c r="AD290" i="1" s="1"/>
  <c r="Z290" i="1"/>
  <c r="Y290" i="1"/>
  <c r="AB294" i="1"/>
  <c r="AC294" i="1" s="1"/>
  <c r="AD294" i="1" s="1"/>
  <c r="AE294" i="1" s="1"/>
  <c r="Z294" i="1"/>
  <c r="Y294" i="1"/>
  <c r="AB136" i="1"/>
  <c r="AC136" i="1" s="1"/>
  <c r="AD136" i="1" s="1"/>
  <c r="AE136" i="1" s="1"/>
  <c r="Z136" i="1"/>
  <c r="AB138" i="1"/>
  <c r="AC138" i="1" s="1"/>
  <c r="AD138" i="1" s="1"/>
  <c r="AE138" i="1" s="1"/>
  <c r="Z138" i="1"/>
  <c r="AA138" i="1" s="1"/>
  <c r="AB140" i="1"/>
  <c r="AC140" i="1" s="1"/>
  <c r="AD140" i="1" s="1"/>
  <c r="AE140" i="1" s="1"/>
  <c r="Z140" i="1"/>
  <c r="AA140" i="1" s="1"/>
  <c r="AB142" i="1"/>
  <c r="AC142" i="1" s="1"/>
  <c r="AD142" i="1" s="1"/>
  <c r="AE142" i="1" s="1"/>
  <c r="Z142" i="1"/>
  <c r="AB144" i="1"/>
  <c r="AC144" i="1" s="1"/>
  <c r="AD144" i="1" s="1"/>
  <c r="AE144" i="1" s="1"/>
  <c r="Z144" i="1"/>
  <c r="AB146" i="1"/>
  <c r="AC146" i="1" s="1"/>
  <c r="AD146" i="1" s="1"/>
  <c r="AE146" i="1" s="1"/>
  <c r="Z146" i="1"/>
  <c r="AB148" i="1"/>
  <c r="AC148" i="1" s="1"/>
  <c r="AD148" i="1" s="1"/>
  <c r="AE148" i="1" s="1"/>
  <c r="Z148" i="1"/>
  <c r="AB150" i="1"/>
  <c r="AC150" i="1" s="1"/>
  <c r="AD150" i="1" s="1"/>
  <c r="Z150" i="1"/>
  <c r="AB152" i="1"/>
  <c r="AC152" i="1" s="1"/>
  <c r="AD152" i="1" s="1"/>
  <c r="AE152" i="1" s="1"/>
  <c r="Z152" i="1"/>
  <c r="AB154" i="1"/>
  <c r="AC154" i="1" s="1"/>
  <c r="AD154" i="1" s="1"/>
  <c r="AE154" i="1" s="1"/>
  <c r="Z154" i="1"/>
  <c r="AB156" i="1"/>
  <c r="AC156" i="1" s="1"/>
  <c r="AD156" i="1" s="1"/>
  <c r="AE156" i="1" s="1"/>
  <c r="Z156" i="1"/>
  <c r="AB158" i="1"/>
  <c r="AC158" i="1" s="1"/>
  <c r="AD158" i="1" s="1"/>
  <c r="AE158" i="1" s="1"/>
  <c r="Z158" i="1"/>
  <c r="AB160" i="1"/>
  <c r="AC160" i="1" s="1"/>
  <c r="AD160" i="1" s="1"/>
  <c r="AE160" i="1" s="1"/>
  <c r="Z160" i="1"/>
  <c r="AB162" i="1"/>
  <c r="AC162" i="1" s="1"/>
  <c r="AD162" i="1" s="1"/>
  <c r="AE162" i="1" s="1"/>
  <c r="Z162" i="1"/>
  <c r="AB164" i="1"/>
  <c r="AC164" i="1" s="1"/>
  <c r="AD164" i="1" s="1"/>
  <c r="AE164" i="1" s="1"/>
  <c r="Z164" i="1"/>
  <c r="AB166" i="1"/>
  <c r="AC166" i="1" s="1"/>
  <c r="AD166" i="1" s="1"/>
  <c r="AE166" i="1" s="1"/>
  <c r="Z166" i="1"/>
  <c r="AB168" i="1"/>
  <c r="AC168" i="1" s="1"/>
  <c r="AD168" i="1" s="1"/>
  <c r="AE168" i="1" s="1"/>
  <c r="Z168" i="1"/>
  <c r="AB170" i="1"/>
  <c r="AC170" i="1" s="1"/>
  <c r="AD170" i="1" s="1"/>
  <c r="AE170" i="1" s="1"/>
  <c r="Z170" i="1"/>
  <c r="AB172" i="1"/>
  <c r="AC172" i="1" s="1"/>
  <c r="AD172" i="1" s="1"/>
  <c r="AE172" i="1" s="1"/>
  <c r="Z172" i="1"/>
  <c r="AB174" i="1"/>
  <c r="AC174" i="1" s="1"/>
  <c r="AD174" i="1" s="1"/>
  <c r="AE174" i="1" s="1"/>
  <c r="Z174" i="1"/>
  <c r="AB176" i="1"/>
  <c r="AC176" i="1" s="1"/>
  <c r="AD176" i="1" s="1"/>
  <c r="AE176" i="1" s="1"/>
  <c r="Z176" i="1"/>
  <c r="AB178" i="1"/>
  <c r="AC178" i="1" s="1"/>
  <c r="AD178" i="1" s="1"/>
  <c r="AE178" i="1" s="1"/>
  <c r="Z178" i="1"/>
  <c r="AB180" i="1"/>
  <c r="AC180" i="1" s="1"/>
  <c r="AD180" i="1" s="1"/>
  <c r="AE180" i="1" s="1"/>
  <c r="Z180" i="1"/>
  <c r="AB182" i="1"/>
  <c r="AC182" i="1" s="1"/>
  <c r="AD182" i="1" s="1"/>
  <c r="AE182" i="1" s="1"/>
  <c r="Z182" i="1"/>
  <c r="AB184" i="1"/>
  <c r="AC184" i="1" s="1"/>
  <c r="AD184" i="1" s="1"/>
  <c r="AE184" i="1" s="1"/>
  <c r="Z184" i="1"/>
  <c r="AB186" i="1"/>
  <c r="AC186" i="1" s="1"/>
  <c r="AD186" i="1" s="1"/>
  <c r="AE186" i="1" s="1"/>
  <c r="Z186" i="1"/>
  <c r="AB188" i="1"/>
  <c r="AC188" i="1" s="1"/>
  <c r="AD188" i="1" s="1"/>
  <c r="AE188" i="1" s="1"/>
  <c r="Z188" i="1"/>
  <c r="AB190" i="1"/>
  <c r="AC190" i="1" s="1"/>
  <c r="AD190" i="1" s="1"/>
  <c r="AE190" i="1" s="1"/>
  <c r="Z190" i="1"/>
  <c r="AB192" i="1"/>
  <c r="AC192" i="1" s="1"/>
  <c r="AD192" i="1" s="1"/>
  <c r="AE192" i="1" s="1"/>
  <c r="Z192" i="1"/>
  <c r="AB194" i="1"/>
  <c r="AC194" i="1" s="1"/>
  <c r="AD194" i="1" s="1"/>
  <c r="AE194" i="1" s="1"/>
  <c r="Z194" i="1"/>
  <c r="AB196" i="1"/>
  <c r="AC196" i="1" s="1"/>
  <c r="AD196" i="1" s="1"/>
  <c r="AE196" i="1" s="1"/>
  <c r="Z196" i="1"/>
  <c r="AA196" i="1" s="1"/>
  <c r="AB198" i="1"/>
  <c r="AC198" i="1" s="1"/>
  <c r="AD198" i="1" s="1"/>
  <c r="AE198" i="1" s="1"/>
  <c r="Z198" i="1"/>
  <c r="AB200" i="1"/>
  <c r="AC200" i="1" s="1"/>
  <c r="AD200" i="1" s="1"/>
  <c r="AE200" i="1" s="1"/>
  <c r="Z200" i="1"/>
  <c r="AB202" i="1"/>
  <c r="AC202" i="1" s="1"/>
  <c r="AD202" i="1" s="1"/>
  <c r="AE202" i="1" s="1"/>
  <c r="Z202" i="1"/>
  <c r="AB204" i="1"/>
  <c r="AC204" i="1" s="1"/>
  <c r="AD204" i="1" s="1"/>
  <c r="AE204" i="1" s="1"/>
  <c r="Z204" i="1"/>
  <c r="AB206" i="1"/>
  <c r="AC206" i="1" s="1"/>
  <c r="AD206" i="1" s="1"/>
  <c r="AE206" i="1" s="1"/>
  <c r="Z206" i="1"/>
  <c r="AB208" i="1"/>
  <c r="AC208" i="1" s="1"/>
  <c r="AD208" i="1" s="1"/>
  <c r="AE208" i="1" s="1"/>
  <c r="Z208" i="1"/>
  <c r="AB210" i="1"/>
  <c r="AC210" i="1" s="1"/>
  <c r="AD210" i="1" s="1"/>
  <c r="AE210" i="1" s="1"/>
  <c r="Z210" i="1"/>
  <c r="AB212" i="1"/>
  <c r="AC212" i="1" s="1"/>
  <c r="AD212" i="1" s="1"/>
  <c r="AE212" i="1" s="1"/>
  <c r="Z212" i="1"/>
  <c r="AB214" i="1"/>
  <c r="AC214" i="1" s="1"/>
  <c r="AD214" i="1" s="1"/>
  <c r="AE214" i="1" s="1"/>
  <c r="Z214" i="1"/>
  <c r="AB216" i="1"/>
  <c r="AC216" i="1" s="1"/>
  <c r="AD216" i="1" s="1"/>
  <c r="AE216" i="1" s="1"/>
  <c r="Z216" i="1"/>
  <c r="AA216" i="1" s="1"/>
  <c r="AB218" i="1"/>
  <c r="AC218" i="1" s="1"/>
  <c r="AD218" i="1" s="1"/>
  <c r="AE218" i="1" s="1"/>
  <c r="Z218" i="1"/>
  <c r="AB220" i="1"/>
  <c r="AC220" i="1" s="1"/>
  <c r="AD220" i="1" s="1"/>
  <c r="AE220" i="1" s="1"/>
  <c r="Z220" i="1"/>
  <c r="AB222" i="1"/>
  <c r="AC222" i="1" s="1"/>
  <c r="AD222" i="1" s="1"/>
  <c r="AE222" i="1" s="1"/>
  <c r="Z222" i="1"/>
  <c r="AB224" i="1"/>
  <c r="AC224" i="1" s="1"/>
  <c r="AD224" i="1" s="1"/>
  <c r="AE224" i="1" s="1"/>
  <c r="Z224" i="1"/>
  <c r="AB226" i="1"/>
  <c r="AC226" i="1" s="1"/>
  <c r="AD226" i="1" s="1"/>
  <c r="AE226" i="1" s="1"/>
  <c r="Z226" i="1"/>
  <c r="AB228" i="1"/>
  <c r="AC228" i="1" s="1"/>
  <c r="AD228" i="1" s="1"/>
  <c r="AE228" i="1" s="1"/>
  <c r="Z228" i="1"/>
  <c r="AB230" i="1"/>
  <c r="AC230" i="1" s="1"/>
  <c r="AD230" i="1" s="1"/>
  <c r="AE230" i="1" s="1"/>
  <c r="Z230" i="1"/>
  <c r="AB232" i="1"/>
  <c r="AC232" i="1" s="1"/>
  <c r="AD232" i="1" s="1"/>
  <c r="AE232" i="1" s="1"/>
  <c r="Z232" i="1"/>
  <c r="AB234" i="1"/>
  <c r="AC234" i="1" s="1"/>
  <c r="AD234" i="1" s="1"/>
  <c r="AE234" i="1" s="1"/>
  <c r="Z234" i="1"/>
  <c r="AB236" i="1"/>
  <c r="AC236" i="1" s="1"/>
  <c r="AD236" i="1" s="1"/>
  <c r="AE236" i="1" s="1"/>
  <c r="Z236" i="1"/>
  <c r="AB238" i="1"/>
  <c r="AC238" i="1" s="1"/>
  <c r="AD238" i="1" s="1"/>
  <c r="AE238" i="1" s="1"/>
  <c r="Z238" i="1"/>
  <c r="AB240" i="1"/>
  <c r="AC240" i="1" s="1"/>
  <c r="AD240" i="1" s="1"/>
  <c r="AE240" i="1" s="1"/>
  <c r="Z240" i="1"/>
  <c r="AB244" i="1"/>
  <c r="AC244" i="1" s="1"/>
  <c r="AD244" i="1" s="1"/>
  <c r="AE244" i="1" s="1"/>
  <c r="Z244" i="1"/>
  <c r="Y244" i="1"/>
  <c r="AB248" i="1"/>
  <c r="AC248" i="1" s="1"/>
  <c r="AD248" i="1" s="1"/>
  <c r="AE248" i="1" s="1"/>
  <c r="Z248" i="1"/>
  <c r="Y248" i="1"/>
  <c r="AB252" i="1"/>
  <c r="AC252" i="1" s="1"/>
  <c r="AD252" i="1" s="1"/>
  <c r="AE252" i="1" s="1"/>
  <c r="Z252" i="1"/>
  <c r="Y252" i="1"/>
  <c r="AB256" i="1"/>
  <c r="AC256" i="1" s="1"/>
  <c r="AD256" i="1" s="1"/>
  <c r="AE256" i="1" s="1"/>
  <c r="Z256" i="1"/>
  <c r="Y256" i="1"/>
  <c r="AB260" i="1"/>
  <c r="AC260" i="1" s="1"/>
  <c r="AD260" i="1" s="1"/>
  <c r="AE260" i="1" s="1"/>
  <c r="Z260" i="1"/>
  <c r="AB264" i="1"/>
  <c r="AC264" i="1" s="1"/>
  <c r="AD264" i="1" s="1"/>
  <c r="AE264" i="1" s="1"/>
  <c r="Z264" i="1"/>
  <c r="Y264" i="1"/>
  <c r="AB268" i="1"/>
  <c r="AC268" i="1" s="1"/>
  <c r="AD268" i="1" s="1"/>
  <c r="AE268" i="1" s="1"/>
  <c r="Z268" i="1"/>
  <c r="Y268" i="1"/>
  <c r="AB272" i="1"/>
  <c r="AC272" i="1" s="1"/>
  <c r="AD272" i="1" s="1"/>
  <c r="AE272" i="1" s="1"/>
  <c r="Z272" i="1"/>
  <c r="Y272" i="1"/>
  <c r="AB276" i="1"/>
  <c r="AC276" i="1" s="1"/>
  <c r="AD276" i="1" s="1"/>
  <c r="AE276" i="1" s="1"/>
  <c r="Z276" i="1"/>
  <c r="Y276" i="1"/>
  <c r="AB280" i="1"/>
  <c r="AC280" i="1" s="1"/>
  <c r="AD280" i="1" s="1"/>
  <c r="AE280" i="1" s="1"/>
  <c r="Z280" i="1"/>
  <c r="Y280" i="1"/>
  <c r="AB284" i="1"/>
  <c r="AC284" i="1" s="1"/>
  <c r="AD284" i="1" s="1"/>
  <c r="AE284" i="1" s="1"/>
  <c r="Z284" i="1"/>
  <c r="Y284" i="1"/>
  <c r="AB288" i="1"/>
  <c r="AC288" i="1" s="1"/>
  <c r="AD288" i="1" s="1"/>
  <c r="Z288" i="1"/>
  <c r="Y288" i="1"/>
  <c r="AB292" i="1"/>
  <c r="AC292" i="1" s="1"/>
  <c r="AD292" i="1" s="1"/>
  <c r="AE292" i="1" s="1"/>
  <c r="Z292" i="1"/>
  <c r="Y292" i="1"/>
  <c r="AB243" i="1"/>
  <c r="AC243" i="1" s="1"/>
  <c r="AD243" i="1" s="1"/>
  <c r="AE243" i="1" s="1"/>
  <c r="Z243" i="1"/>
  <c r="AB245" i="1"/>
  <c r="AC245" i="1" s="1"/>
  <c r="AD245" i="1" s="1"/>
  <c r="AE245" i="1" s="1"/>
  <c r="Z245" i="1"/>
  <c r="AB247" i="1"/>
  <c r="AC247" i="1" s="1"/>
  <c r="AD247" i="1" s="1"/>
  <c r="AE247" i="1" s="1"/>
  <c r="Z247" i="1"/>
  <c r="AB249" i="1"/>
  <c r="AC249" i="1" s="1"/>
  <c r="AD249" i="1" s="1"/>
  <c r="AE249" i="1" s="1"/>
  <c r="Z249" i="1"/>
  <c r="AB251" i="1"/>
  <c r="AC251" i="1" s="1"/>
  <c r="AD251" i="1" s="1"/>
  <c r="AE251" i="1" s="1"/>
  <c r="Z251" i="1"/>
  <c r="AB253" i="1"/>
  <c r="AC253" i="1" s="1"/>
  <c r="AD253" i="1" s="1"/>
  <c r="AE253" i="1" s="1"/>
  <c r="Z253" i="1"/>
  <c r="AB255" i="1"/>
  <c r="AC255" i="1" s="1"/>
  <c r="AD255" i="1" s="1"/>
  <c r="AE255" i="1" s="1"/>
  <c r="Z255" i="1"/>
  <c r="AB257" i="1"/>
  <c r="AC257" i="1" s="1"/>
  <c r="AD257" i="1" s="1"/>
  <c r="AE257" i="1" s="1"/>
  <c r="Z257" i="1"/>
  <c r="AA257" i="1" s="1"/>
  <c r="AB259" i="1"/>
  <c r="AC259" i="1" s="1"/>
  <c r="AD259" i="1" s="1"/>
  <c r="AE259" i="1" s="1"/>
  <c r="Z259" i="1"/>
  <c r="AB261" i="1"/>
  <c r="AC261" i="1" s="1"/>
  <c r="AD261" i="1" s="1"/>
  <c r="AE261" i="1" s="1"/>
  <c r="Z261" i="1"/>
  <c r="AB263" i="1"/>
  <c r="AC263" i="1" s="1"/>
  <c r="AD263" i="1" s="1"/>
  <c r="AE263" i="1" s="1"/>
  <c r="Z263" i="1"/>
  <c r="AB265" i="1"/>
  <c r="AC265" i="1" s="1"/>
  <c r="AD265" i="1" s="1"/>
  <c r="AE265" i="1" s="1"/>
  <c r="Z265" i="1"/>
  <c r="AB267" i="1"/>
  <c r="AC267" i="1" s="1"/>
  <c r="AD267" i="1" s="1"/>
  <c r="AE267" i="1" s="1"/>
  <c r="Z267" i="1"/>
  <c r="AB269" i="1"/>
  <c r="AC269" i="1" s="1"/>
  <c r="AD269" i="1" s="1"/>
  <c r="AE269" i="1" s="1"/>
  <c r="Z269" i="1"/>
  <c r="AB271" i="1"/>
  <c r="AC271" i="1" s="1"/>
  <c r="AD271" i="1" s="1"/>
  <c r="AE271" i="1" s="1"/>
  <c r="Z271" i="1"/>
  <c r="AB273" i="1"/>
  <c r="AC273" i="1" s="1"/>
  <c r="AD273" i="1" s="1"/>
  <c r="AE273" i="1" s="1"/>
  <c r="Z273" i="1"/>
  <c r="AB275" i="1"/>
  <c r="AC275" i="1" s="1"/>
  <c r="AD275" i="1" s="1"/>
  <c r="AE275" i="1" s="1"/>
  <c r="Z275" i="1"/>
  <c r="AB277" i="1"/>
  <c r="AC277" i="1" s="1"/>
  <c r="AD277" i="1" s="1"/>
  <c r="AE277" i="1" s="1"/>
  <c r="Z277" i="1"/>
  <c r="AB279" i="1"/>
  <c r="AC279" i="1" s="1"/>
  <c r="AD279" i="1" s="1"/>
  <c r="AE279" i="1" s="1"/>
  <c r="Z279" i="1"/>
  <c r="AB281" i="1"/>
  <c r="AC281" i="1" s="1"/>
  <c r="AD281" i="1" s="1"/>
  <c r="AE281" i="1" s="1"/>
  <c r="Z281" i="1"/>
  <c r="AB283" i="1"/>
  <c r="AC283" i="1" s="1"/>
  <c r="AD283" i="1" s="1"/>
  <c r="AE283" i="1" s="1"/>
  <c r="Z283" i="1"/>
  <c r="AB285" i="1"/>
  <c r="AC285" i="1" s="1"/>
  <c r="AD285" i="1" s="1"/>
  <c r="AE285" i="1" s="1"/>
  <c r="Z285" i="1"/>
  <c r="AB287" i="1"/>
  <c r="AC287" i="1" s="1"/>
  <c r="AD287" i="1" s="1"/>
  <c r="AE287" i="1" s="1"/>
  <c r="Z287" i="1"/>
  <c r="AB289" i="1"/>
  <c r="AC289" i="1" s="1"/>
  <c r="AD289" i="1" s="1"/>
  <c r="Z289" i="1"/>
  <c r="AB291" i="1"/>
  <c r="AC291" i="1" s="1"/>
  <c r="AD291" i="1" s="1"/>
  <c r="Z291" i="1"/>
  <c r="AB293" i="1"/>
  <c r="AC293" i="1" s="1"/>
  <c r="AD293" i="1" s="1"/>
  <c r="AE293" i="1" s="1"/>
  <c r="Z293" i="1"/>
  <c r="AA293" i="1" s="1"/>
  <c r="AB295" i="1"/>
  <c r="AC295" i="1" s="1"/>
  <c r="AD295" i="1" s="1"/>
  <c r="AE295" i="1" s="1"/>
  <c r="Z295" i="1"/>
  <c r="AB296" i="1"/>
  <c r="AC296" i="1" s="1"/>
  <c r="AD296" i="1" s="1"/>
  <c r="AE296" i="1" s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AB344" i="1"/>
  <c r="AC344" i="1" s="1"/>
  <c r="AD344" i="1" s="1"/>
  <c r="Z344" i="1"/>
  <c r="Y344" i="1"/>
  <c r="AB342" i="1"/>
  <c r="AC342" i="1" s="1"/>
  <c r="AD342" i="1" s="1"/>
  <c r="Z342" i="1"/>
  <c r="Y342" i="1"/>
  <c r="AB343" i="1"/>
  <c r="AC343" i="1" s="1"/>
  <c r="AD343" i="1" s="1"/>
  <c r="Z343" i="1"/>
  <c r="AB345" i="1"/>
  <c r="AC345" i="1" s="1"/>
  <c r="AD345" i="1" s="1"/>
  <c r="Z345" i="1"/>
  <c r="AA85" i="1" l="1"/>
  <c r="AA84" i="1"/>
  <c r="AA64" i="1"/>
  <c r="AA40" i="1"/>
  <c r="AA36" i="1"/>
  <c r="AA65" i="1"/>
  <c r="AA88" i="1"/>
  <c r="AA217" i="1"/>
  <c r="AA175" i="1"/>
  <c r="AA139" i="1"/>
  <c r="AA149" i="1"/>
  <c r="AB341" i="1"/>
  <c r="AC341" i="1" s="1"/>
  <c r="AD341" i="1" s="1"/>
  <c r="Y341" i="1"/>
  <c r="Z341" i="1"/>
  <c r="Y330" i="1"/>
  <c r="AB330" i="1"/>
  <c r="AC330" i="1" s="1"/>
  <c r="AD330" i="1" s="1"/>
  <c r="AE330" i="1" s="1"/>
  <c r="Z330" i="1"/>
  <c r="Y328" i="1"/>
  <c r="AB328" i="1"/>
  <c r="AC328" i="1" s="1"/>
  <c r="AD328" i="1" s="1"/>
  <c r="AE328" i="1" s="1"/>
  <c r="Z328" i="1"/>
  <c r="Y316" i="1"/>
  <c r="AB316" i="1"/>
  <c r="AC316" i="1" s="1"/>
  <c r="AD316" i="1" s="1"/>
  <c r="AE316" i="1" s="1"/>
  <c r="Z316" i="1"/>
  <c r="Y314" i="1"/>
  <c r="AB314" i="1"/>
  <c r="AC314" i="1" s="1"/>
  <c r="AD314" i="1" s="1"/>
  <c r="AE314" i="1" s="1"/>
  <c r="Z314" i="1"/>
  <c r="Y312" i="1"/>
  <c r="AB312" i="1"/>
  <c r="AC312" i="1" s="1"/>
  <c r="AD312" i="1" s="1"/>
  <c r="AE312" i="1" s="1"/>
  <c r="Z312" i="1"/>
  <c r="Y134" i="1"/>
  <c r="AB134" i="1"/>
  <c r="AC134" i="1" s="1"/>
  <c r="AD134" i="1" s="1"/>
  <c r="AE134" i="1" s="1"/>
  <c r="Z134" i="1"/>
  <c r="Y132" i="1"/>
  <c r="AB132" i="1"/>
  <c r="AC132" i="1" s="1"/>
  <c r="AD132" i="1" s="1"/>
  <c r="AE132" i="1" s="1"/>
  <c r="Z132" i="1"/>
  <c r="Y130" i="1"/>
  <c r="AB130" i="1"/>
  <c r="AC130" i="1" s="1"/>
  <c r="AD130" i="1" s="1"/>
  <c r="AE130" i="1" s="1"/>
  <c r="Z130" i="1"/>
  <c r="Y128" i="1"/>
  <c r="AB128" i="1"/>
  <c r="AC128" i="1" s="1"/>
  <c r="AD128" i="1" s="1"/>
  <c r="AE128" i="1" s="1"/>
  <c r="Z128" i="1"/>
  <c r="Y126" i="1"/>
  <c r="AB126" i="1"/>
  <c r="AC126" i="1" s="1"/>
  <c r="AD126" i="1" s="1"/>
  <c r="AE126" i="1" s="1"/>
  <c r="Z126" i="1"/>
  <c r="Y124" i="1"/>
  <c r="AB124" i="1"/>
  <c r="AC124" i="1" s="1"/>
  <c r="AD124" i="1" s="1"/>
  <c r="AE124" i="1" s="1"/>
  <c r="Z124" i="1"/>
  <c r="Y122" i="1"/>
  <c r="AB122" i="1"/>
  <c r="AC122" i="1" s="1"/>
  <c r="AD122" i="1" s="1"/>
  <c r="AE122" i="1" s="1"/>
  <c r="Z122" i="1"/>
  <c r="Y120" i="1"/>
  <c r="AB120" i="1"/>
  <c r="AC120" i="1" s="1"/>
  <c r="AD120" i="1" s="1"/>
  <c r="AE120" i="1" s="1"/>
  <c r="Z120" i="1"/>
  <c r="Y118" i="1"/>
  <c r="AB118" i="1"/>
  <c r="AC118" i="1" s="1"/>
  <c r="AD118" i="1" s="1"/>
  <c r="AE118" i="1" s="1"/>
  <c r="Z118" i="1"/>
  <c r="Y116" i="1"/>
  <c r="AB116" i="1"/>
  <c r="AC116" i="1" s="1"/>
  <c r="AD116" i="1" s="1"/>
  <c r="AE116" i="1" s="1"/>
  <c r="Z116" i="1"/>
  <c r="Y114" i="1"/>
  <c r="AB114" i="1"/>
  <c r="AC114" i="1" s="1"/>
  <c r="AD114" i="1" s="1"/>
  <c r="AE114" i="1" s="1"/>
  <c r="Z114" i="1"/>
  <c r="Y112" i="1"/>
  <c r="AB112" i="1"/>
  <c r="AC112" i="1" s="1"/>
  <c r="AD112" i="1" s="1"/>
  <c r="Z112" i="1"/>
  <c r="Y110" i="1"/>
  <c r="AB110" i="1"/>
  <c r="AC110" i="1" s="1"/>
  <c r="AD110" i="1" s="1"/>
  <c r="AE110" i="1" s="1"/>
  <c r="Z110" i="1"/>
  <c r="Y30" i="1"/>
  <c r="AB30" i="1"/>
  <c r="AC30" i="1" s="1"/>
  <c r="AD30" i="1" s="1"/>
  <c r="AE30" i="1" s="1"/>
  <c r="Z30" i="1"/>
  <c r="Y29" i="1"/>
  <c r="AB29" i="1"/>
  <c r="AC29" i="1" s="1"/>
  <c r="AD29" i="1" s="1"/>
  <c r="AE29" i="1" s="1"/>
  <c r="Z29" i="1"/>
  <c r="Y28" i="1"/>
  <c r="AB28" i="1"/>
  <c r="AC28" i="1" s="1"/>
  <c r="AD28" i="1" s="1"/>
  <c r="AE28" i="1" s="1"/>
  <c r="Z28" i="1"/>
  <c r="Y27" i="1"/>
  <c r="AB27" i="1"/>
  <c r="AC27" i="1" s="1"/>
  <c r="AD27" i="1" s="1"/>
  <c r="AE27" i="1" s="1"/>
  <c r="Z27" i="1"/>
  <c r="AA27" i="1" s="1"/>
  <c r="Y26" i="1"/>
  <c r="AB26" i="1"/>
  <c r="AC26" i="1" s="1"/>
  <c r="AD26" i="1" s="1"/>
  <c r="AE26" i="1" s="1"/>
  <c r="Z26" i="1"/>
  <c r="AA26" i="1" s="1"/>
  <c r="Y25" i="1"/>
  <c r="AB25" i="1"/>
  <c r="AC25" i="1" s="1"/>
  <c r="AD25" i="1" s="1"/>
  <c r="AE25" i="1" s="1"/>
  <c r="Z25" i="1"/>
  <c r="AA25" i="1" s="1"/>
  <c r="Y24" i="1"/>
  <c r="AB24" i="1"/>
  <c r="AC24" i="1" s="1"/>
  <c r="AD24" i="1" s="1"/>
  <c r="AE24" i="1" s="1"/>
  <c r="Z24" i="1"/>
  <c r="Y23" i="1"/>
  <c r="AB23" i="1"/>
  <c r="AC23" i="1" s="1"/>
  <c r="AD23" i="1" s="1"/>
  <c r="AE23" i="1" s="1"/>
  <c r="Z23" i="1"/>
  <c r="Y22" i="1"/>
  <c r="AB22" i="1"/>
  <c r="AC22" i="1" s="1"/>
  <c r="AD22" i="1" s="1"/>
  <c r="AE22" i="1" s="1"/>
  <c r="Z22" i="1"/>
  <c r="Y21" i="1"/>
  <c r="AB21" i="1"/>
  <c r="AC21" i="1" s="1"/>
  <c r="AD21" i="1" s="1"/>
  <c r="AE21" i="1" s="1"/>
  <c r="Z21" i="1"/>
  <c r="AA21" i="1" s="1"/>
  <c r="Y20" i="1"/>
  <c r="AB20" i="1"/>
  <c r="AC20" i="1" s="1"/>
  <c r="AD20" i="1" s="1"/>
  <c r="AE20" i="1" s="1"/>
  <c r="Z20" i="1"/>
  <c r="AA20" i="1" s="1"/>
  <c r="Y19" i="1"/>
  <c r="AB19" i="1"/>
  <c r="AC19" i="1" s="1"/>
  <c r="AD19" i="1" s="1"/>
  <c r="AE19" i="1" s="1"/>
  <c r="Z19" i="1"/>
  <c r="AA19" i="1" s="1"/>
  <c r="Y18" i="1"/>
  <c r="AB18" i="1"/>
  <c r="AC18" i="1" s="1"/>
  <c r="AD18" i="1" s="1"/>
  <c r="AE18" i="1" s="1"/>
  <c r="Z18" i="1"/>
  <c r="Y17" i="1"/>
  <c r="AB17" i="1"/>
  <c r="AC17" i="1" s="1"/>
  <c r="AD17" i="1" s="1"/>
  <c r="AE17" i="1" s="1"/>
  <c r="Z17" i="1"/>
  <c r="AA17" i="1" s="1"/>
  <c r="Y16" i="1"/>
  <c r="AB16" i="1"/>
  <c r="AC16" i="1" s="1"/>
  <c r="AD16" i="1" s="1"/>
  <c r="AE16" i="1" s="1"/>
  <c r="Z16" i="1"/>
  <c r="Y15" i="1"/>
  <c r="AB15" i="1"/>
  <c r="AC15" i="1" s="1"/>
  <c r="AD15" i="1" s="1"/>
  <c r="AE15" i="1" s="1"/>
  <c r="Z15" i="1"/>
  <c r="Y14" i="1"/>
  <c r="AB14" i="1"/>
  <c r="AC14" i="1" s="1"/>
  <c r="AD14" i="1" s="1"/>
  <c r="AE14" i="1" s="1"/>
  <c r="Z14" i="1"/>
  <c r="Y13" i="1"/>
  <c r="AB13" i="1"/>
  <c r="AC13" i="1" s="1"/>
  <c r="AD13" i="1" s="1"/>
  <c r="AE13" i="1" s="1"/>
  <c r="Z13" i="1"/>
  <c r="Y12" i="1"/>
  <c r="AB12" i="1"/>
  <c r="AC12" i="1" s="1"/>
  <c r="AD12" i="1" s="1"/>
  <c r="AE12" i="1" s="1"/>
  <c r="Z12" i="1"/>
  <c r="Y334" i="1"/>
  <c r="AB334" i="1"/>
  <c r="AC334" i="1" s="1"/>
  <c r="AD334" i="1" s="1"/>
  <c r="AE334" i="1" s="1"/>
  <c r="Z334" i="1"/>
  <c r="AA334" i="1" s="1"/>
  <c r="Y332" i="1"/>
  <c r="AB332" i="1"/>
  <c r="AC332" i="1" s="1"/>
  <c r="AD332" i="1" s="1"/>
  <c r="AE332" i="1" s="1"/>
  <c r="Z332" i="1"/>
  <c r="Y326" i="1"/>
  <c r="AB326" i="1"/>
  <c r="AC326" i="1" s="1"/>
  <c r="AD326" i="1" s="1"/>
  <c r="AE326" i="1" s="1"/>
  <c r="Z326" i="1"/>
  <c r="Y324" i="1"/>
  <c r="AB324" i="1"/>
  <c r="AC324" i="1" s="1"/>
  <c r="AD324" i="1" s="1"/>
  <c r="AE324" i="1" s="1"/>
  <c r="Z324" i="1"/>
  <c r="Y322" i="1"/>
  <c r="AB322" i="1"/>
  <c r="AC322" i="1" s="1"/>
  <c r="AD322" i="1" s="1"/>
  <c r="AE322" i="1" s="1"/>
  <c r="Z322" i="1"/>
  <c r="AB320" i="1"/>
  <c r="AC320" i="1" s="1"/>
  <c r="AD320" i="1" s="1"/>
  <c r="AE320" i="1" s="1"/>
  <c r="Z320" i="1"/>
  <c r="Y318" i="1"/>
  <c r="AB318" i="1"/>
  <c r="AC318" i="1" s="1"/>
  <c r="AD318" i="1" s="1"/>
  <c r="AE318" i="1" s="1"/>
  <c r="Z318" i="1"/>
  <c r="Y310" i="1"/>
  <c r="AB310" i="1"/>
  <c r="AC310" i="1" s="1"/>
  <c r="AD310" i="1" s="1"/>
  <c r="AE310" i="1" s="1"/>
  <c r="Z310" i="1"/>
  <c r="Y308" i="1"/>
  <c r="AB308" i="1"/>
  <c r="AC308" i="1" s="1"/>
  <c r="AD308" i="1" s="1"/>
  <c r="AE308" i="1" s="1"/>
  <c r="Z308" i="1"/>
  <c r="Y306" i="1"/>
  <c r="AB306" i="1"/>
  <c r="AC306" i="1" s="1"/>
  <c r="AD306" i="1" s="1"/>
  <c r="AE306" i="1" s="1"/>
  <c r="Z306" i="1"/>
  <c r="Y304" i="1"/>
  <c r="AB304" i="1"/>
  <c r="AC304" i="1" s="1"/>
  <c r="AD304" i="1" s="1"/>
  <c r="AE304" i="1" s="1"/>
  <c r="Z304" i="1"/>
  <c r="Y302" i="1"/>
  <c r="AB302" i="1"/>
  <c r="AC302" i="1" s="1"/>
  <c r="AD302" i="1" s="1"/>
  <c r="AE302" i="1" s="1"/>
  <c r="Z302" i="1"/>
  <c r="Y300" i="1"/>
  <c r="AB300" i="1"/>
  <c r="AC300" i="1" s="1"/>
  <c r="AD300" i="1" s="1"/>
  <c r="AE300" i="1" s="1"/>
  <c r="Z300" i="1"/>
  <c r="Y298" i="1"/>
  <c r="AB298" i="1"/>
  <c r="AC298" i="1" s="1"/>
  <c r="AD298" i="1" s="1"/>
  <c r="AE298" i="1" s="1"/>
  <c r="Z298" i="1"/>
  <c r="Y340" i="1"/>
  <c r="Z340" i="1"/>
  <c r="AB340" i="1"/>
  <c r="AC340" i="1" s="1"/>
  <c r="AD340" i="1" s="1"/>
  <c r="Y339" i="1"/>
  <c r="Z339" i="1"/>
  <c r="AB339" i="1"/>
  <c r="AC339" i="1" s="1"/>
  <c r="AD339" i="1" s="1"/>
  <c r="AE339" i="1" s="1"/>
  <c r="Y338" i="1"/>
  <c r="Z338" i="1"/>
  <c r="AB338" i="1"/>
  <c r="AC338" i="1" s="1"/>
  <c r="AD338" i="1" s="1"/>
  <c r="AE338" i="1" s="1"/>
  <c r="Y337" i="1"/>
  <c r="Z337" i="1"/>
  <c r="AB337" i="1"/>
  <c r="AC337" i="1" s="1"/>
  <c r="AD337" i="1" s="1"/>
  <c r="AE337" i="1" s="1"/>
  <c r="Y336" i="1"/>
  <c r="Z336" i="1"/>
  <c r="AB336" i="1"/>
  <c r="AC336" i="1" s="1"/>
  <c r="AD336" i="1" s="1"/>
  <c r="AE336" i="1" s="1"/>
  <c r="Y335" i="1"/>
  <c r="Z335" i="1"/>
  <c r="AB335" i="1"/>
  <c r="AC335" i="1" s="1"/>
  <c r="AD335" i="1" s="1"/>
  <c r="AE335" i="1" s="1"/>
  <c r="Y333" i="1"/>
  <c r="AB333" i="1"/>
  <c r="AC333" i="1" s="1"/>
  <c r="AD333" i="1" s="1"/>
  <c r="AE333" i="1" s="1"/>
  <c r="Z333" i="1"/>
  <c r="AA333" i="1" s="1"/>
  <c r="Y331" i="1"/>
  <c r="AB331" i="1"/>
  <c r="AC331" i="1" s="1"/>
  <c r="AD331" i="1" s="1"/>
  <c r="AE331" i="1" s="1"/>
  <c r="Z331" i="1"/>
  <c r="Y329" i="1"/>
  <c r="AB329" i="1"/>
  <c r="AC329" i="1" s="1"/>
  <c r="AD329" i="1" s="1"/>
  <c r="AE329" i="1" s="1"/>
  <c r="Z329" i="1"/>
  <c r="Y327" i="1"/>
  <c r="AB327" i="1"/>
  <c r="AC327" i="1" s="1"/>
  <c r="AD327" i="1" s="1"/>
  <c r="AE327" i="1" s="1"/>
  <c r="Z327" i="1"/>
  <c r="Y325" i="1"/>
  <c r="AB325" i="1"/>
  <c r="AC325" i="1" s="1"/>
  <c r="AD325" i="1" s="1"/>
  <c r="AE325" i="1" s="1"/>
  <c r="Z325" i="1"/>
  <c r="Y323" i="1"/>
  <c r="AB323" i="1"/>
  <c r="AC323" i="1" s="1"/>
  <c r="AD323" i="1" s="1"/>
  <c r="AE323" i="1" s="1"/>
  <c r="Z323" i="1"/>
  <c r="AB321" i="1"/>
  <c r="AC321" i="1" s="1"/>
  <c r="AD321" i="1" s="1"/>
  <c r="AE321" i="1" s="1"/>
  <c r="Z321" i="1"/>
  <c r="Y319" i="1"/>
  <c r="AB319" i="1"/>
  <c r="AC319" i="1" s="1"/>
  <c r="AD319" i="1" s="1"/>
  <c r="AE319" i="1" s="1"/>
  <c r="Z319" i="1"/>
  <c r="AA319" i="1" s="1"/>
  <c r="Y317" i="1"/>
  <c r="AB317" i="1"/>
  <c r="AC317" i="1" s="1"/>
  <c r="AD317" i="1" s="1"/>
  <c r="AE317" i="1" s="1"/>
  <c r="Z317" i="1"/>
  <c r="Y315" i="1"/>
  <c r="AB315" i="1"/>
  <c r="AC315" i="1" s="1"/>
  <c r="AD315" i="1" s="1"/>
  <c r="AE315" i="1" s="1"/>
  <c r="Z315" i="1"/>
  <c r="Y313" i="1"/>
  <c r="AB313" i="1"/>
  <c r="AC313" i="1" s="1"/>
  <c r="AD313" i="1" s="1"/>
  <c r="AE313" i="1" s="1"/>
  <c r="Z313" i="1"/>
  <c r="Y311" i="1"/>
  <c r="AB311" i="1"/>
  <c r="AC311" i="1" s="1"/>
  <c r="AD311" i="1" s="1"/>
  <c r="AE311" i="1" s="1"/>
  <c r="Z311" i="1"/>
  <c r="Y309" i="1"/>
  <c r="AB309" i="1"/>
  <c r="AC309" i="1" s="1"/>
  <c r="AD309" i="1" s="1"/>
  <c r="AE309" i="1" s="1"/>
  <c r="Z309" i="1"/>
  <c r="AA309" i="1" s="1"/>
  <c r="Y307" i="1"/>
  <c r="AB307" i="1"/>
  <c r="AC307" i="1" s="1"/>
  <c r="AD307" i="1" s="1"/>
  <c r="AE307" i="1" s="1"/>
  <c r="Z307" i="1"/>
  <c r="Y305" i="1"/>
  <c r="AB305" i="1"/>
  <c r="AC305" i="1" s="1"/>
  <c r="AD305" i="1" s="1"/>
  <c r="AE305" i="1" s="1"/>
  <c r="Z305" i="1"/>
  <c r="Y303" i="1"/>
  <c r="AB303" i="1"/>
  <c r="AC303" i="1" s="1"/>
  <c r="AD303" i="1" s="1"/>
  <c r="AE303" i="1" s="1"/>
  <c r="Z303" i="1"/>
  <c r="Y301" i="1"/>
  <c r="AB301" i="1"/>
  <c r="AC301" i="1" s="1"/>
  <c r="AD301" i="1" s="1"/>
  <c r="AE301" i="1" s="1"/>
  <c r="Z301" i="1"/>
  <c r="Y299" i="1"/>
  <c r="AB299" i="1"/>
  <c r="AC299" i="1" s="1"/>
  <c r="AD299" i="1" s="1"/>
  <c r="AE299" i="1" s="1"/>
  <c r="Z299" i="1"/>
  <c r="Y297" i="1"/>
  <c r="AB297" i="1"/>
  <c r="AC297" i="1" s="1"/>
  <c r="AD297" i="1" s="1"/>
  <c r="AE297" i="1" s="1"/>
  <c r="Z297" i="1"/>
  <c r="AA284" i="1"/>
  <c r="AA256" i="1"/>
  <c r="Y135" i="1"/>
  <c r="AB135" i="1"/>
  <c r="AC135" i="1" s="1"/>
  <c r="AD135" i="1" s="1"/>
  <c r="AE135" i="1" s="1"/>
  <c r="Z135" i="1"/>
  <c r="AA135" i="1" s="1"/>
  <c r="Y133" i="1"/>
  <c r="AB133" i="1"/>
  <c r="AC133" i="1" s="1"/>
  <c r="AD133" i="1" s="1"/>
  <c r="AE133" i="1" s="1"/>
  <c r="Z133" i="1"/>
  <c r="Y131" i="1"/>
  <c r="AB131" i="1"/>
  <c r="AC131" i="1" s="1"/>
  <c r="AD131" i="1" s="1"/>
  <c r="AE131" i="1" s="1"/>
  <c r="Z131" i="1"/>
  <c r="Y129" i="1"/>
  <c r="AB129" i="1"/>
  <c r="AC129" i="1" s="1"/>
  <c r="AD129" i="1" s="1"/>
  <c r="AE129" i="1" s="1"/>
  <c r="Z129" i="1"/>
  <c r="Y127" i="1"/>
  <c r="AB127" i="1"/>
  <c r="AC127" i="1" s="1"/>
  <c r="AD127" i="1" s="1"/>
  <c r="AE127" i="1" s="1"/>
  <c r="Z127" i="1"/>
  <c r="Y125" i="1"/>
  <c r="AB125" i="1"/>
  <c r="AC125" i="1" s="1"/>
  <c r="AD125" i="1" s="1"/>
  <c r="AE125" i="1" s="1"/>
  <c r="Z125" i="1"/>
  <c r="Y123" i="1"/>
  <c r="AB123" i="1"/>
  <c r="AC123" i="1" s="1"/>
  <c r="AD123" i="1" s="1"/>
  <c r="AE123" i="1" s="1"/>
  <c r="Z123" i="1"/>
  <c r="Y121" i="1"/>
  <c r="AB121" i="1"/>
  <c r="AC121" i="1" s="1"/>
  <c r="AD121" i="1" s="1"/>
  <c r="AE121" i="1" s="1"/>
  <c r="Z121" i="1"/>
  <c r="Y119" i="1"/>
  <c r="AB119" i="1"/>
  <c r="AC119" i="1" s="1"/>
  <c r="AD119" i="1" s="1"/>
  <c r="AE119" i="1" s="1"/>
  <c r="Z119" i="1"/>
  <c r="Y117" i="1"/>
  <c r="AB117" i="1"/>
  <c r="AC117" i="1" s="1"/>
  <c r="AD117" i="1" s="1"/>
  <c r="AE117" i="1" s="1"/>
  <c r="Z117" i="1"/>
  <c r="Y115" i="1"/>
  <c r="AB115" i="1"/>
  <c r="AC115" i="1" s="1"/>
  <c r="AD115" i="1" s="1"/>
  <c r="AE115" i="1" s="1"/>
  <c r="Z115" i="1"/>
  <c r="Y113" i="1"/>
  <c r="AB113" i="1"/>
  <c r="AC113" i="1" s="1"/>
  <c r="AD113" i="1" s="1"/>
  <c r="AE113" i="1" s="1"/>
  <c r="Z113" i="1"/>
  <c r="Y111" i="1"/>
  <c r="AB111" i="1"/>
  <c r="AC111" i="1" s="1"/>
  <c r="AD111" i="1" s="1"/>
  <c r="AE111" i="1" s="1"/>
  <c r="Z111" i="1"/>
  <c r="AB98" i="1"/>
  <c r="AC98" i="1" s="1"/>
  <c r="AD98" i="1" s="1"/>
  <c r="AE98" i="1" s="1"/>
  <c r="Z98" i="1"/>
  <c r="Y98" i="1"/>
  <c r="Y11" i="1"/>
  <c r="AB11" i="1"/>
  <c r="AC11" i="1" s="1"/>
  <c r="AD11" i="1" s="1"/>
  <c r="AE11" i="1" s="1"/>
  <c r="Z11" i="1"/>
  <c r="AA308" i="1" l="1"/>
  <c r="AA22" i="1"/>
  <c r="AA134" i="1"/>
  <c r="AA111" i="1"/>
  <c r="AA335" i="1"/>
  <c r="AA337" i="1"/>
  <c r="AA336" i="1"/>
  <c r="AA338" i="1"/>
  <c r="Y321" i="1" l="1"/>
  <c r="Y320" i="1"/>
  <c r="Y260" i="1" l="1"/>
  <c r="Y259" i="1"/>
  <c r="Y177" i="1" l="1"/>
  <c r="AR6" i="1" l="1"/>
  <c r="D6" i="1"/>
  <c r="AF6" i="1" l="1"/>
  <c r="AN6" i="1"/>
  <c r="AQ6" i="1" s="1"/>
  <c r="AR7" i="1"/>
  <c r="AJ6" i="1"/>
  <c r="D7" i="1"/>
  <c r="AF7" i="1" l="1"/>
  <c r="AN7" i="1"/>
  <c r="AQ7" i="1" s="1"/>
  <c r="AR8" i="1"/>
  <c r="AK6" i="1"/>
  <c r="AL6" i="1" s="1"/>
  <c r="AM6" i="1"/>
  <c r="AG6" i="1"/>
  <c r="AH6" i="1" s="1"/>
  <c r="AI6" i="1"/>
  <c r="AO6" i="1"/>
  <c r="AP6" i="1" s="1"/>
  <c r="AJ7" i="1"/>
  <c r="D8" i="1"/>
  <c r="AF8" i="1" l="1"/>
  <c r="AN8" i="1"/>
  <c r="AQ8" i="1" s="1"/>
  <c r="AR9" i="1"/>
  <c r="AK7" i="1"/>
  <c r="AL7" i="1" s="1"/>
  <c r="AM7" i="1"/>
  <c r="AI7" i="1"/>
  <c r="AG7" i="1"/>
  <c r="AH7" i="1" s="1"/>
  <c r="AO7" i="1"/>
  <c r="AP7" i="1" s="1"/>
  <c r="AJ8" i="1"/>
  <c r="D9" i="1"/>
  <c r="AF9" i="1" l="1"/>
  <c r="AN9" i="1"/>
  <c r="AQ9" i="1" s="1"/>
  <c r="AR10" i="1"/>
  <c r="AK8" i="1"/>
  <c r="AL8" i="1" s="1"/>
  <c r="AM8" i="1"/>
  <c r="AI8" i="1"/>
  <c r="AG8" i="1"/>
  <c r="AH8" i="1" s="1"/>
  <c r="AO8" i="1"/>
  <c r="AP8" i="1" s="1"/>
  <c r="AJ9" i="1"/>
  <c r="AN10" i="1" l="1"/>
  <c r="AQ10" i="1" s="1"/>
  <c r="AF10" i="1"/>
  <c r="AR12" i="1"/>
  <c r="AR11" i="1"/>
  <c r="AO9" i="1"/>
  <c r="AP9" i="1" s="1"/>
  <c r="AM9" i="1"/>
  <c r="AK9" i="1"/>
  <c r="AL9" i="1" s="1"/>
  <c r="AI9" i="1"/>
  <c r="AG9" i="1"/>
  <c r="AH9" i="1" s="1"/>
  <c r="AJ10" i="1"/>
  <c r="AN11" i="1" l="1"/>
  <c r="AQ11" i="1" s="1"/>
  <c r="AF11" i="1"/>
  <c r="AN12" i="1"/>
  <c r="AQ12" i="1" s="1"/>
  <c r="AF12" i="1"/>
  <c r="AR13" i="1"/>
  <c r="AG10" i="1"/>
  <c r="AH10" i="1" s="1"/>
  <c r="AI10" i="1"/>
  <c r="AO10" i="1"/>
  <c r="AP10" i="1" s="1"/>
  <c r="AJ11" i="1"/>
  <c r="AK10" i="1"/>
  <c r="AL10" i="1" s="1"/>
  <c r="AM10" i="1"/>
  <c r="AJ12" i="1"/>
  <c r="AF13" i="1" l="1"/>
  <c r="AN13" i="1"/>
  <c r="AQ13" i="1" s="1"/>
  <c r="AR14" i="1"/>
  <c r="AI12" i="1"/>
  <c r="AG12" i="1"/>
  <c r="AH12" i="1" s="1"/>
  <c r="AO12" i="1"/>
  <c r="AP12" i="1" s="1"/>
  <c r="AI11" i="1"/>
  <c r="AG11" i="1"/>
  <c r="AH11" i="1" s="1"/>
  <c r="AO11" i="1"/>
  <c r="AP11" i="1" s="1"/>
  <c r="AM12" i="1"/>
  <c r="AK12" i="1"/>
  <c r="AL12" i="1" s="1"/>
  <c r="AM11" i="1"/>
  <c r="AK11" i="1"/>
  <c r="AL11" i="1" s="1"/>
  <c r="AJ13" i="1"/>
  <c r="AN14" i="1" l="1"/>
  <c r="AQ14" i="1" s="1"/>
  <c r="AF14" i="1"/>
  <c r="AR15" i="1"/>
  <c r="AO13" i="1"/>
  <c r="AP13" i="1" s="1"/>
  <c r="AI13" i="1"/>
  <c r="AG13" i="1"/>
  <c r="AH13" i="1" s="1"/>
  <c r="AM13" i="1"/>
  <c r="AK13" i="1"/>
  <c r="AL13" i="1" s="1"/>
  <c r="AJ14" i="1"/>
  <c r="D15" i="1"/>
  <c r="AN15" i="1" l="1"/>
  <c r="AQ15" i="1" s="1"/>
  <c r="AF15" i="1"/>
  <c r="AI14" i="1"/>
  <c r="AG14" i="1"/>
  <c r="AH14" i="1" s="1"/>
  <c r="AO14" i="1"/>
  <c r="AP14" i="1" s="1"/>
  <c r="AM14" i="1"/>
  <c r="AK14" i="1"/>
  <c r="AL14" i="1" s="1"/>
  <c r="AJ15" i="1"/>
  <c r="AR16" i="1" l="1"/>
  <c r="AM15" i="1"/>
  <c r="AK15" i="1"/>
  <c r="AL15" i="1" s="1"/>
  <c r="AG15" i="1"/>
  <c r="AH15" i="1" s="1"/>
  <c r="AI15" i="1"/>
  <c r="AO15" i="1"/>
  <c r="AP15" i="1" s="1"/>
  <c r="AF16" i="1" l="1"/>
  <c r="AN16" i="1"/>
  <c r="AQ16" i="1" s="1"/>
  <c r="D16" i="1"/>
  <c r="B2" i="2"/>
  <c r="AJ16" i="1"/>
  <c r="AI16" i="1" l="1"/>
  <c r="AG16" i="1"/>
  <c r="AH16" i="1" s="1"/>
  <c r="AO16" i="1"/>
  <c r="AP16" i="1" s="1"/>
  <c r="AM16" i="1"/>
  <c r="AK16" i="1"/>
  <c r="AL16" i="1" s="1"/>
  <c r="G2" i="2"/>
  <c r="K2" i="2" s="1"/>
  <c r="H2" i="2"/>
  <c r="AR374" i="1" l="1"/>
  <c r="AR375" i="1"/>
  <c r="AR376" i="1"/>
  <c r="AR377" i="1"/>
  <c r="AR378" i="1"/>
  <c r="AR379" i="1"/>
  <c r="AR380" i="1"/>
  <c r="AR381" i="1"/>
  <c r="AR382" i="1"/>
  <c r="AR383" i="1"/>
  <c r="AR384" i="1"/>
  <c r="AR385" i="1"/>
  <c r="AR393" i="1"/>
  <c r="AR391" i="1"/>
  <c r="AR390" i="1"/>
  <c r="AR388" i="1"/>
  <c r="AR387" i="1"/>
  <c r="AR394" i="1"/>
  <c r="AR389" i="1"/>
  <c r="AR386" i="1"/>
  <c r="AR392" i="1"/>
  <c r="AR397" i="1"/>
  <c r="AR395" i="1"/>
  <c r="AR398" i="1"/>
  <c r="AR396" i="1"/>
  <c r="AR399" i="1"/>
  <c r="AR413" i="1"/>
  <c r="AR402" i="1"/>
  <c r="AR412" i="1"/>
  <c r="AR411" i="1"/>
  <c r="AR409" i="1"/>
  <c r="AR407" i="1"/>
  <c r="AR406" i="1"/>
  <c r="AR404" i="1"/>
  <c r="AR405" i="1"/>
  <c r="AR401" i="1"/>
  <c r="AR400" i="1"/>
  <c r="AR403" i="1"/>
  <c r="AR410" i="1"/>
  <c r="AR408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51" i="1"/>
  <c r="AR450" i="1"/>
  <c r="AR449" i="1"/>
  <c r="AR452" i="1"/>
  <c r="AR454" i="1"/>
  <c r="AR453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D466" i="1"/>
  <c r="D456" i="1"/>
  <c r="D455" i="1"/>
  <c r="D449" i="1"/>
  <c r="D448" i="1"/>
  <c r="D444" i="1"/>
  <c r="D443" i="1"/>
  <c r="D442" i="1"/>
  <c r="D434" i="1"/>
  <c r="D433" i="1"/>
  <c r="D432" i="1"/>
  <c r="D431" i="1"/>
  <c r="D427" i="1"/>
  <c r="D426" i="1"/>
  <c r="D425" i="1"/>
  <c r="D424" i="1"/>
  <c r="D423" i="1"/>
  <c r="D422" i="1"/>
  <c r="D421" i="1"/>
  <c r="D420" i="1"/>
  <c r="D418" i="1"/>
  <c r="D417" i="1"/>
  <c r="D416" i="1"/>
  <c r="D414" i="1"/>
  <c r="D400" i="1"/>
  <c r="D401" i="1"/>
  <c r="D399" i="1"/>
  <c r="D395" i="1"/>
  <c r="D396" i="1"/>
  <c r="D391" i="1"/>
  <c r="D390" i="1"/>
  <c r="D388" i="1"/>
  <c r="D387" i="1"/>
  <c r="D394" i="1"/>
  <c r="D393" i="1"/>
  <c r="D389" i="1"/>
  <c r="D386" i="1"/>
  <c r="D392" i="1"/>
  <c r="D385" i="1"/>
  <c r="D384" i="1"/>
  <c r="D383" i="1"/>
  <c r="D382" i="1"/>
  <c r="D381" i="1"/>
  <c r="D380" i="1"/>
  <c r="D379" i="1"/>
  <c r="D377" i="1"/>
  <c r="D376" i="1"/>
  <c r="D375" i="1"/>
  <c r="D374" i="1"/>
  <c r="AR346" i="1"/>
  <c r="AN346" i="1" s="1"/>
  <c r="AR347" i="1"/>
  <c r="AF347" i="1" s="1"/>
  <c r="AR348" i="1"/>
  <c r="AF348" i="1" s="1"/>
  <c r="AR349" i="1"/>
  <c r="AJ349" i="1" s="1"/>
  <c r="AR350" i="1"/>
  <c r="AN350" i="1" s="1"/>
  <c r="AR351" i="1"/>
  <c r="AF351" i="1" s="1"/>
  <c r="AR352" i="1"/>
  <c r="AF352" i="1" s="1"/>
  <c r="AR353" i="1"/>
  <c r="AJ353" i="1" s="1"/>
  <c r="AR354" i="1"/>
  <c r="AN354" i="1" s="1"/>
  <c r="AR355" i="1"/>
  <c r="AF355" i="1" s="1"/>
  <c r="AR356" i="1"/>
  <c r="AF356" i="1" s="1"/>
  <c r="AR357" i="1"/>
  <c r="AJ357" i="1" s="1"/>
  <c r="AR358" i="1"/>
  <c r="AN358" i="1" s="1"/>
  <c r="AR359" i="1"/>
  <c r="AF359" i="1" s="1"/>
  <c r="AR360" i="1"/>
  <c r="AF360" i="1" s="1"/>
  <c r="AR361" i="1"/>
  <c r="AJ361" i="1" s="1"/>
  <c r="AR362" i="1"/>
  <c r="AN362" i="1" s="1"/>
  <c r="AR363" i="1"/>
  <c r="AF363" i="1" s="1"/>
  <c r="AR364" i="1"/>
  <c r="AF364" i="1" s="1"/>
  <c r="AR365" i="1"/>
  <c r="AJ365" i="1" s="1"/>
  <c r="AR366" i="1"/>
  <c r="AN366" i="1" s="1"/>
  <c r="AR367" i="1"/>
  <c r="AF367" i="1" s="1"/>
  <c r="AR368" i="1"/>
  <c r="AF368" i="1" s="1"/>
  <c r="AR369" i="1"/>
  <c r="AJ369" i="1" s="1"/>
  <c r="AR370" i="1"/>
  <c r="AN370" i="1" s="1"/>
  <c r="AR371" i="1"/>
  <c r="AF371" i="1" s="1"/>
  <c r="AR372" i="1"/>
  <c r="AF372" i="1" s="1"/>
  <c r="AR373" i="1"/>
  <c r="AJ373" i="1" s="1"/>
  <c r="AR19" i="1"/>
  <c r="AR25" i="1"/>
  <c r="AR41" i="1"/>
  <c r="AR44" i="1"/>
  <c r="AR59" i="1"/>
  <c r="AR64" i="1"/>
  <c r="AR65" i="1"/>
  <c r="AR66" i="1"/>
  <c r="AR67" i="1"/>
  <c r="AR68" i="1"/>
  <c r="AR70" i="1"/>
  <c r="AR71" i="1"/>
  <c r="AR73" i="1"/>
  <c r="AR74" i="1"/>
  <c r="AR80" i="1"/>
  <c r="AR83" i="1"/>
  <c r="AR85" i="1"/>
  <c r="AR87" i="1"/>
  <c r="AR89" i="1"/>
  <c r="AR101" i="1"/>
  <c r="AR103" i="1"/>
  <c r="AR20" i="1"/>
  <c r="AR28" i="1"/>
  <c r="AR30" i="1"/>
  <c r="AR34" i="1"/>
  <c r="AR36" i="1"/>
  <c r="AR37" i="1"/>
  <c r="AR39" i="1"/>
  <c r="AR40" i="1"/>
  <c r="AR45" i="1"/>
  <c r="AR51" i="1"/>
  <c r="AR53" i="1"/>
  <c r="AR55" i="1"/>
  <c r="AR57" i="1"/>
  <c r="AR58" i="1"/>
  <c r="AR72" i="1"/>
  <c r="AR78" i="1"/>
  <c r="AR79" i="1"/>
  <c r="AR81" i="1"/>
  <c r="AR82" i="1"/>
  <c r="AR88" i="1"/>
  <c r="AR93" i="1"/>
  <c r="AR95" i="1"/>
  <c r="AR17" i="1"/>
  <c r="AR18" i="1"/>
  <c r="AR21" i="1"/>
  <c r="AR22" i="1"/>
  <c r="AR23" i="1"/>
  <c r="AR24" i="1"/>
  <c r="AR26" i="1"/>
  <c r="AR27" i="1"/>
  <c r="AR29" i="1"/>
  <c r="AR31" i="1"/>
  <c r="AR32" i="1"/>
  <c r="AR33" i="1"/>
  <c r="AR35" i="1"/>
  <c r="AR38" i="1"/>
  <c r="AR42" i="1"/>
  <c r="AR43" i="1"/>
  <c r="AR46" i="1"/>
  <c r="AR47" i="1"/>
  <c r="AR48" i="1"/>
  <c r="AR49" i="1"/>
  <c r="AR50" i="1"/>
  <c r="AR52" i="1"/>
  <c r="AR54" i="1"/>
  <c r="AR56" i="1"/>
  <c r="AR60" i="1"/>
  <c r="AR61" i="1"/>
  <c r="AR62" i="1"/>
  <c r="AR63" i="1"/>
  <c r="AR69" i="1"/>
  <c r="AR75" i="1"/>
  <c r="AR76" i="1"/>
  <c r="AR77" i="1"/>
  <c r="AR84" i="1"/>
  <c r="AR86" i="1"/>
  <c r="AR90" i="1"/>
  <c r="AR91" i="1"/>
  <c r="AR92" i="1"/>
  <c r="AR94" i="1"/>
  <c r="AR96" i="1"/>
  <c r="AR97" i="1"/>
  <c r="AR98" i="1"/>
  <c r="AR99" i="1"/>
  <c r="AR100" i="1"/>
  <c r="AR102" i="1"/>
  <c r="AR104" i="1"/>
  <c r="AR105" i="1"/>
  <c r="AR107" i="1"/>
  <c r="AR108" i="1"/>
  <c r="AR111" i="1"/>
  <c r="AR114" i="1"/>
  <c r="AR120" i="1"/>
  <c r="AR121" i="1"/>
  <c r="AR122" i="1"/>
  <c r="AR124" i="1"/>
  <c r="AR126" i="1"/>
  <c r="AR128" i="1"/>
  <c r="AR130" i="1"/>
  <c r="AR131" i="1"/>
  <c r="AR134" i="1"/>
  <c r="AR135" i="1"/>
  <c r="AR136" i="1"/>
  <c r="AR137" i="1"/>
  <c r="AR139" i="1"/>
  <c r="AR141" i="1"/>
  <c r="AR143" i="1"/>
  <c r="AR145" i="1"/>
  <c r="AR149" i="1"/>
  <c r="AR152" i="1"/>
  <c r="AR153" i="1"/>
  <c r="AR154" i="1"/>
  <c r="AR156" i="1"/>
  <c r="AR159" i="1"/>
  <c r="AR162" i="1"/>
  <c r="AR163" i="1"/>
  <c r="AR167" i="1"/>
  <c r="AR168" i="1"/>
  <c r="AR169" i="1"/>
  <c r="AR171" i="1"/>
  <c r="AR173" i="1"/>
  <c r="AR174" i="1"/>
  <c r="AR175" i="1"/>
  <c r="AR176" i="1"/>
  <c r="AR177" i="1"/>
  <c r="AR179" i="1"/>
  <c r="AR182" i="1"/>
  <c r="AR183" i="1"/>
  <c r="AR185" i="1"/>
  <c r="AR186" i="1"/>
  <c r="AR187" i="1"/>
  <c r="AR188" i="1"/>
  <c r="AR189" i="1"/>
  <c r="AR190" i="1"/>
  <c r="AR191" i="1"/>
  <c r="AR192" i="1"/>
  <c r="AR193" i="1"/>
  <c r="AR195" i="1"/>
  <c r="AR196" i="1"/>
  <c r="AR197" i="1"/>
  <c r="AR202" i="1"/>
  <c r="AR206" i="1"/>
  <c r="AR207" i="1"/>
  <c r="AR210" i="1"/>
  <c r="AR211" i="1"/>
  <c r="AR212" i="1"/>
  <c r="AR214" i="1"/>
  <c r="AR216" i="1"/>
  <c r="AR218" i="1"/>
  <c r="AR219" i="1"/>
  <c r="AR220" i="1"/>
  <c r="AR221" i="1"/>
  <c r="AR222" i="1"/>
  <c r="AR224" i="1"/>
  <c r="AR225" i="1"/>
  <c r="AR226" i="1"/>
  <c r="AR230" i="1"/>
  <c r="AR231" i="1"/>
  <c r="AR232" i="1"/>
  <c r="AR234" i="1"/>
  <c r="AR237" i="1"/>
  <c r="AR238" i="1"/>
  <c r="AR245" i="1"/>
  <c r="AR249" i="1"/>
  <c r="AR251" i="1"/>
  <c r="AR255" i="1"/>
  <c r="AR256" i="1"/>
  <c r="AR258" i="1"/>
  <c r="AR259" i="1"/>
  <c r="AR260" i="1"/>
  <c r="AR263" i="1"/>
  <c r="AR265" i="1"/>
  <c r="AR266" i="1"/>
  <c r="AR267" i="1"/>
  <c r="AR269" i="1"/>
  <c r="AR270" i="1"/>
  <c r="AR273" i="1"/>
  <c r="AR279" i="1"/>
  <c r="AR280" i="1"/>
  <c r="AR285" i="1"/>
  <c r="AR286" i="1"/>
  <c r="AR287" i="1"/>
  <c r="AR291" i="1"/>
  <c r="AR292" i="1"/>
  <c r="AR299" i="1"/>
  <c r="AR301" i="1"/>
  <c r="AR303" i="1"/>
  <c r="AR305" i="1"/>
  <c r="AR306" i="1"/>
  <c r="AR308" i="1"/>
  <c r="AR309" i="1"/>
  <c r="AR311" i="1"/>
  <c r="AR313" i="1"/>
  <c r="AR314" i="1"/>
  <c r="AR316" i="1"/>
  <c r="AR317" i="1"/>
  <c r="AR319" i="1"/>
  <c r="AR322" i="1"/>
  <c r="AR323" i="1"/>
  <c r="AR326" i="1"/>
  <c r="AR327" i="1"/>
  <c r="AR328" i="1"/>
  <c r="AR329" i="1"/>
  <c r="AR330" i="1"/>
  <c r="AR332" i="1"/>
  <c r="AR333" i="1"/>
  <c r="AR334" i="1"/>
  <c r="AR337" i="1"/>
  <c r="AR338" i="1"/>
  <c r="AR339" i="1"/>
  <c r="AR341" i="1"/>
  <c r="AR342" i="1"/>
  <c r="AR106" i="1"/>
  <c r="AR109" i="1"/>
  <c r="AR110" i="1"/>
  <c r="AR112" i="1"/>
  <c r="AR113" i="1"/>
  <c r="AR115" i="1"/>
  <c r="AR116" i="1"/>
  <c r="AR117" i="1"/>
  <c r="AR118" i="1"/>
  <c r="AR119" i="1"/>
  <c r="AR123" i="1"/>
  <c r="AR125" i="1"/>
  <c r="AR127" i="1"/>
  <c r="AR129" i="1"/>
  <c r="AR132" i="1"/>
  <c r="AR133" i="1"/>
  <c r="AR138" i="1"/>
  <c r="AR140" i="1"/>
  <c r="AR142" i="1"/>
  <c r="AR144" i="1"/>
  <c r="AR146" i="1"/>
  <c r="AR147" i="1"/>
  <c r="AR148" i="1"/>
  <c r="AR150" i="1"/>
  <c r="AR151" i="1"/>
  <c r="AR155" i="1"/>
  <c r="AR157" i="1"/>
  <c r="AR158" i="1"/>
  <c r="AR160" i="1"/>
  <c r="AR161" i="1"/>
  <c r="AR164" i="1"/>
  <c r="AR165" i="1"/>
  <c r="AR166" i="1"/>
  <c r="AR170" i="1"/>
  <c r="AR172" i="1"/>
  <c r="AR178" i="1"/>
  <c r="AR180" i="1"/>
  <c r="AR181" i="1"/>
  <c r="AR184" i="1"/>
  <c r="AR194" i="1"/>
  <c r="AR198" i="1"/>
  <c r="AR199" i="1"/>
  <c r="AR200" i="1"/>
  <c r="AR201" i="1"/>
  <c r="AR203" i="1"/>
  <c r="AR204" i="1"/>
  <c r="AR205" i="1"/>
  <c r="AR208" i="1"/>
  <c r="AR209" i="1"/>
  <c r="AR213" i="1"/>
  <c r="AR215" i="1"/>
  <c r="AR217" i="1"/>
  <c r="AR223" i="1"/>
  <c r="AR227" i="1"/>
  <c r="AR228" i="1"/>
  <c r="AR229" i="1"/>
  <c r="AR233" i="1"/>
  <c r="AR235" i="1"/>
  <c r="AR236" i="1"/>
  <c r="AR239" i="1"/>
  <c r="AR240" i="1"/>
  <c r="AR241" i="1"/>
  <c r="AR242" i="1"/>
  <c r="AR243" i="1"/>
  <c r="AR244" i="1"/>
  <c r="AR246" i="1"/>
  <c r="AR247" i="1"/>
  <c r="AR248" i="1"/>
  <c r="AR250" i="1"/>
  <c r="AR252" i="1"/>
  <c r="AR253" i="1"/>
  <c r="AR254" i="1"/>
  <c r="AR257" i="1"/>
  <c r="AR261" i="1"/>
  <c r="AR262" i="1"/>
  <c r="AR264" i="1"/>
  <c r="AR268" i="1"/>
  <c r="AR271" i="1"/>
  <c r="AR272" i="1"/>
  <c r="AR274" i="1"/>
  <c r="AR275" i="1"/>
  <c r="AR276" i="1"/>
  <c r="AR277" i="1"/>
  <c r="AR278" i="1"/>
  <c r="AR281" i="1"/>
  <c r="AR282" i="1"/>
  <c r="AR283" i="1"/>
  <c r="AR284" i="1"/>
  <c r="AR288" i="1"/>
  <c r="AR289" i="1"/>
  <c r="AR290" i="1"/>
  <c r="AR293" i="1"/>
  <c r="AR294" i="1"/>
  <c r="AR295" i="1"/>
  <c r="AR296" i="1"/>
  <c r="AR297" i="1"/>
  <c r="AR298" i="1"/>
  <c r="AR300" i="1"/>
  <c r="AR302" i="1"/>
  <c r="AR304" i="1"/>
  <c r="AR307" i="1"/>
  <c r="AR310" i="1"/>
  <c r="AR312" i="1"/>
  <c r="AR315" i="1"/>
  <c r="AR318" i="1"/>
  <c r="AR320" i="1"/>
  <c r="AR321" i="1"/>
  <c r="AR324" i="1"/>
  <c r="AR325" i="1"/>
  <c r="AR331" i="1"/>
  <c r="AR335" i="1"/>
  <c r="AR336" i="1"/>
  <c r="AR340" i="1"/>
  <c r="AR343" i="1"/>
  <c r="AR344" i="1"/>
  <c r="AR345" i="1"/>
  <c r="D354" i="1"/>
  <c r="D338" i="1"/>
  <c r="D256" i="1"/>
  <c r="D28" i="1"/>
  <c r="D196" i="1"/>
  <c r="D17" i="1"/>
  <c r="D19" i="1"/>
  <c r="D25" i="1"/>
  <c r="D64" i="1"/>
  <c r="D66" i="1"/>
  <c r="D67" i="1"/>
  <c r="D81" i="1"/>
  <c r="D178" i="1"/>
  <c r="D322" i="1"/>
  <c r="D63" i="1"/>
  <c r="D132" i="1"/>
  <c r="D186" i="1"/>
  <c r="D18" i="1"/>
  <c r="D21" i="1"/>
  <c r="D23" i="1"/>
  <c r="D37" i="1"/>
  <c r="D61" i="1"/>
  <c r="D62" i="1"/>
  <c r="D82" i="1"/>
  <c r="D89" i="1"/>
  <c r="D92" i="1"/>
  <c r="D29" i="1"/>
  <c r="D59" i="1"/>
  <c r="D68" i="1"/>
  <c r="D78" i="1"/>
  <c r="D84" i="1"/>
  <c r="D85" i="1"/>
  <c r="D91" i="1"/>
  <c r="D97" i="1"/>
  <c r="D20" i="1"/>
  <c r="D22" i="1"/>
  <c r="D26" i="1"/>
  <c r="D58" i="1"/>
  <c r="D60" i="1"/>
  <c r="D65" i="1"/>
  <c r="D69" i="1"/>
  <c r="D70" i="1"/>
  <c r="D74" i="1"/>
  <c r="D75" i="1"/>
  <c r="D76" i="1"/>
  <c r="D77" i="1"/>
  <c r="D79" i="1"/>
  <c r="D80" i="1"/>
  <c r="D83" i="1"/>
  <c r="D88" i="1"/>
  <c r="D93" i="1"/>
  <c r="D94" i="1"/>
  <c r="D96" i="1"/>
  <c r="D119" i="1"/>
  <c r="D134" i="1"/>
  <c r="D135" i="1"/>
  <c r="D154" i="1"/>
  <c r="D159" i="1"/>
  <c r="D160" i="1"/>
  <c r="D173" i="1"/>
  <c r="D177" i="1"/>
  <c r="D179" i="1"/>
  <c r="D181" i="1"/>
  <c r="D183" i="1"/>
  <c r="D215" i="1"/>
  <c r="D217" i="1"/>
  <c r="D235" i="1"/>
  <c r="D253" i="1"/>
  <c r="D254" i="1"/>
  <c r="D255" i="1"/>
  <c r="D257" i="1"/>
  <c r="D258" i="1"/>
  <c r="D259" i="1"/>
  <c r="D260" i="1"/>
  <c r="D320" i="1"/>
  <c r="D333" i="1"/>
  <c r="D334" i="1"/>
  <c r="D335" i="1"/>
  <c r="D336" i="1"/>
  <c r="D337" i="1"/>
  <c r="D339" i="1"/>
  <c r="D120" i="1"/>
  <c r="D121" i="1"/>
  <c r="D131" i="1"/>
  <c r="D153" i="1"/>
  <c r="D180" i="1"/>
  <c r="D182" i="1"/>
  <c r="D184" i="1"/>
  <c r="D185" i="1"/>
  <c r="D216" i="1"/>
  <c r="D236" i="1"/>
  <c r="D321" i="1"/>
  <c r="D87" i="1"/>
  <c r="AF465" i="1" l="1"/>
  <c r="AJ465" i="1"/>
  <c r="AN465" i="1"/>
  <c r="AF463" i="1"/>
  <c r="AJ463" i="1"/>
  <c r="AN463" i="1"/>
  <c r="AF461" i="1"/>
  <c r="AJ461" i="1"/>
  <c r="AN461" i="1"/>
  <c r="AF459" i="1"/>
  <c r="AJ459" i="1"/>
  <c r="AN459" i="1"/>
  <c r="AF457" i="1"/>
  <c r="AJ457" i="1"/>
  <c r="AN457" i="1"/>
  <c r="AF455" i="1"/>
  <c r="AJ455" i="1"/>
  <c r="AN455" i="1"/>
  <c r="AF454" i="1"/>
  <c r="AJ454" i="1"/>
  <c r="AN454" i="1"/>
  <c r="AF449" i="1"/>
  <c r="AJ449" i="1"/>
  <c r="AN449" i="1"/>
  <c r="AF451" i="1"/>
  <c r="AJ451" i="1"/>
  <c r="AN451" i="1"/>
  <c r="AF447" i="1"/>
  <c r="AJ447" i="1"/>
  <c r="AN447" i="1"/>
  <c r="AF445" i="1"/>
  <c r="AJ445" i="1"/>
  <c r="AN445" i="1"/>
  <c r="AF443" i="1"/>
  <c r="AJ443" i="1"/>
  <c r="AN443" i="1"/>
  <c r="AF441" i="1"/>
  <c r="AJ441" i="1"/>
  <c r="AN441" i="1"/>
  <c r="AF439" i="1"/>
  <c r="AJ439" i="1"/>
  <c r="AN439" i="1"/>
  <c r="AF437" i="1"/>
  <c r="AJ437" i="1"/>
  <c r="AN437" i="1"/>
  <c r="AF435" i="1"/>
  <c r="AJ435" i="1"/>
  <c r="AN435" i="1"/>
  <c r="AF433" i="1"/>
  <c r="AJ433" i="1"/>
  <c r="AN433" i="1"/>
  <c r="AF431" i="1"/>
  <c r="AJ431" i="1"/>
  <c r="AN431" i="1"/>
  <c r="AF429" i="1"/>
  <c r="AJ429" i="1"/>
  <c r="AN429" i="1"/>
  <c r="AF427" i="1"/>
  <c r="AJ427" i="1"/>
  <c r="AN427" i="1"/>
  <c r="AF425" i="1"/>
  <c r="AJ425" i="1"/>
  <c r="AN425" i="1"/>
  <c r="AF423" i="1"/>
  <c r="AJ423" i="1"/>
  <c r="AN423" i="1"/>
  <c r="AF421" i="1"/>
  <c r="AJ421" i="1"/>
  <c r="AN421" i="1"/>
  <c r="AF419" i="1"/>
  <c r="AJ419" i="1"/>
  <c r="AN419" i="1"/>
  <c r="AF417" i="1"/>
  <c r="AJ417" i="1"/>
  <c r="AN417" i="1"/>
  <c r="AF415" i="1"/>
  <c r="AJ415" i="1"/>
  <c r="AN415" i="1"/>
  <c r="AF408" i="1"/>
  <c r="AJ408" i="1"/>
  <c r="AN408" i="1"/>
  <c r="AF403" i="1"/>
  <c r="AJ403" i="1"/>
  <c r="AN403" i="1"/>
  <c r="AF401" i="1"/>
  <c r="AJ401" i="1"/>
  <c r="AN401" i="1"/>
  <c r="AF404" i="1"/>
  <c r="AJ404" i="1"/>
  <c r="AN404" i="1"/>
  <c r="AF407" i="1"/>
  <c r="AJ407" i="1"/>
  <c r="AN407" i="1"/>
  <c r="AF411" i="1"/>
  <c r="AJ411" i="1"/>
  <c r="AN411" i="1"/>
  <c r="AF402" i="1"/>
  <c r="AJ402" i="1"/>
  <c r="AN402" i="1"/>
  <c r="AF399" i="1"/>
  <c r="AJ399" i="1"/>
  <c r="AN399" i="1"/>
  <c r="AF398" i="1"/>
  <c r="AJ398" i="1"/>
  <c r="AN398" i="1"/>
  <c r="AF397" i="1"/>
  <c r="AJ397" i="1"/>
  <c r="AN397" i="1"/>
  <c r="AF386" i="1"/>
  <c r="AJ386" i="1"/>
  <c r="AN386" i="1"/>
  <c r="AF394" i="1"/>
  <c r="AJ394" i="1"/>
  <c r="AN394" i="1"/>
  <c r="AF388" i="1"/>
  <c r="AJ388" i="1"/>
  <c r="AN388" i="1"/>
  <c r="AF391" i="1"/>
  <c r="AJ391" i="1"/>
  <c r="AN391" i="1"/>
  <c r="AF385" i="1"/>
  <c r="AJ385" i="1"/>
  <c r="AN385" i="1"/>
  <c r="AF383" i="1"/>
  <c r="AJ383" i="1"/>
  <c r="AN383" i="1"/>
  <c r="AF381" i="1"/>
  <c r="AJ381" i="1"/>
  <c r="AN381" i="1"/>
  <c r="AF379" i="1"/>
  <c r="AJ379" i="1"/>
  <c r="AN379" i="1"/>
  <c r="AF377" i="1"/>
  <c r="AJ377" i="1"/>
  <c r="AN377" i="1"/>
  <c r="AF375" i="1"/>
  <c r="AJ375" i="1"/>
  <c r="AN375" i="1"/>
  <c r="D378" i="1"/>
  <c r="D415" i="1"/>
  <c r="D419" i="1"/>
  <c r="D465" i="1"/>
  <c r="AF466" i="1"/>
  <c r="AJ466" i="1"/>
  <c r="AN466" i="1"/>
  <c r="AF464" i="1"/>
  <c r="AJ464" i="1"/>
  <c r="AN464" i="1"/>
  <c r="AF462" i="1"/>
  <c r="AJ462" i="1"/>
  <c r="AN462" i="1"/>
  <c r="AF460" i="1"/>
  <c r="AJ460" i="1"/>
  <c r="AN460" i="1"/>
  <c r="AF458" i="1"/>
  <c r="AJ458" i="1"/>
  <c r="AN458" i="1"/>
  <c r="AF456" i="1"/>
  <c r="AJ456" i="1"/>
  <c r="AN456" i="1"/>
  <c r="AF453" i="1"/>
  <c r="AJ453" i="1"/>
  <c r="AN453" i="1"/>
  <c r="AF452" i="1"/>
  <c r="AJ452" i="1"/>
  <c r="AN452" i="1"/>
  <c r="AF450" i="1"/>
  <c r="AJ450" i="1"/>
  <c r="AN450" i="1"/>
  <c r="AF448" i="1"/>
  <c r="AJ448" i="1"/>
  <c r="AN448" i="1"/>
  <c r="AF446" i="1"/>
  <c r="AJ446" i="1"/>
  <c r="AN446" i="1"/>
  <c r="AF444" i="1"/>
  <c r="AJ444" i="1"/>
  <c r="AN444" i="1"/>
  <c r="AF442" i="1"/>
  <c r="AJ442" i="1"/>
  <c r="AN442" i="1"/>
  <c r="AF440" i="1"/>
  <c r="AJ440" i="1"/>
  <c r="AN440" i="1"/>
  <c r="AF438" i="1"/>
  <c r="AJ438" i="1"/>
  <c r="AN438" i="1"/>
  <c r="AF436" i="1"/>
  <c r="AJ436" i="1"/>
  <c r="AN436" i="1"/>
  <c r="AF434" i="1"/>
  <c r="AJ434" i="1"/>
  <c r="AN434" i="1"/>
  <c r="AF432" i="1"/>
  <c r="AJ432" i="1"/>
  <c r="AN432" i="1"/>
  <c r="AF430" i="1"/>
  <c r="AJ430" i="1"/>
  <c r="AN430" i="1"/>
  <c r="AF428" i="1"/>
  <c r="AJ428" i="1"/>
  <c r="AN428" i="1"/>
  <c r="AF426" i="1"/>
  <c r="AJ426" i="1"/>
  <c r="AN426" i="1"/>
  <c r="AF424" i="1"/>
  <c r="AJ424" i="1"/>
  <c r="AN424" i="1"/>
  <c r="AF422" i="1"/>
  <c r="AJ422" i="1"/>
  <c r="AN422" i="1"/>
  <c r="AF420" i="1"/>
  <c r="AJ420" i="1"/>
  <c r="AN420" i="1"/>
  <c r="AF418" i="1"/>
  <c r="AJ418" i="1"/>
  <c r="AN418" i="1"/>
  <c r="AF416" i="1"/>
  <c r="AJ416" i="1"/>
  <c r="AN416" i="1"/>
  <c r="AF414" i="1"/>
  <c r="AJ414" i="1"/>
  <c r="AN414" i="1"/>
  <c r="AF410" i="1"/>
  <c r="AJ410" i="1"/>
  <c r="AN410" i="1"/>
  <c r="AF400" i="1"/>
  <c r="AJ400" i="1"/>
  <c r="AN400" i="1"/>
  <c r="AF405" i="1"/>
  <c r="AJ405" i="1"/>
  <c r="AN405" i="1"/>
  <c r="AF406" i="1"/>
  <c r="AJ406" i="1"/>
  <c r="AN406" i="1"/>
  <c r="AF409" i="1"/>
  <c r="AJ409" i="1"/>
  <c r="AN409" i="1"/>
  <c r="AF412" i="1"/>
  <c r="AJ412" i="1"/>
  <c r="AN412" i="1"/>
  <c r="AF413" i="1"/>
  <c r="AJ413" i="1"/>
  <c r="AN413" i="1"/>
  <c r="AF396" i="1"/>
  <c r="AJ396" i="1"/>
  <c r="AN396" i="1"/>
  <c r="AF395" i="1"/>
  <c r="AJ395" i="1"/>
  <c r="AN395" i="1"/>
  <c r="AF392" i="1"/>
  <c r="AJ392" i="1"/>
  <c r="AN392" i="1"/>
  <c r="AF389" i="1"/>
  <c r="AJ389" i="1"/>
  <c r="AN389" i="1"/>
  <c r="AF387" i="1"/>
  <c r="AJ387" i="1"/>
  <c r="AN387" i="1"/>
  <c r="AF390" i="1"/>
  <c r="AJ390" i="1"/>
  <c r="AN390" i="1"/>
  <c r="AF393" i="1"/>
  <c r="AJ393" i="1"/>
  <c r="AN393" i="1"/>
  <c r="AF384" i="1"/>
  <c r="AJ384" i="1"/>
  <c r="AN384" i="1"/>
  <c r="AF382" i="1"/>
  <c r="AJ382" i="1"/>
  <c r="AN382" i="1"/>
  <c r="AF380" i="1"/>
  <c r="AJ380" i="1"/>
  <c r="AN380" i="1"/>
  <c r="AF378" i="1"/>
  <c r="AJ378" i="1"/>
  <c r="AN378" i="1"/>
  <c r="AF376" i="1"/>
  <c r="AJ376" i="1"/>
  <c r="AN376" i="1"/>
  <c r="AF374" i="1"/>
  <c r="AJ374" i="1"/>
  <c r="AN374" i="1"/>
  <c r="D457" i="1"/>
  <c r="D454" i="1"/>
  <c r="D453" i="1"/>
  <c r="D451" i="1"/>
  <c r="D450" i="1"/>
  <c r="D447" i="1"/>
  <c r="AF349" i="1"/>
  <c r="AI349" i="1" s="1"/>
  <c r="D436" i="1"/>
  <c r="AF346" i="1"/>
  <c r="AG346" i="1" s="1"/>
  <c r="AH346" i="1" s="1"/>
  <c r="D430" i="1"/>
  <c r="D428" i="1"/>
  <c r="D373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398" i="1"/>
  <c r="D397" i="1"/>
  <c r="AJ359" i="1"/>
  <c r="AM359" i="1" s="1"/>
  <c r="AN369" i="1"/>
  <c r="AO369" i="1" s="1"/>
  <c r="AP369" i="1" s="1"/>
  <c r="AN353" i="1"/>
  <c r="AO353" i="1" s="1"/>
  <c r="AP353" i="1" s="1"/>
  <c r="AF365" i="1"/>
  <c r="AI365" i="1" s="1"/>
  <c r="AF373" i="1"/>
  <c r="AG373" i="1" s="1"/>
  <c r="AH373" i="1" s="1"/>
  <c r="AJ367" i="1"/>
  <c r="AK367" i="1" s="1"/>
  <c r="AL367" i="1" s="1"/>
  <c r="AN361" i="1"/>
  <c r="AF357" i="1"/>
  <c r="AG357" i="1" s="1"/>
  <c r="AH357" i="1" s="1"/>
  <c r="AJ351" i="1"/>
  <c r="AM351" i="1" s="1"/>
  <c r="D356" i="1"/>
  <c r="D360" i="1"/>
  <c r="D352" i="1"/>
  <c r="D355" i="1"/>
  <c r="D357" i="1"/>
  <c r="D366" i="1"/>
  <c r="AN373" i="1"/>
  <c r="AJ371" i="1"/>
  <c r="AK371" i="1" s="1"/>
  <c r="AL371" i="1" s="1"/>
  <c r="AF369" i="1"/>
  <c r="AI369" i="1" s="1"/>
  <c r="AN365" i="1"/>
  <c r="AJ363" i="1"/>
  <c r="AM363" i="1" s="1"/>
  <c r="AF361" i="1"/>
  <c r="AI361" i="1" s="1"/>
  <c r="AN357" i="1"/>
  <c r="AO357" i="1" s="1"/>
  <c r="AP357" i="1" s="1"/>
  <c r="AJ355" i="1"/>
  <c r="AK355" i="1" s="1"/>
  <c r="AL355" i="1" s="1"/>
  <c r="AF353" i="1"/>
  <c r="AI353" i="1" s="1"/>
  <c r="AN349" i="1"/>
  <c r="AJ347" i="1"/>
  <c r="AM347" i="1" s="1"/>
  <c r="AN371" i="1"/>
  <c r="AN367" i="1"/>
  <c r="AO367" i="1" s="1"/>
  <c r="AP367" i="1" s="1"/>
  <c r="AN363" i="1"/>
  <c r="AO363" i="1" s="1"/>
  <c r="AP363" i="1" s="1"/>
  <c r="AN359" i="1"/>
  <c r="AO359" i="1" s="1"/>
  <c r="AN355" i="1"/>
  <c r="AO355" i="1" s="1"/>
  <c r="AP355" i="1" s="1"/>
  <c r="AN351" i="1"/>
  <c r="AO351" i="1" s="1"/>
  <c r="AP351" i="1" s="1"/>
  <c r="AN347" i="1"/>
  <c r="AO347" i="1" s="1"/>
  <c r="AP347" i="1" s="1"/>
  <c r="AJ372" i="1"/>
  <c r="AK372" i="1" s="1"/>
  <c r="AL372" i="1" s="1"/>
  <c r="AF370" i="1"/>
  <c r="AI370" i="1" s="1"/>
  <c r="AJ368" i="1"/>
  <c r="AM368" i="1" s="1"/>
  <c r="AF366" i="1"/>
  <c r="AI366" i="1" s="1"/>
  <c r="AJ364" i="1"/>
  <c r="AK364" i="1" s="1"/>
  <c r="AL364" i="1" s="1"/>
  <c r="AF362" i="1"/>
  <c r="AG362" i="1" s="1"/>
  <c r="AH362" i="1" s="1"/>
  <c r="AJ360" i="1"/>
  <c r="AM360" i="1" s="1"/>
  <c r="AF358" i="1"/>
  <c r="AI358" i="1" s="1"/>
  <c r="AJ356" i="1"/>
  <c r="AM356" i="1" s="1"/>
  <c r="AF354" i="1"/>
  <c r="AI354" i="1" s="1"/>
  <c r="AJ352" i="1"/>
  <c r="AM352" i="1" s="1"/>
  <c r="AF350" i="1"/>
  <c r="AI350" i="1" s="1"/>
  <c r="AJ348" i="1"/>
  <c r="AM348" i="1" s="1"/>
  <c r="AN372" i="1"/>
  <c r="AJ370" i="1"/>
  <c r="AK370" i="1" s="1"/>
  <c r="AL370" i="1" s="1"/>
  <c r="AN368" i="1"/>
  <c r="AJ366" i="1"/>
  <c r="AK366" i="1" s="1"/>
  <c r="AL366" i="1" s="1"/>
  <c r="AN364" i="1"/>
  <c r="AJ362" i="1"/>
  <c r="AK362" i="1" s="1"/>
  <c r="AL362" i="1" s="1"/>
  <c r="AN360" i="1"/>
  <c r="AJ358" i="1"/>
  <c r="AK358" i="1" s="1"/>
  <c r="AL358" i="1" s="1"/>
  <c r="AN356" i="1"/>
  <c r="AO356" i="1" s="1"/>
  <c r="AP356" i="1" s="1"/>
  <c r="AJ354" i="1"/>
  <c r="AK354" i="1" s="1"/>
  <c r="AL354" i="1" s="1"/>
  <c r="AN352" i="1"/>
  <c r="AJ350" i="1"/>
  <c r="AK350" i="1" s="1"/>
  <c r="AL350" i="1" s="1"/>
  <c r="AN348" i="1"/>
  <c r="AO348" i="1" s="1"/>
  <c r="AP348" i="1" s="1"/>
  <c r="AJ346" i="1"/>
  <c r="AK346" i="1" s="1"/>
  <c r="AL346" i="1" s="1"/>
  <c r="D353" i="1"/>
  <c r="AF345" i="1"/>
  <c r="AI345" i="1" s="1"/>
  <c r="AN345" i="1"/>
  <c r="AN344" i="1"/>
  <c r="AF344" i="1"/>
  <c r="AN343" i="1"/>
  <c r="AF343" i="1"/>
  <c r="AF340" i="1"/>
  <c r="AN340" i="1"/>
  <c r="AF336" i="1"/>
  <c r="AN336" i="1"/>
  <c r="AN335" i="1"/>
  <c r="AF335" i="1"/>
  <c r="AN331" i="1"/>
  <c r="AF331" i="1"/>
  <c r="AF325" i="1"/>
  <c r="AN325" i="1"/>
  <c r="AN324" i="1"/>
  <c r="AF324" i="1"/>
  <c r="AN321" i="1"/>
  <c r="AQ321" i="1" s="1"/>
  <c r="AF321" i="1"/>
  <c r="AN320" i="1"/>
  <c r="AQ320" i="1" s="1"/>
  <c r="AF320" i="1"/>
  <c r="AF318" i="1"/>
  <c r="AN318" i="1"/>
  <c r="AQ318" i="1" s="1"/>
  <c r="AF315" i="1"/>
  <c r="AN315" i="1"/>
  <c r="AQ315" i="1" s="1"/>
  <c r="AN312" i="1"/>
  <c r="AQ312" i="1" s="1"/>
  <c r="AF312" i="1"/>
  <c r="AF310" i="1"/>
  <c r="AN310" i="1"/>
  <c r="AQ310" i="1" s="1"/>
  <c r="AN307" i="1"/>
  <c r="AQ307" i="1" s="1"/>
  <c r="AF307" i="1"/>
  <c r="AN304" i="1"/>
  <c r="AQ304" i="1" s="1"/>
  <c r="AF304" i="1"/>
  <c r="AN302" i="1"/>
  <c r="AQ302" i="1" s="1"/>
  <c r="AF302" i="1"/>
  <c r="AF300" i="1"/>
  <c r="AN300" i="1"/>
  <c r="AQ300" i="1" s="1"/>
  <c r="AN298" i="1"/>
  <c r="AQ298" i="1" s="1"/>
  <c r="AF298" i="1"/>
  <c r="AN297" i="1"/>
  <c r="AQ297" i="1" s="1"/>
  <c r="AF297" i="1"/>
  <c r="AF296" i="1"/>
  <c r="AN296" i="1"/>
  <c r="AQ296" i="1" s="1"/>
  <c r="AF295" i="1"/>
  <c r="AN295" i="1"/>
  <c r="AQ295" i="1" s="1"/>
  <c r="AF294" i="1"/>
  <c r="AN294" i="1"/>
  <c r="AQ294" i="1" s="1"/>
  <c r="AN293" i="1"/>
  <c r="AQ293" i="1" s="1"/>
  <c r="AF293" i="1"/>
  <c r="AF290" i="1"/>
  <c r="AN290" i="1"/>
  <c r="AQ290" i="1" s="1"/>
  <c r="AF289" i="1"/>
  <c r="AN289" i="1"/>
  <c r="AQ289" i="1" s="1"/>
  <c r="AF288" i="1"/>
  <c r="AN288" i="1"/>
  <c r="AQ288" i="1" s="1"/>
  <c r="AN284" i="1"/>
  <c r="AQ284" i="1" s="1"/>
  <c r="AF284" i="1"/>
  <c r="AF283" i="1"/>
  <c r="AN283" i="1"/>
  <c r="AQ283" i="1" s="1"/>
  <c r="AN282" i="1"/>
  <c r="AQ282" i="1" s="1"/>
  <c r="AF282" i="1"/>
  <c r="AF281" i="1"/>
  <c r="AN281" i="1"/>
  <c r="AQ281" i="1" s="1"/>
  <c r="AN278" i="1"/>
  <c r="AQ278" i="1" s="1"/>
  <c r="AF278" i="1"/>
  <c r="AN277" i="1"/>
  <c r="AQ277" i="1" s="1"/>
  <c r="AF277" i="1"/>
  <c r="AF276" i="1"/>
  <c r="AN276" i="1"/>
  <c r="AQ276" i="1" s="1"/>
  <c r="AF275" i="1"/>
  <c r="AN275" i="1"/>
  <c r="AQ275" i="1" s="1"/>
  <c r="AF274" i="1"/>
  <c r="AN274" i="1"/>
  <c r="AQ274" i="1" s="1"/>
  <c r="AN272" i="1"/>
  <c r="AQ272" i="1" s="1"/>
  <c r="AF272" i="1"/>
  <c r="AF271" i="1"/>
  <c r="AN271" i="1"/>
  <c r="AQ271" i="1" s="1"/>
  <c r="AF268" i="1"/>
  <c r="AN268" i="1"/>
  <c r="AQ268" i="1" s="1"/>
  <c r="AN264" i="1"/>
  <c r="AQ264" i="1" s="1"/>
  <c r="AF264" i="1"/>
  <c r="AN262" i="1"/>
  <c r="AQ262" i="1" s="1"/>
  <c r="AF262" i="1"/>
  <c r="AF261" i="1"/>
  <c r="AN261" i="1"/>
  <c r="AQ261" i="1" s="1"/>
  <c r="AN257" i="1"/>
  <c r="AQ257" i="1" s="1"/>
  <c r="AF257" i="1"/>
  <c r="AN254" i="1"/>
  <c r="AQ254" i="1" s="1"/>
  <c r="AF254" i="1"/>
  <c r="AN253" i="1"/>
  <c r="AQ253" i="1" s="1"/>
  <c r="AF253" i="1"/>
  <c r="AF252" i="1"/>
  <c r="AN252" i="1"/>
  <c r="AQ252" i="1" s="1"/>
  <c r="AF250" i="1"/>
  <c r="AN250" i="1"/>
  <c r="AQ250" i="1" s="1"/>
  <c r="AN248" i="1"/>
  <c r="AQ248" i="1" s="1"/>
  <c r="AF248" i="1"/>
  <c r="AN247" i="1"/>
  <c r="AQ247" i="1" s="1"/>
  <c r="AF247" i="1"/>
  <c r="AF246" i="1"/>
  <c r="AN246" i="1"/>
  <c r="AQ246" i="1" s="1"/>
  <c r="AF244" i="1"/>
  <c r="AN244" i="1"/>
  <c r="AQ244" i="1" s="1"/>
  <c r="AN243" i="1"/>
  <c r="AQ243" i="1" s="1"/>
  <c r="AF243" i="1"/>
  <c r="AN242" i="1"/>
  <c r="AQ242" i="1" s="1"/>
  <c r="AF242" i="1"/>
  <c r="AF241" i="1"/>
  <c r="AN241" i="1"/>
  <c r="AQ241" i="1" s="1"/>
  <c r="AF240" i="1"/>
  <c r="AN240" i="1"/>
  <c r="AQ240" i="1" s="1"/>
  <c r="AF239" i="1"/>
  <c r="AN239" i="1"/>
  <c r="AQ239" i="1" s="1"/>
  <c r="AN236" i="1"/>
  <c r="AQ236" i="1" s="1"/>
  <c r="AF236" i="1"/>
  <c r="AF235" i="1"/>
  <c r="AN235" i="1"/>
  <c r="AQ235" i="1" s="1"/>
  <c r="AN233" i="1"/>
  <c r="AQ233" i="1" s="1"/>
  <c r="AF233" i="1"/>
  <c r="AN229" i="1"/>
  <c r="AQ229" i="1" s="1"/>
  <c r="AF229" i="1"/>
  <c r="AN228" i="1"/>
  <c r="AQ228" i="1" s="1"/>
  <c r="AF228" i="1"/>
  <c r="AF227" i="1"/>
  <c r="AN227" i="1"/>
  <c r="AQ227" i="1" s="1"/>
  <c r="AN223" i="1"/>
  <c r="AQ223" i="1" s="1"/>
  <c r="AF223" i="1"/>
  <c r="AF217" i="1"/>
  <c r="AN217" i="1"/>
  <c r="AQ217" i="1" s="1"/>
  <c r="AN215" i="1"/>
  <c r="AQ215" i="1" s="1"/>
  <c r="AF215" i="1"/>
  <c r="AF213" i="1"/>
  <c r="AN213" i="1"/>
  <c r="AQ213" i="1" s="1"/>
  <c r="AF209" i="1"/>
  <c r="AN209" i="1"/>
  <c r="AQ209" i="1" s="1"/>
  <c r="AN208" i="1"/>
  <c r="AQ208" i="1" s="1"/>
  <c r="AF208" i="1"/>
  <c r="AN205" i="1"/>
  <c r="AQ205" i="1" s="1"/>
  <c r="AF205" i="1"/>
  <c r="AF204" i="1"/>
  <c r="AN204" i="1"/>
  <c r="AQ204" i="1" s="1"/>
  <c r="AF203" i="1"/>
  <c r="AN203" i="1"/>
  <c r="AQ203" i="1" s="1"/>
  <c r="AF201" i="1"/>
  <c r="AN201" i="1"/>
  <c r="AQ201" i="1" s="1"/>
  <c r="AN200" i="1"/>
  <c r="AQ200" i="1" s="1"/>
  <c r="AF200" i="1"/>
  <c r="AN199" i="1"/>
  <c r="AQ199" i="1" s="1"/>
  <c r="AF199" i="1"/>
  <c r="AF198" i="1"/>
  <c r="AN198" i="1"/>
  <c r="AQ198" i="1" s="1"/>
  <c r="AN194" i="1"/>
  <c r="AQ194" i="1" s="1"/>
  <c r="AF194" i="1"/>
  <c r="AF184" i="1"/>
  <c r="AN184" i="1"/>
  <c r="AQ184" i="1" s="1"/>
  <c r="AF181" i="1"/>
  <c r="AN181" i="1"/>
  <c r="AQ181" i="1" s="1"/>
  <c r="AN180" i="1"/>
  <c r="AQ180" i="1" s="1"/>
  <c r="AF180" i="1"/>
  <c r="AN178" i="1"/>
  <c r="AQ178" i="1" s="1"/>
  <c r="AF178" i="1"/>
  <c r="AF172" i="1"/>
  <c r="AN172" i="1"/>
  <c r="AQ172" i="1" s="1"/>
  <c r="AN170" i="1"/>
  <c r="AQ170" i="1" s="1"/>
  <c r="AF170" i="1"/>
  <c r="AF166" i="1"/>
  <c r="AN166" i="1"/>
  <c r="AQ166" i="1" s="1"/>
  <c r="AN165" i="1"/>
  <c r="AQ165" i="1" s="1"/>
  <c r="AF165" i="1"/>
  <c r="AN164" i="1"/>
  <c r="AQ164" i="1" s="1"/>
  <c r="AF164" i="1"/>
  <c r="AF161" i="1"/>
  <c r="AN161" i="1"/>
  <c r="AQ161" i="1" s="1"/>
  <c r="AN160" i="1"/>
  <c r="AQ160" i="1" s="1"/>
  <c r="AF160" i="1"/>
  <c r="AN158" i="1"/>
  <c r="AQ158" i="1" s="1"/>
  <c r="AF158" i="1"/>
  <c r="AF157" i="1"/>
  <c r="AN157" i="1"/>
  <c r="AQ157" i="1" s="1"/>
  <c r="AF155" i="1"/>
  <c r="AN155" i="1"/>
  <c r="AQ155" i="1" s="1"/>
  <c r="AF151" i="1"/>
  <c r="AN151" i="1"/>
  <c r="AQ151" i="1" s="1"/>
  <c r="AN150" i="1"/>
  <c r="AQ150" i="1" s="1"/>
  <c r="AF150" i="1"/>
  <c r="AN148" i="1"/>
  <c r="AQ148" i="1" s="1"/>
  <c r="AF148" i="1"/>
  <c r="AF147" i="1"/>
  <c r="AN147" i="1"/>
  <c r="AQ147" i="1" s="1"/>
  <c r="AF146" i="1"/>
  <c r="AN146" i="1"/>
  <c r="AQ146" i="1" s="1"/>
  <c r="AN144" i="1"/>
  <c r="AQ144" i="1" s="1"/>
  <c r="AF144" i="1"/>
  <c r="AF142" i="1"/>
  <c r="AN142" i="1"/>
  <c r="AQ142" i="1" s="1"/>
  <c r="AF140" i="1"/>
  <c r="AN140" i="1"/>
  <c r="AQ140" i="1" s="1"/>
  <c r="AF138" i="1"/>
  <c r="AN138" i="1"/>
  <c r="AQ138" i="1" s="1"/>
  <c r="AN133" i="1"/>
  <c r="AQ133" i="1" s="1"/>
  <c r="AF133" i="1"/>
  <c r="AN132" i="1"/>
  <c r="AQ132" i="1" s="1"/>
  <c r="AF132" i="1"/>
  <c r="AN129" i="1"/>
  <c r="AQ129" i="1" s="1"/>
  <c r="AF129" i="1"/>
  <c r="AN127" i="1"/>
  <c r="AQ127" i="1" s="1"/>
  <c r="AF127" i="1"/>
  <c r="AN125" i="1"/>
  <c r="AQ125" i="1" s="1"/>
  <c r="AF125" i="1"/>
  <c r="AN123" i="1"/>
  <c r="AQ123" i="1" s="1"/>
  <c r="AF123" i="1"/>
  <c r="AF119" i="1"/>
  <c r="AN119" i="1"/>
  <c r="AQ119" i="1" s="1"/>
  <c r="AN118" i="1"/>
  <c r="AQ118" i="1" s="1"/>
  <c r="AF118" i="1"/>
  <c r="AN117" i="1"/>
  <c r="AQ117" i="1" s="1"/>
  <c r="AF117" i="1"/>
  <c r="AF116" i="1"/>
  <c r="AN116" i="1"/>
  <c r="AQ116" i="1" s="1"/>
  <c r="AF115" i="1"/>
  <c r="AN115" i="1"/>
  <c r="AQ115" i="1" s="1"/>
  <c r="AF113" i="1"/>
  <c r="AN113" i="1"/>
  <c r="AQ113" i="1" s="1"/>
  <c r="AF112" i="1"/>
  <c r="AN112" i="1"/>
  <c r="AQ112" i="1" s="1"/>
  <c r="AF110" i="1"/>
  <c r="AN110" i="1"/>
  <c r="AQ110" i="1" s="1"/>
  <c r="AN109" i="1"/>
  <c r="AQ109" i="1" s="1"/>
  <c r="AF109" i="1"/>
  <c r="AN106" i="1"/>
  <c r="AQ106" i="1" s="1"/>
  <c r="AF106" i="1"/>
  <c r="AN342" i="1"/>
  <c r="AF342" i="1"/>
  <c r="AF341" i="1"/>
  <c r="AN341" i="1"/>
  <c r="AN339" i="1"/>
  <c r="AF339" i="1"/>
  <c r="AN338" i="1"/>
  <c r="AF338" i="1"/>
  <c r="AF337" i="1"/>
  <c r="AN337" i="1"/>
  <c r="AN334" i="1"/>
  <c r="AF334" i="1"/>
  <c r="AN333" i="1"/>
  <c r="AF333" i="1"/>
  <c r="AN332" i="1"/>
  <c r="AF332" i="1"/>
  <c r="AN330" i="1"/>
  <c r="AF330" i="1"/>
  <c r="AF329" i="1"/>
  <c r="AN329" i="1"/>
  <c r="AF328" i="1"/>
  <c r="AN328" i="1"/>
  <c r="AN327" i="1"/>
  <c r="AF327" i="1"/>
  <c r="AN326" i="1"/>
  <c r="AF326" i="1"/>
  <c r="AF323" i="1"/>
  <c r="AN323" i="1"/>
  <c r="AN322" i="1"/>
  <c r="AQ322" i="1" s="1"/>
  <c r="AF322" i="1"/>
  <c r="AN319" i="1"/>
  <c r="AQ319" i="1" s="1"/>
  <c r="AF319" i="1"/>
  <c r="AN317" i="1"/>
  <c r="AQ317" i="1" s="1"/>
  <c r="AF317" i="1"/>
  <c r="AN316" i="1"/>
  <c r="AQ316" i="1" s="1"/>
  <c r="AF316" i="1"/>
  <c r="AF314" i="1"/>
  <c r="AN314" i="1"/>
  <c r="AQ314" i="1" s="1"/>
  <c r="AN313" i="1"/>
  <c r="AQ313" i="1" s="1"/>
  <c r="AF313" i="1"/>
  <c r="AN311" i="1"/>
  <c r="AQ311" i="1" s="1"/>
  <c r="AF311" i="1"/>
  <c r="AF309" i="1"/>
  <c r="AN309" i="1"/>
  <c r="AQ309" i="1" s="1"/>
  <c r="AF308" i="1"/>
  <c r="AN308" i="1"/>
  <c r="AQ308" i="1" s="1"/>
  <c r="AN306" i="1"/>
  <c r="AQ306" i="1" s="1"/>
  <c r="AF306" i="1"/>
  <c r="AF305" i="1"/>
  <c r="AN305" i="1"/>
  <c r="AQ305" i="1" s="1"/>
  <c r="AF303" i="1"/>
  <c r="AN303" i="1"/>
  <c r="AQ303" i="1" s="1"/>
  <c r="AF301" i="1"/>
  <c r="AN301" i="1"/>
  <c r="AQ301" i="1" s="1"/>
  <c r="AN299" i="1"/>
  <c r="AQ299" i="1" s="1"/>
  <c r="AF299" i="1"/>
  <c r="AN292" i="1"/>
  <c r="AQ292" i="1" s="1"/>
  <c r="AF292" i="1"/>
  <c r="AN291" i="1"/>
  <c r="AQ291" i="1" s="1"/>
  <c r="AF291" i="1"/>
  <c r="AF287" i="1"/>
  <c r="AN287" i="1"/>
  <c r="AQ287" i="1" s="1"/>
  <c r="AN286" i="1"/>
  <c r="AQ286" i="1" s="1"/>
  <c r="AF286" i="1"/>
  <c r="AN285" i="1"/>
  <c r="AQ285" i="1" s="1"/>
  <c r="AF285" i="1"/>
  <c r="AF280" i="1"/>
  <c r="AN280" i="1"/>
  <c r="AQ280" i="1" s="1"/>
  <c r="AF279" i="1"/>
  <c r="AN279" i="1"/>
  <c r="AQ279" i="1" s="1"/>
  <c r="AN273" i="1"/>
  <c r="AQ273" i="1" s="1"/>
  <c r="AF273" i="1"/>
  <c r="AF270" i="1"/>
  <c r="AN270" i="1"/>
  <c r="AQ270" i="1" s="1"/>
  <c r="AN269" i="1"/>
  <c r="AQ269" i="1" s="1"/>
  <c r="AF269" i="1"/>
  <c r="AN267" i="1"/>
  <c r="AQ267" i="1" s="1"/>
  <c r="AF267" i="1"/>
  <c r="AN266" i="1"/>
  <c r="AQ266" i="1" s="1"/>
  <c r="AF266" i="1"/>
  <c r="AN265" i="1"/>
  <c r="AQ265" i="1" s="1"/>
  <c r="AF265" i="1"/>
  <c r="AF263" i="1"/>
  <c r="AN263" i="1"/>
  <c r="AQ263" i="1" s="1"/>
  <c r="AF260" i="1"/>
  <c r="AN260" i="1"/>
  <c r="AQ260" i="1" s="1"/>
  <c r="AN259" i="1"/>
  <c r="AQ259" i="1" s="1"/>
  <c r="AF259" i="1"/>
  <c r="AN258" i="1"/>
  <c r="AQ258" i="1" s="1"/>
  <c r="AF258" i="1"/>
  <c r="AF256" i="1"/>
  <c r="AN256" i="1"/>
  <c r="AQ256" i="1" s="1"/>
  <c r="AN255" i="1"/>
  <c r="AQ255" i="1" s="1"/>
  <c r="AF255" i="1"/>
  <c r="AF251" i="1"/>
  <c r="AN251" i="1"/>
  <c r="AQ251" i="1" s="1"/>
  <c r="AN249" i="1"/>
  <c r="AQ249" i="1" s="1"/>
  <c r="AF249" i="1"/>
  <c r="AF245" i="1"/>
  <c r="AN245" i="1"/>
  <c r="AQ245" i="1" s="1"/>
  <c r="AF238" i="1"/>
  <c r="AN238" i="1"/>
  <c r="AQ238" i="1" s="1"/>
  <c r="AF237" i="1"/>
  <c r="AN237" i="1"/>
  <c r="AQ237" i="1" s="1"/>
  <c r="AF234" i="1"/>
  <c r="AN234" i="1"/>
  <c r="AQ234" i="1" s="1"/>
  <c r="AF232" i="1"/>
  <c r="AN232" i="1"/>
  <c r="AQ232" i="1" s="1"/>
  <c r="AN231" i="1"/>
  <c r="AQ231" i="1" s="1"/>
  <c r="AF231" i="1"/>
  <c r="AN230" i="1"/>
  <c r="AQ230" i="1" s="1"/>
  <c r="AF230" i="1"/>
  <c r="AF226" i="1"/>
  <c r="AN226" i="1"/>
  <c r="AQ226" i="1" s="1"/>
  <c r="AN225" i="1"/>
  <c r="AQ225" i="1" s="1"/>
  <c r="AF225" i="1"/>
  <c r="AN224" i="1"/>
  <c r="AQ224" i="1" s="1"/>
  <c r="AF224" i="1"/>
  <c r="AN222" i="1"/>
  <c r="AQ222" i="1" s="1"/>
  <c r="AF222" i="1"/>
  <c r="AF221" i="1"/>
  <c r="AN221" i="1"/>
  <c r="AQ221" i="1" s="1"/>
  <c r="AF220" i="1"/>
  <c r="AN220" i="1"/>
  <c r="AQ220" i="1" s="1"/>
  <c r="AN219" i="1"/>
  <c r="AQ219" i="1" s="1"/>
  <c r="AF219" i="1"/>
  <c r="AN218" i="1"/>
  <c r="AQ218" i="1" s="1"/>
  <c r="AF218" i="1"/>
  <c r="AN216" i="1"/>
  <c r="AQ216" i="1" s="1"/>
  <c r="AF216" i="1"/>
  <c r="AF214" i="1"/>
  <c r="AN214" i="1"/>
  <c r="AQ214" i="1" s="1"/>
  <c r="AF212" i="1"/>
  <c r="AN212" i="1"/>
  <c r="AQ212" i="1" s="1"/>
  <c r="AF211" i="1"/>
  <c r="AN211" i="1"/>
  <c r="AQ211" i="1" s="1"/>
  <c r="AF210" i="1"/>
  <c r="AN210" i="1"/>
  <c r="AQ210" i="1" s="1"/>
  <c r="AF207" i="1"/>
  <c r="AN207" i="1"/>
  <c r="AQ207" i="1" s="1"/>
  <c r="AN206" i="1"/>
  <c r="AQ206" i="1" s="1"/>
  <c r="AF206" i="1"/>
  <c r="AN202" i="1"/>
  <c r="AQ202" i="1" s="1"/>
  <c r="AF202" i="1"/>
  <c r="AF197" i="1"/>
  <c r="AN197" i="1"/>
  <c r="AQ197" i="1" s="1"/>
  <c r="AF196" i="1"/>
  <c r="AN196" i="1"/>
  <c r="AQ196" i="1" s="1"/>
  <c r="AF195" i="1"/>
  <c r="AN195" i="1"/>
  <c r="AQ195" i="1" s="1"/>
  <c r="AF193" i="1"/>
  <c r="AN193" i="1"/>
  <c r="AQ193" i="1" s="1"/>
  <c r="AF192" i="1"/>
  <c r="AN192" i="1"/>
  <c r="AQ192" i="1" s="1"/>
  <c r="AF191" i="1"/>
  <c r="AN191" i="1"/>
  <c r="AQ191" i="1" s="1"/>
  <c r="AN190" i="1"/>
  <c r="AQ190" i="1" s="1"/>
  <c r="AF190" i="1"/>
  <c r="AN189" i="1"/>
  <c r="AQ189" i="1" s="1"/>
  <c r="AF189" i="1"/>
  <c r="AF188" i="1"/>
  <c r="AN188" i="1"/>
  <c r="AQ188" i="1" s="1"/>
  <c r="AF187" i="1"/>
  <c r="AN187" i="1"/>
  <c r="AQ187" i="1" s="1"/>
  <c r="AN186" i="1"/>
  <c r="AQ186" i="1" s="1"/>
  <c r="AF186" i="1"/>
  <c r="AN185" i="1"/>
  <c r="AQ185" i="1" s="1"/>
  <c r="AF185" i="1"/>
  <c r="AF183" i="1"/>
  <c r="AN183" i="1"/>
  <c r="AQ183" i="1" s="1"/>
  <c r="AN182" i="1"/>
  <c r="AQ182" i="1" s="1"/>
  <c r="AF182" i="1"/>
  <c r="AF179" i="1"/>
  <c r="AN179" i="1"/>
  <c r="AQ179" i="1" s="1"/>
  <c r="AN177" i="1"/>
  <c r="AQ177" i="1" s="1"/>
  <c r="AF177" i="1"/>
  <c r="AF176" i="1"/>
  <c r="AN176" i="1"/>
  <c r="AQ176" i="1" s="1"/>
  <c r="AF175" i="1"/>
  <c r="AN175" i="1"/>
  <c r="AQ175" i="1" s="1"/>
  <c r="AN174" i="1"/>
  <c r="AQ174" i="1" s="1"/>
  <c r="AF174" i="1"/>
  <c r="AN173" i="1"/>
  <c r="AQ173" i="1" s="1"/>
  <c r="AF173" i="1"/>
  <c r="AF171" i="1"/>
  <c r="AN171" i="1"/>
  <c r="AQ171" i="1" s="1"/>
  <c r="AF169" i="1"/>
  <c r="AN169" i="1"/>
  <c r="AQ169" i="1" s="1"/>
  <c r="AN168" i="1"/>
  <c r="AQ168" i="1" s="1"/>
  <c r="AF168" i="1"/>
  <c r="AN167" i="1"/>
  <c r="AQ167" i="1" s="1"/>
  <c r="AF167" i="1"/>
  <c r="AF163" i="1"/>
  <c r="AN163" i="1"/>
  <c r="AQ163" i="1" s="1"/>
  <c r="AF162" i="1"/>
  <c r="AN162" i="1"/>
  <c r="AQ162" i="1" s="1"/>
  <c r="AF159" i="1"/>
  <c r="AN159" i="1"/>
  <c r="AQ159" i="1" s="1"/>
  <c r="AF156" i="1"/>
  <c r="AN156" i="1"/>
  <c r="AQ156" i="1" s="1"/>
  <c r="AF154" i="1"/>
  <c r="AN154" i="1"/>
  <c r="AQ154" i="1" s="1"/>
  <c r="AF153" i="1"/>
  <c r="AN153" i="1"/>
  <c r="AQ153" i="1" s="1"/>
  <c r="AN152" i="1"/>
  <c r="AQ152" i="1" s="1"/>
  <c r="AF152" i="1"/>
  <c r="AN149" i="1"/>
  <c r="AQ149" i="1" s="1"/>
  <c r="AF149" i="1"/>
  <c r="AF145" i="1"/>
  <c r="AN145" i="1"/>
  <c r="AQ145" i="1" s="1"/>
  <c r="AN143" i="1"/>
  <c r="AQ143" i="1" s="1"/>
  <c r="AF143" i="1"/>
  <c r="AF141" i="1"/>
  <c r="AN141" i="1"/>
  <c r="AQ141" i="1" s="1"/>
  <c r="AF139" i="1"/>
  <c r="AN139" i="1"/>
  <c r="AQ139" i="1" s="1"/>
  <c r="AF137" i="1"/>
  <c r="AN137" i="1"/>
  <c r="AQ137" i="1" s="1"/>
  <c r="AF136" i="1"/>
  <c r="AN136" i="1"/>
  <c r="AQ136" i="1" s="1"/>
  <c r="AN135" i="1"/>
  <c r="AQ135" i="1" s="1"/>
  <c r="AF135" i="1"/>
  <c r="AN134" i="1"/>
  <c r="AQ134" i="1" s="1"/>
  <c r="AF134" i="1"/>
  <c r="AF131" i="1"/>
  <c r="AN131" i="1"/>
  <c r="AQ131" i="1" s="1"/>
  <c r="AF130" i="1"/>
  <c r="AN130" i="1"/>
  <c r="AQ130" i="1" s="1"/>
  <c r="AF128" i="1"/>
  <c r="AN128" i="1"/>
  <c r="AQ128" i="1" s="1"/>
  <c r="AN126" i="1"/>
  <c r="AQ126" i="1" s="1"/>
  <c r="AF126" i="1"/>
  <c r="AF124" i="1"/>
  <c r="AN124" i="1"/>
  <c r="AQ124" i="1" s="1"/>
  <c r="AF122" i="1"/>
  <c r="AN122" i="1"/>
  <c r="AQ122" i="1" s="1"/>
  <c r="AF121" i="1"/>
  <c r="AN121" i="1"/>
  <c r="AQ121" i="1" s="1"/>
  <c r="AN120" i="1"/>
  <c r="AQ120" i="1" s="1"/>
  <c r="AF120" i="1"/>
  <c r="AF114" i="1"/>
  <c r="AN114" i="1"/>
  <c r="AQ114" i="1" s="1"/>
  <c r="AF111" i="1"/>
  <c r="AN111" i="1"/>
  <c r="AQ111" i="1" s="1"/>
  <c r="AN108" i="1"/>
  <c r="AQ108" i="1" s="1"/>
  <c r="AF108" i="1"/>
  <c r="AF107" i="1"/>
  <c r="AN107" i="1"/>
  <c r="AQ107" i="1" s="1"/>
  <c r="AF105" i="1"/>
  <c r="AN105" i="1"/>
  <c r="AQ105" i="1" s="1"/>
  <c r="AF104" i="1"/>
  <c r="AN104" i="1"/>
  <c r="AQ104" i="1" s="1"/>
  <c r="AN102" i="1"/>
  <c r="AQ102" i="1" s="1"/>
  <c r="AF102" i="1"/>
  <c r="AN100" i="1"/>
  <c r="AQ100" i="1" s="1"/>
  <c r="AF100" i="1"/>
  <c r="AF99" i="1"/>
  <c r="AN99" i="1"/>
  <c r="AQ99" i="1" s="1"/>
  <c r="AF98" i="1"/>
  <c r="AN98" i="1"/>
  <c r="AQ98" i="1" s="1"/>
  <c r="AN97" i="1"/>
  <c r="AQ97" i="1" s="1"/>
  <c r="AF97" i="1"/>
  <c r="AF96" i="1"/>
  <c r="AN96" i="1"/>
  <c r="AQ96" i="1" s="1"/>
  <c r="AN94" i="1"/>
  <c r="AQ94" i="1" s="1"/>
  <c r="AF94" i="1"/>
  <c r="AN92" i="1"/>
  <c r="AQ92" i="1" s="1"/>
  <c r="AF92" i="1"/>
  <c r="AN91" i="1"/>
  <c r="AQ91" i="1" s="1"/>
  <c r="AF91" i="1"/>
  <c r="AN90" i="1"/>
  <c r="AQ90" i="1" s="1"/>
  <c r="AF90" i="1"/>
  <c r="AF86" i="1"/>
  <c r="AN86" i="1"/>
  <c r="AQ86" i="1" s="1"/>
  <c r="AF84" i="1"/>
  <c r="AN84" i="1"/>
  <c r="AQ84" i="1" s="1"/>
  <c r="AF77" i="1"/>
  <c r="AN77" i="1"/>
  <c r="AQ77" i="1" s="1"/>
  <c r="AF76" i="1"/>
  <c r="AN76" i="1"/>
  <c r="AQ76" i="1" s="1"/>
  <c r="AF75" i="1"/>
  <c r="AN75" i="1"/>
  <c r="AQ75" i="1" s="1"/>
  <c r="AF69" i="1"/>
  <c r="AN69" i="1"/>
  <c r="AQ69" i="1" s="1"/>
  <c r="AN63" i="1"/>
  <c r="AQ63" i="1" s="1"/>
  <c r="AF63" i="1"/>
  <c r="AN62" i="1"/>
  <c r="AQ62" i="1" s="1"/>
  <c r="AF62" i="1"/>
  <c r="AF61" i="1"/>
  <c r="AN61" i="1"/>
  <c r="AQ61" i="1" s="1"/>
  <c r="AF60" i="1"/>
  <c r="AN60" i="1"/>
  <c r="AQ60" i="1" s="1"/>
  <c r="AN56" i="1"/>
  <c r="AQ56" i="1" s="1"/>
  <c r="AF56" i="1"/>
  <c r="AF54" i="1"/>
  <c r="AN54" i="1"/>
  <c r="AQ54" i="1" s="1"/>
  <c r="AN52" i="1"/>
  <c r="AQ52" i="1" s="1"/>
  <c r="AF52" i="1"/>
  <c r="AF50" i="1"/>
  <c r="AN50" i="1"/>
  <c r="AQ50" i="1" s="1"/>
  <c r="AN49" i="1"/>
  <c r="AQ49" i="1" s="1"/>
  <c r="AF49" i="1"/>
  <c r="AN48" i="1"/>
  <c r="AQ48" i="1" s="1"/>
  <c r="AF48" i="1"/>
  <c r="AF47" i="1"/>
  <c r="AN47" i="1"/>
  <c r="AQ47" i="1" s="1"/>
  <c r="AF46" i="1"/>
  <c r="AN46" i="1"/>
  <c r="AQ46" i="1" s="1"/>
  <c r="AF43" i="1"/>
  <c r="AN43" i="1"/>
  <c r="AQ43" i="1" s="1"/>
  <c r="AN42" i="1"/>
  <c r="AQ42" i="1" s="1"/>
  <c r="AF42" i="1"/>
  <c r="AF38" i="1"/>
  <c r="AN38" i="1"/>
  <c r="AQ38" i="1" s="1"/>
  <c r="AF35" i="1"/>
  <c r="AN35" i="1"/>
  <c r="AQ35" i="1" s="1"/>
  <c r="AN33" i="1"/>
  <c r="AQ33" i="1" s="1"/>
  <c r="AF33" i="1"/>
  <c r="AN32" i="1"/>
  <c r="AQ32" i="1" s="1"/>
  <c r="AF32" i="1"/>
  <c r="AN31" i="1"/>
  <c r="AQ31" i="1" s="1"/>
  <c r="AF31" i="1"/>
  <c r="AF29" i="1"/>
  <c r="AN29" i="1"/>
  <c r="AQ29" i="1" s="1"/>
  <c r="AF27" i="1"/>
  <c r="AN27" i="1"/>
  <c r="AQ27" i="1" s="1"/>
  <c r="AN26" i="1"/>
  <c r="AQ26" i="1" s="1"/>
  <c r="AF26" i="1"/>
  <c r="AF24" i="1"/>
  <c r="AN24" i="1"/>
  <c r="AQ24" i="1" s="1"/>
  <c r="AF23" i="1"/>
  <c r="AN23" i="1"/>
  <c r="AQ23" i="1" s="1"/>
  <c r="AF22" i="1"/>
  <c r="AN22" i="1"/>
  <c r="AQ22" i="1" s="1"/>
  <c r="AN21" i="1"/>
  <c r="AQ21" i="1" s="1"/>
  <c r="AF21" i="1"/>
  <c r="AN18" i="1"/>
  <c r="AQ18" i="1" s="1"/>
  <c r="AF18" i="1"/>
  <c r="AF17" i="1"/>
  <c r="AN17" i="1"/>
  <c r="AQ17" i="1" s="1"/>
  <c r="AN95" i="1"/>
  <c r="AQ95" i="1" s="1"/>
  <c r="AF95" i="1"/>
  <c r="AF93" i="1"/>
  <c r="AN93" i="1"/>
  <c r="AQ93" i="1" s="1"/>
  <c r="AF88" i="1"/>
  <c r="AN88" i="1"/>
  <c r="AQ88" i="1" s="1"/>
  <c r="AF82" i="1"/>
  <c r="AN82" i="1"/>
  <c r="AQ82" i="1" s="1"/>
  <c r="AF81" i="1"/>
  <c r="AN81" i="1"/>
  <c r="AQ81" i="1" s="1"/>
  <c r="AN79" i="1"/>
  <c r="AQ79" i="1" s="1"/>
  <c r="AF79" i="1"/>
  <c r="AN78" i="1"/>
  <c r="AQ78" i="1" s="1"/>
  <c r="AF78" i="1"/>
  <c r="AF72" i="1"/>
  <c r="AN72" i="1"/>
  <c r="AQ72" i="1" s="1"/>
  <c r="AN58" i="1"/>
  <c r="AQ58" i="1" s="1"/>
  <c r="AF58" i="1"/>
  <c r="AN57" i="1"/>
  <c r="AQ57" i="1" s="1"/>
  <c r="AF57" i="1"/>
  <c r="AN55" i="1"/>
  <c r="AQ55" i="1" s="1"/>
  <c r="AF55" i="1"/>
  <c r="AN53" i="1"/>
  <c r="AQ53" i="1" s="1"/>
  <c r="AF53" i="1"/>
  <c r="AN51" i="1"/>
  <c r="AQ51" i="1" s="1"/>
  <c r="AF51" i="1"/>
  <c r="AN45" i="1"/>
  <c r="AQ45" i="1" s="1"/>
  <c r="AF45" i="1"/>
  <c r="AF40" i="1"/>
  <c r="AN40" i="1"/>
  <c r="AQ40" i="1" s="1"/>
  <c r="AF39" i="1"/>
  <c r="AN39" i="1"/>
  <c r="AQ39" i="1" s="1"/>
  <c r="AN37" i="1"/>
  <c r="AQ37" i="1" s="1"/>
  <c r="AF37" i="1"/>
  <c r="AN36" i="1"/>
  <c r="AQ36" i="1" s="1"/>
  <c r="AF36" i="1"/>
  <c r="AN34" i="1"/>
  <c r="AQ34" i="1" s="1"/>
  <c r="AF34" i="1"/>
  <c r="AN30" i="1"/>
  <c r="AQ30" i="1" s="1"/>
  <c r="AF30" i="1"/>
  <c r="AF28" i="1"/>
  <c r="AN28" i="1"/>
  <c r="AQ28" i="1" s="1"/>
  <c r="AF20" i="1"/>
  <c r="AN20" i="1"/>
  <c r="AQ20" i="1" s="1"/>
  <c r="AN103" i="1"/>
  <c r="AQ103" i="1" s="1"/>
  <c r="AF103" i="1"/>
  <c r="AF101" i="1"/>
  <c r="AN101" i="1"/>
  <c r="AQ101" i="1" s="1"/>
  <c r="AN89" i="1"/>
  <c r="AQ89" i="1" s="1"/>
  <c r="AF89" i="1"/>
  <c r="AN87" i="1"/>
  <c r="AQ87" i="1" s="1"/>
  <c r="AF87" i="1"/>
  <c r="AN85" i="1"/>
  <c r="AQ85" i="1" s="1"/>
  <c r="AF85" i="1"/>
  <c r="AN83" i="1"/>
  <c r="AQ83" i="1" s="1"/>
  <c r="AF83" i="1"/>
  <c r="AF80" i="1"/>
  <c r="AN80" i="1"/>
  <c r="AQ80" i="1" s="1"/>
  <c r="AF74" i="1"/>
  <c r="AN74" i="1"/>
  <c r="AQ74" i="1" s="1"/>
  <c r="AF73" i="1"/>
  <c r="AN73" i="1"/>
  <c r="AQ73" i="1" s="1"/>
  <c r="AN71" i="1"/>
  <c r="AQ71" i="1" s="1"/>
  <c r="AF71" i="1"/>
  <c r="AF70" i="1"/>
  <c r="AN70" i="1"/>
  <c r="AQ70" i="1" s="1"/>
  <c r="AF68" i="1"/>
  <c r="AN68" i="1"/>
  <c r="AQ68" i="1" s="1"/>
  <c r="AN67" i="1"/>
  <c r="AQ67" i="1" s="1"/>
  <c r="AF67" i="1"/>
  <c r="AF66" i="1"/>
  <c r="AN66" i="1"/>
  <c r="AQ66" i="1" s="1"/>
  <c r="AN65" i="1"/>
  <c r="AQ65" i="1" s="1"/>
  <c r="AF65" i="1"/>
  <c r="AF64" i="1"/>
  <c r="AN64" i="1"/>
  <c r="AQ64" i="1" s="1"/>
  <c r="AN59" i="1"/>
  <c r="AQ59" i="1" s="1"/>
  <c r="AF59" i="1"/>
  <c r="AF44" i="1"/>
  <c r="AN44" i="1"/>
  <c r="AQ44" i="1" s="1"/>
  <c r="AF41" i="1"/>
  <c r="AN41" i="1"/>
  <c r="AQ41" i="1" s="1"/>
  <c r="AF25" i="1"/>
  <c r="AN25" i="1"/>
  <c r="AQ25" i="1" s="1"/>
  <c r="AF19" i="1"/>
  <c r="AN19" i="1"/>
  <c r="AQ19" i="1" s="1"/>
  <c r="AM373" i="1"/>
  <c r="AK373" i="1"/>
  <c r="AL373" i="1" s="1"/>
  <c r="AI373" i="1"/>
  <c r="AM372" i="1"/>
  <c r="AG372" i="1"/>
  <c r="AH372" i="1" s="1"/>
  <c r="AI372" i="1"/>
  <c r="AM371" i="1"/>
  <c r="AG371" i="1"/>
  <c r="AH371" i="1" s="1"/>
  <c r="AI371" i="1"/>
  <c r="AM370" i="1"/>
  <c r="AG370" i="1"/>
  <c r="AH370" i="1" s="1"/>
  <c r="AO370" i="1"/>
  <c r="AP370" i="1" s="1"/>
  <c r="AM369" i="1"/>
  <c r="AK369" i="1"/>
  <c r="AL369" i="1" s="1"/>
  <c r="AG368" i="1"/>
  <c r="AH368" i="1" s="1"/>
  <c r="AI368" i="1"/>
  <c r="AG367" i="1"/>
  <c r="AH367" i="1" s="1"/>
  <c r="AI367" i="1"/>
  <c r="AG366" i="1"/>
  <c r="AH366" i="1" s="1"/>
  <c r="AO366" i="1"/>
  <c r="AP366" i="1" s="1"/>
  <c r="AM365" i="1"/>
  <c r="AK365" i="1"/>
  <c r="AL365" i="1" s="1"/>
  <c r="AO364" i="1"/>
  <c r="AP364" i="1" s="1"/>
  <c r="AG364" i="1"/>
  <c r="AH364" i="1" s="1"/>
  <c r="AI364" i="1"/>
  <c r="AG363" i="1"/>
  <c r="AH363" i="1" s="1"/>
  <c r="AI363" i="1"/>
  <c r="AO362" i="1"/>
  <c r="AP362" i="1" s="1"/>
  <c r="AM361" i="1"/>
  <c r="AK361" i="1"/>
  <c r="AL361" i="1" s="1"/>
  <c r="AG360" i="1"/>
  <c r="AH360" i="1" s="1"/>
  <c r="AI360" i="1"/>
  <c r="AK359" i="1"/>
  <c r="AL359" i="1" s="1"/>
  <c r="AG359" i="1"/>
  <c r="AH359" i="1" s="1"/>
  <c r="AI359" i="1"/>
  <c r="AO358" i="1"/>
  <c r="AM357" i="1"/>
  <c r="AK357" i="1"/>
  <c r="AL357" i="1" s="1"/>
  <c r="AG356" i="1"/>
  <c r="AH356" i="1" s="1"/>
  <c r="AI356" i="1"/>
  <c r="AG355" i="1"/>
  <c r="AH355" i="1" s="1"/>
  <c r="AI355" i="1"/>
  <c r="AO354" i="1"/>
  <c r="AP354" i="1" s="1"/>
  <c r="AM353" i="1"/>
  <c r="AK353" i="1"/>
  <c r="AL353" i="1" s="1"/>
  <c r="AG352" i="1"/>
  <c r="AH352" i="1" s="1"/>
  <c r="AI352" i="1"/>
  <c r="AG351" i="1"/>
  <c r="AH351" i="1" s="1"/>
  <c r="AI351" i="1"/>
  <c r="AO350" i="1"/>
  <c r="AP350" i="1" s="1"/>
  <c r="AM349" i="1"/>
  <c r="AK349" i="1"/>
  <c r="AL349" i="1" s="1"/>
  <c r="AG348" i="1"/>
  <c r="AH348" i="1" s="1"/>
  <c r="AI348" i="1"/>
  <c r="AG347" i="1"/>
  <c r="AH347" i="1" s="1"/>
  <c r="AI347" i="1"/>
  <c r="AO346" i="1"/>
  <c r="AP346" i="1" s="1"/>
  <c r="D86" i="1"/>
  <c r="D90" i="1"/>
  <c r="AJ344" i="1"/>
  <c r="AJ340" i="1"/>
  <c r="AJ335" i="1"/>
  <c r="AJ325" i="1"/>
  <c r="AJ321" i="1"/>
  <c r="AJ318" i="1"/>
  <c r="AJ312" i="1"/>
  <c r="AJ307" i="1"/>
  <c r="AJ302" i="1"/>
  <c r="AJ298" i="1"/>
  <c r="AJ296" i="1"/>
  <c r="AJ294" i="1"/>
  <c r="AJ290" i="1"/>
  <c r="AJ288" i="1"/>
  <c r="AJ283" i="1"/>
  <c r="AJ281" i="1"/>
  <c r="AJ277" i="1"/>
  <c r="AJ275" i="1"/>
  <c r="AJ272" i="1"/>
  <c r="AJ268" i="1"/>
  <c r="AJ262" i="1"/>
  <c r="AJ257" i="1"/>
  <c r="AJ253" i="1"/>
  <c r="AJ250" i="1"/>
  <c r="AJ247" i="1"/>
  <c r="AJ244" i="1"/>
  <c r="AJ242" i="1"/>
  <c r="AJ240" i="1"/>
  <c r="AJ236" i="1"/>
  <c r="AJ233" i="1"/>
  <c r="AJ228" i="1"/>
  <c r="AJ223" i="1"/>
  <c r="AJ215" i="1"/>
  <c r="AJ209" i="1"/>
  <c r="AJ205" i="1"/>
  <c r="AJ203" i="1"/>
  <c r="AJ200" i="1"/>
  <c r="AJ198" i="1"/>
  <c r="AJ184" i="1"/>
  <c r="AJ180" i="1"/>
  <c r="AJ172" i="1"/>
  <c r="AJ166" i="1"/>
  <c r="AJ164" i="1"/>
  <c r="AJ160" i="1"/>
  <c r="AJ157" i="1"/>
  <c r="AJ151" i="1"/>
  <c r="AJ148" i="1"/>
  <c r="AJ146" i="1"/>
  <c r="AJ142" i="1"/>
  <c r="AJ138" i="1"/>
  <c r="AJ132" i="1"/>
  <c r="AJ127" i="1"/>
  <c r="AJ123" i="1"/>
  <c r="AJ118" i="1"/>
  <c r="AJ116" i="1"/>
  <c r="AJ113" i="1"/>
  <c r="AJ110" i="1"/>
  <c r="AJ106" i="1"/>
  <c r="AJ341" i="1"/>
  <c r="AJ338" i="1"/>
  <c r="AJ334" i="1"/>
  <c r="AJ332" i="1"/>
  <c r="AJ329" i="1"/>
  <c r="AJ327" i="1"/>
  <c r="AJ323" i="1"/>
  <c r="AJ319" i="1"/>
  <c r="AJ316" i="1"/>
  <c r="AJ313" i="1"/>
  <c r="AJ309" i="1"/>
  <c r="AJ306" i="1"/>
  <c r="AJ303" i="1"/>
  <c r="AJ299" i="1"/>
  <c r="AJ291" i="1"/>
  <c r="AJ286" i="1"/>
  <c r="AJ280" i="1"/>
  <c r="AJ273" i="1"/>
  <c r="AJ269" i="1"/>
  <c r="AJ266" i="1"/>
  <c r="AJ263" i="1"/>
  <c r="AJ259" i="1"/>
  <c r="AJ256" i="1"/>
  <c r="AJ251" i="1"/>
  <c r="AJ245" i="1"/>
  <c r="AJ237" i="1"/>
  <c r="AJ232" i="1"/>
  <c r="AJ230" i="1"/>
  <c r="AJ225" i="1"/>
  <c r="AJ222" i="1"/>
  <c r="AJ220" i="1"/>
  <c r="AJ218" i="1"/>
  <c r="AJ214" i="1"/>
  <c r="AJ211" i="1"/>
  <c r="AJ207" i="1"/>
  <c r="AJ202" i="1"/>
  <c r="AJ196" i="1"/>
  <c r="AJ193" i="1"/>
  <c r="AJ191" i="1"/>
  <c r="AJ189" i="1"/>
  <c r="AJ187" i="1"/>
  <c r="AJ185" i="1"/>
  <c r="AJ182" i="1"/>
  <c r="AJ177" i="1"/>
  <c r="AJ175" i="1"/>
  <c r="AJ173" i="1"/>
  <c r="AJ169" i="1"/>
  <c r="AJ167" i="1"/>
  <c r="AJ162" i="1"/>
  <c r="AJ156" i="1"/>
  <c r="AJ153" i="1"/>
  <c r="AJ149" i="1"/>
  <c r="AJ143" i="1"/>
  <c r="AJ139" i="1"/>
  <c r="AJ136" i="1"/>
  <c r="AJ134" i="1"/>
  <c r="AJ130" i="1"/>
  <c r="AJ126" i="1"/>
  <c r="AJ122" i="1"/>
  <c r="AJ120" i="1"/>
  <c r="AJ111" i="1"/>
  <c r="AJ107" i="1"/>
  <c r="AJ104" i="1"/>
  <c r="AJ100" i="1"/>
  <c r="AJ98" i="1"/>
  <c r="AJ96" i="1"/>
  <c r="AJ92" i="1"/>
  <c r="AJ90" i="1"/>
  <c r="AJ84" i="1"/>
  <c r="AJ76" i="1"/>
  <c r="AJ69" i="1"/>
  <c r="AJ62" i="1"/>
  <c r="AJ60" i="1"/>
  <c r="AJ54" i="1"/>
  <c r="AJ50" i="1"/>
  <c r="AJ48" i="1"/>
  <c r="AJ46" i="1"/>
  <c r="AJ42" i="1"/>
  <c r="AJ35" i="1"/>
  <c r="AJ32" i="1"/>
  <c r="AJ29" i="1"/>
  <c r="AJ26" i="1"/>
  <c r="AJ23" i="1"/>
  <c r="AJ21" i="1"/>
  <c r="AJ17" i="1"/>
  <c r="AJ93" i="1"/>
  <c r="AJ82" i="1"/>
  <c r="AJ79" i="1"/>
  <c r="AJ72" i="1"/>
  <c r="AJ57" i="1"/>
  <c r="AJ53" i="1"/>
  <c r="AJ45" i="1"/>
  <c r="AJ39" i="1"/>
  <c r="AJ36" i="1"/>
  <c r="AJ30" i="1"/>
  <c r="AJ20" i="1"/>
  <c r="AJ101" i="1"/>
  <c r="AJ87" i="1"/>
  <c r="AJ83" i="1"/>
  <c r="AJ74" i="1"/>
  <c r="AJ71" i="1"/>
  <c r="AJ68" i="1"/>
  <c r="AJ66" i="1"/>
  <c r="AJ64" i="1"/>
  <c r="AJ44" i="1"/>
  <c r="AJ25" i="1"/>
  <c r="D176" i="1"/>
  <c r="D174" i="1"/>
  <c r="AJ345" i="1"/>
  <c r="AM345" i="1" s="1"/>
  <c r="AJ343" i="1"/>
  <c r="AJ336" i="1"/>
  <c r="AJ331" i="1"/>
  <c r="AJ324" i="1"/>
  <c r="AJ320" i="1"/>
  <c r="AJ315" i="1"/>
  <c r="AJ310" i="1"/>
  <c r="AJ304" i="1"/>
  <c r="AJ300" i="1"/>
  <c r="AJ297" i="1"/>
  <c r="AJ295" i="1"/>
  <c r="AJ293" i="1"/>
  <c r="AJ289" i="1"/>
  <c r="AJ284" i="1"/>
  <c r="AJ282" i="1"/>
  <c r="AJ278" i="1"/>
  <c r="AJ276" i="1"/>
  <c r="AJ274" i="1"/>
  <c r="AJ271" i="1"/>
  <c r="AJ264" i="1"/>
  <c r="AJ261" i="1"/>
  <c r="AJ254" i="1"/>
  <c r="AJ252" i="1"/>
  <c r="AJ248" i="1"/>
  <c r="AJ246" i="1"/>
  <c r="AJ243" i="1"/>
  <c r="AJ241" i="1"/>
  <c r="AJ239" i="1"/>
  <c r="AJ235" i="1"/>
  <c r="AJ229" i="1"/>
  <c r="AJ227" i="1"/>
  <c r="AJ217" i="1"/>
  <c r="AJ213" i="1"/>
  <c r="AJ208" i="1"/>
  <c r="AJ204" i="1"/>
  <c r="AJ201" i="1"/>
  <c r="AJ199" i="1"/>
  <c r="AJ194" i="1"/>
  <c r="AJ181" i="1"/>
  <c r="AJ178" i="1"/>
  <c r="AJ170" i="1"/>
  <c r="AJ165" i="1"/>
  <c r="AJ161" i="1"/>
  <c r="AJ158" i="1"/>
  <c r="AJ155" i="1"/>
  <c r="AJ150" i="1"/>
  <c r="AJ147" i="1"/>
  <c r="AJ144" i="1"/>
  <c r="AJ140" i="1"/>
  <c r="AJ133" i="1"/>
  <c r="AJ129" i="1"/>
  <c r="AJ125" i="1"/>
  <c r="AJ119" i="1"/>
  <c r="AJ117" i="1"/>
  <c r="AJ115" i="1"/>
  <c r="AJ112" i="1"/>
  <c r="AJ109" i="1"/>
  <c r="AJ342" i="1"/>
  <c r="AJ339" i="1"/>
  <c r="AJ337" i="1"/>
  <c r="AJ333" i="1"/>
  <c r="AJ330" i="1"/>
  <c r="AJ328" i="1"/>
  <c r="AJ326" i="1"/>
  <c r="AJ322" i="1"/>
  <c r="AJ317" i="1"/>
  <c r="AJ314" i="1"/>
  <c r="AJ311" i="1"/>
  <c r="AJ308" i="1"/>
  <c r="AJ305" i="1"/>
  <c r="AJ301" i="1"/>
  <c r="AJ292" i="1"/>
  <c r="AJ287" i="1"/>
  <c r="AJ285" i="1"/>
  <c r="AJ279" i="1"/>
  <c r="AJ270" i="1"/>
  <c r="AJ267" i="1"/>
  <c r="AJ265" i="1"/>
  <c r="AJ260" i="1"/>
  <c r="AJ258" i="1"/>
  <c r="AJ255" i="1"/>
  <c r="AJ249" i="1"/>
  <c r="AJ238" i="1"/>
  <c r="AJ234" i="1"/>
  <c r="AJ231" i="1"/>
  <c r="AJ226" i="1"/>
  <c r="AJ224" i="1"/>
  <c r="AJ221" i="1"/>
  <c r="AJ219" i="1"/>
  <c r="AJ216" i="1"/>
  <c r="AJ212" i="1"/>
  <c r="AJ210" i="1"/>
  <c r="AJ206" i="1"/>
  <c r="AJ197" i="1"/>
  <c r="AJ195" i="1"/>
  <c r="AJ192" i="1"/>
  <c r="AJ190" i="1"/>
  <c r="AJ188" i="1"/>
  <c r="AJ186" i="1"/>
  <c r="AJ183" i="1"/>
  <c r="AJ179" i="1"/>
  <c r="AJ176" i="1"/>
  <c r="AJ174" i="1"/>
  <c r="AJ171" i="1"/>
  <c r="AJ168" i="1"/>
  <c r="AJ163" i="1"/>
  <c r="AJ159" i="1"/>
  <c r="AJ154" i="1"/>
  <c r="AJ152" i="1"/>
  <c r="AJ145" i="1"/>
  <c r="AJ141" i="1"/>
  <c r="AJ137" i="1"/>
  <c r="AJ135" i="1"/>
  <c r="AJ131" i="1"/>
  <c r="AJ128" i="1"/>
  <c r="AJ124" i="1"/>
  <c r="AJ121" i="1"/>
  <c r="AJ114" i="1"/>
  <c r="AJ108" i="1"/>
  <c r="AJ105" i="1"/>
  <c r="AJ102" i="1"/>
  <c r="AJ99" i="1"/>
  <c r="AJ97" i="1"/>
  <c r="AJ94" i="1"/>
  <c r="AJ91" i="1"/>
  <c r="AJ86" i="1"/>
  <c r="AJ77" i="1"/>
  <c r="AJ75" i="1"/>
  <c r="AJ63" i="1"/>
  <c r="AJ61" i="1"/>
  <c r="AJ56" i="1"/>
  <c r="AJ52" i="1"/>
  <c r="AJ49" i="1"/>
  <c r="AJ47" i="1"/>
  <c r="AJ43" i="1"/>
  <c r="AJ38" i="1"/>
  <c r="AJ33" i="1"/>
  <c r="AJ31" i="1"/>
  <c r="AJ27" i="1"/>
  <c r="AJ24" i="1"/>
  <c r="AJ22" i="1"/>
  <c r="AJ18" i="1"/>
  <c r="AJ95" i="1"/>
  <c r="AJ88" i="1"/>
  <c r="AJ81" i="1"/>
  <c r="AJ78" i="1"/>
  <c r="AJ58" i="1"/>
  <c r="AJ55" i="1"/>
  <c r="AJ51" i="1"/>
  <c r="AJ40" i="1"/>
  <c r="AJ37" i="1"/>
  <c r="AJ34" i="1"/>
  <c r="AJ28" i="1"/>
  <c r="AJ103" i="1"/>
  <c r="AJ89" i="1"/>
  <c r="AJ85" i="1"/>
  <c r="AJ80" i="1"/>
  <c r="AJ73" i="1"/>
  <c r="AJ70" i="1"/>
  <c r="AJ67" i="1"/>
  <c r="AJ65" i="1"/>
  <c r="AJ59" i="1"/>
  <c r="AJ41" i="1"/>
  <c r="AJ19" i="1"/>
  <c r="D34" i="1"/>
  <c r="D33" i="1"/>
  <c r="D32" i="1"/>
  <c r="D31" i="1"/>
  <c r="D30" i="1"/>
  <c r="D231" i="1"/>
  <c r="D445" i="1" l="1"/>
  <c r="D429" i="1"/>
  <c r="D435" i="1"/>
  <c r="D437" i="1"/>
  <c r="D446" i="1"/>
  <c r="D452" i="1"/>
  <c r="AK374" i="1"/>
  <c r="AL374" i="1" s="1"/>
  <c r="AM374" i="1"/>
  <c r="AO376" i="1"/>
  <c r="AP376" i="1" s="1"/>
  <c r="AQ376" i="1"/>
  <c r="AG376" i="1"/>
  <c r="AH376" i="1" s="1"/>
  <c r="AI376" i="1"/>
  <c r="AK378" i="1"/>
  <c r="AL378" i="1" s="1"/>
  <c r="AM378" i="1"/>
  <c r="AO380" i="1"/>
  <c r="AP380" i="1" s="1"/>
  <c r="AQ380" i="1"/>
  <c r="AG380" i="1"/>
  <c r="AH380" i="1" s="1"/>
  <c r="AI380" i="1"/>
  <c r="AK382" i="1"/>
  <c r="AL382" i="1" s="1"/>
  <c r="AM382" i="1"/>
  <c r="AO384" i="1"/>
  <c r="AP384" i="1" s="1"/>
  <c r="AQ384" i="1"/>
  <c r="AG384" i="1"/>
  <c r="AH384" i="1" s="1"/>
  <c r="AI384" i="1"/>
  <c r="AK393" i="1"/>
  <c r="AL393" i="1" s="1"/>
  <c r="AM393" i="1"/>
  <c r="AO390" i="1"/>
  <c r="AP390" i="1" s="1"/>
  <c r="AQ390" i="1"/>
  <c r="AG390" i="1"/>
  <c r="AH390" i="1" s="1"/>
  <c r="AI390" i="1"/>
  <c r="AK387" i="1"/>
  <c r="AL387" i="1" s="1"/>
  <c r="AM387" i="1"/>
  <c r="AO389" i="1"/>
  <c r="AP389" i="1" s="1"/>
  <c r="AQ389" i="1"/>
  <c r="AG389" i="1"/>
  <c r="AH389" i="1" s="1"/>
  <c r="AI389" i="1"/>
  <c r="AK392" i="1"/>
  <c r="AL392" i="1" s="1"/>
  <c r="AM392" i="1"/>
  <c r="AO395" i="1"/>
  <c r="AP395" i="1" s="1"/>
  <c r="AQ395" i="1"/>
  <c r="AG395" i="1"/>
  <c r="AH395" i="1" s="1"/>
  <c r="AI395" i="1"/>
  <c r="AK396" i="1"/>
  <c r="AL396" i="1" s="1"/>
  <c r="AM396" i="1"/>
  <c r="AO413" i="1"/>
  <c r="AP413" i="1" s="1"/>
  <c r="AQ413" i="1"/>
  <c r="AG413" i="1"/>
  <c r="AH413" i="1" s="1"/>
  <c r="AI413" i="1"/>
  <c r="AK412" i="1"/>
  <c r="AL412" i="1" s="1"/>
  <c r="AM412" i="1"/>
  <c r="AO409" i="1"/>
  <c r="AP409" i="1" s="1"/>
  <c r="AQ409" i="1"/>
  <c r="AG409" i="1"/>
  <c r="AH409" i="1" s="1"/>
  <c r="AI409" i="1"/>
  <c r="AK406" i="1"/>
  <c r="AL406" i="1" s="1"/>
  <c r="AM406" i="1"/>
  <c r="AO405" i="1"/>
  <c r="AP405" i="1" s="1"/>
  <c r="AQ405" i="1"/>
  <c r="AG405" i="1"/>
  <c r="AH405" i="1" s="1"/>
  <c r="AI405" i="1"/>
  <c r="AK400" i="1"/>
  <c r="AL400" i="1" s="1"/>
  <c r="AM400" i="1"/>
  <c r="AO410" i="1"/>
  <c r="AP410" i="1" s="1"/>
  <c r="AQ410" i="1"/>
  <c r="AG410" i="1"/>
  <c r="AH410" i="1" s="1"/>
  <c r="AI410" i="1"/>
  <c r="AK414" i="1"/>
  <c r="AL414" i="1" s="1"/>
  <c r="AM414" i="1"/>
  <c r="AO416" i="1"/>
  <c r="AP416" i="1" s="1"/>
  <c r="AQ416" i="1"/>
  <c r="AG416" i="1"/>
  <c r="AH416" i="1" s="1"/>
  <c r="AI416" i="1"/>
  <c r="AK418" i="1"/>
  <c r="AL418" i="1" s="1"/>
  <c r="AM418" i="1"/>
  <c r="AO420" i="1"/>
  <c r="AP420" i="1" s="1"/>
  <c r="AQ420" i="1"/>
  <c r="AG420" i="1"/>
  <c r="AH420" i="1" s="1"/>
  <c r="AI420" i="1"/>
  <c r="AK422" i="1"/>
  <c r="AL422" i="1" s="1"/>
  <c r="AM422" i="1"/>
  <c r="AO424" i="1"/>
  <c r="AP424" i="1" s="1"/>
  <c r="AQ424" i="1"/>
  <c r="AG424" i="1"/>
  <c r="AH424" i="1" s="1"/>
  <c r="AI424" i="1"/>
  <c r="AK426" i="1"/>
  <c r="AL426" i="1" s="1"/>
  <c r="AM426" i="1"/>
  <c r="AO428" i="1"/>
  <c r="AP428" i="1" s="1"/>
  <c r="AQ428" i="1"/>
  <c r="AG428" i="1"/>
  <c r="AH428" i="1" s="1"/>
  <c r="AI428" i="1"/>
  <c r="AK430" i="1"/>
  <c r="AL430" i="1" s="1"/>
  <c r="AM430" i="1"/>
  <c r="AO432" i="1"/>
  <c r="AP432" i="1" s="1"/>
  <c r="AQ432" i="1"/>
  <c r="AG432" i="1"/>
  <c r="AH432" i="1" s="1"/>
  <c r="AI432" i="1"/>
  <c r="AK434" i="1"/>
  <c r="AL434" i="1" s="1"/>
  <c r="AM434" i="1"/>
  <c r="AO436" i="1"/>
  <c r="AP436" i="1" s="1"/>
  <c r="AQ436" i="1"/>
  <c r="AG436" i="1"/>
  <c r="AH436" i="1" s="1"/>
  <c r="AI436" i="1"/>
  <c r="AK438" i="1"/>
  <c r="AL438" i="1" s="1"/>
  <c r="AM438" i="1"/>
  <c r="AO440" i="1"/>
  <c r="AP440" i="1" s="1"/>
  <c r="AQ440" i="1"/>
  <c r="AG440" i="1"/>
  <c r="AH440" i="1" s="1"/>
  <c r="AI440" i="1"/>
  <c r="AK442" i="1"/>
  <c r="AL442" i="1" s="1"/>
  <c r="AM442" i="1"/>
  <c r="AO444" i="1"/>
  <c r="AP444" i="1" s="1"/>
  <c r="AQ444" i="1"/>
  <c r="AG444" i="1"/>
  <c r="AH444" i="1" s="1"/>
  <c r="AI444" i="1"/>
  <c r="AK446" i="1"/>
  <c r="AL446" i="1" s="1"/>
  <c r="AM446" i="1"/>
  <c r="AO448" i="1"/>
  <c r="AQ448" i="1"/>
  <c r="AG448" i="1"/>
  <c r="AH448" i="1" s="1"/>
  <c r="AI448" i="1"/>
  <c r="AK450" i="1"/>
  <c r="AL450" i="1" s="1"/>
  <c r="AM450" i="1"/>
  <c r="AO452" i="1"/>
  <c r="AQ452" i="1"/>
  <c r="AG452" i="1"/>
  <c r="AH452" i="1" s="1"/>
  <c r="AI452" i="1"/>
  <c r="AK453" i="1"/>
  <c r="AL453" i="1" s="1"/>
  <c r="AM453" i="1"/>
  <c r="AO456" i="1"/>
  <c r="AP456" i="1" s="1"/>
  <c r="AQ456" i="1"/>
  <c r="AG456" i="1"/>
  <c r="AH456" i="1" s="1"/>
  <c r="AI456" i="1"/>
  <c r="AK458" i="1"/>
  <c r="AL458" i="1" s="1"/>
  <c r="AM458" i="1"/>
  <c r="AO460" i="1"/>
  <c r="AP460" i="1" s="1"/>
  <c r="AQ460" i="1"/>
  <c r="AG460" i="1"/>
  <c r="AH460" i="1" s="1"/>
  <c r="AI460" i="1"/>
  <c r="AK462" i="1"/>
  <c r="AL462" i="1" s="1"/>
  <c r="AM462" i="1"/>
  <c r="AO464" i="1"/>
  <c r="AP464" i="1" s="1"/>
  <c r="AQ464" i="1"/>
  <c r="AG464" i="1"/>
  <c r="AH464" i="1" s="1"/>
  <c r="AI464" i="1"/>
  <c r="AK466" i="1"/>
  <c r="AL466" i="1" s="1"/>
  <c r="AM466" i="1"/>
  <c r="AO375" i="1"/>
  <c r="AP375" i="1" s="1"/>
  <c r="AQ375" i="1"/>
  <c r="AG375" i="1"/>
  <c r="AH375" i="1" s="1"/>
  <c r="AI375" i="1"/>
  <c r="AK377" i="1"/>
  <c r="AL377" i="1" s="1"/>
  <c r="AM377" i="1"/>
  <c r="AO379" i="1"/>
  <c r="AP379" i="1" s="1"/>
  <c r="AQ379" i="1"/>
  <c r="AG379" i="1"/>
  <c r="AH379" i="1" s="1"/>
  <c r="AI379" i="1"/>
  <c r="AK381" i="1"/>
  <c r="AL381" i="1" s="1"/>
  <c r="AM381" i="1"/>
  <c r="AO383" i="1"/>
  <c r="AP383" i="1" s="1"/>
  <c r="AQ383" i="1"/>
  <c r="AG383" i="1"/>
  <c r="AH383" i="1" s="1"/>
  <c r="AI383" i="1"/>
  <c r="AK385" i="1"/>
  <c r="AL385" i="1" s="1"/>
  <c r="AM385" i="1"/>
  <c r="AO391" i="1"/>
  <c r="AP391" i="1" s="1"/>
  <c r="AQ391" i="1"/>
  <c r="AG391" i="1"/>
  <c r="AH391" i="1" s="1"/>
  <c r="AI391" i="1"/>
  <c r="AK388" i="1"/>
  <c r="AL388" i="1" s="1"/>
  <c r="AM388" i="1"/>
  <c r="AO394" i="1"/>
  <c r="AP394" i="1" s="1"/>
  <c r="AQ394" i="1"/>
  <c r="AG394" i="1"/>
  <c r="AH394" i="1" s="1"/>
  <c r="AI394" i="1"/>
  <c r="AK386" i="1"/>
  <c r="AL386" i="1" s="1"/>
  <c r="AM386" i="1"/>
  <c r="AO397" i="1"/>
  <c r="AQ397" i="1"/>
  <c r="AG397" i="1"/>
  <c r="AH397" i="1" s="1"/>
  <c r="AI397" i="1"/>
  <c r="AK398" i="1"/>
  <c r="AL398" i="1" s="1"/>
  <c r="AM398" i="1"/>
  <c r="AO399" i="1"/>
  <c r="AP399" i="1" s="1"/>
  <c r="AQ399" i="1"/>
  <c r="AG399" i="1"/>
  <c r="AH399" i="1" s="1"/>
  <c r="AI399" i="1"/>
  <c r="AK402" i="1"/>
  <c r="AL402" i="1" s="1"/>
  <c r="AM402" i="1"/>
  <c r="AO411" i="1"/>
  <c r="AP411" i="1" s="1"/>
  <c r="AQ411" i="1"/>
  <c r="AG411" i="1"/>
  <c r="AH411" i="1" s="1"/>
  <c r="AI411" i="1"/>
  <c r="AK407" i="1"/>
  <c r="AL407" i="1" s="1"/>
  <c r="AM407" i="1"/>
  <c r="AO404" i="1"/>
  <c r="AP404" i="1" s="1"/>
  <c r="AQ404" i="1"/>
  <c r="AG404" i="1"/>
  <c r="AH404" i="1" s="1"/>
  <c r="AI404" i="1"/>
  <c r="AK401" i="1"/>
  <c r="AL401" i="1" s="1"/>
  <c r="AM401" i="1"/>
  <c r="AO403" i="1"/>
  <c r="AP403" i="1" s="1"/>
  <c r="AQ403" i="1"/>
  <c r="AG403" i="1"/>
  <c r="AH403" i="1" s="1"/>
  <c r="AI403" i="1"/>
  <c r="AK408" i="1"/>
  <c r="AL408" i="1" s="1"/>
  <c r="AM408" i="1"/>
  <c r="AO415" i="1"/>
  <c r="AP415" i="1" s="1"/>
  <c r="AQ415" i="1"/>
  <c r="AG415" i="1"/>
  <c r="AH415" i="1" s="1"/>
  <c r="AI415" i="1"/>
  <c r="AK417" i="1"/>
  <c r="AL417" i="1" s="1"/>
  <c r="AM417" i="1"/>
  <c r="AO419" i="1"/>
  <c r="AP419" i="1" s="1"/>
  <c r="AQ419" i="1"/>
  <c r="AG419" i="1"/>
  <c r="AH419" i="1" s="1"/>
  <c r="AI419" i="1"/>
  <c r="AK421" i="1"/>
  <c r="AL421" i="1" s="1"/>
  <c r="AM421" i="1"/>
  <c r="AO423" i="1"/>
  <c r="AP423" i="1" s="1"/>
  <c r="AQ423" i="1"/>
  <c r="AG423" i="1"/>
  <c r="AH423" i="1" s="1"/>
  <c r="AI423" i="1"/>
  <c r="AK425" i="1"/>
  <c r="AL425" i="1" s="1"/>
  <c r="AM425" i="1"/>
  <c r="AO427" i="1"/>
  <c r="AP427" i="1" s="1"/>
  <c r="AQ427" i="1"/>
  <c r="AG427" i="1"/>
  <c r="AH427" i="1" s="1"/>
  <c r="AI427" i="1"/>
  <c r="AK429" i="1"/>
  <c r="AL429" i="1" s="1"/>
  <c r="AM429" i="1"/>
  <c r="AO431" i="1"/>
  <c r="AP431" i="1" s="1"/>
  <c r="AQ431" i="1"/>
  <c r="AG431" i="1"/>
  <c r="AH431" i="1" s="1"/>
  <c r="AI431" i="1"/>
  <c r="AK433" i="1"/>
  <c r="AL433" i="1" s="1"/>
  <c r="AM433" i="1"/>
  <c r="AO435" i="1"/>
  <c r="AP435" i="1" s="1"/>
  <c r="AQ435" i="1"/>
  <c r="AG435" i="1"/>
  <c r="AH435" i="1" s="1"/>
  <c r="AI435" i="1"/>
  <c r="AK437" i="1"/>
  <c r="AL437" i="1" s="1"/>
  <c r="AM437" i="1"/>
  <c r="AO439" i="1"/>
  <c r="AP439" i="1" s="1"/>
  <c r="AQ439" i="1"/>
  <c r="AG439" i="1"/>
  <c r="AH439" i="1" s="1"/>
  <c r="AI439" i="1"/>
  <c r="AK441" i="1"/>
  <c r="AL441" i="1" s="1"/>
  <c r="AM441" i="1"/>
  <c r="AO443" i="1"/>
  <c r="AP443" i="1" s="1"/>
  <c r="AQ443" i="1"/>
  <c r="AG443" i="1"/>
  <c r="AH443" i="1" s="1"/>
  <c r="AI443" i="1"/>
  <c r="AK445" i="1"/>
  <c r="AL445" i="1" s="1"/>
  <c r="AM445" i="1"/>
  <c r="AO447" i="1"/>
  <c r="AP447" i="1" s="1"/>
  <c r="AQ447" i="1"/>
  <c r="AG447" i="1"/>
  <c r="AH447" i="1" s="1"/>
  <c r="AI447" i="1"/>
  <c r="AK451" i="1"/>
  <c r="AL451" i="1" s="1"/>
  <c r="AM451" i="1"/>
  <c r="AO449" i="1"/>
  <c r="AQ449" i="1"/>
  <c r="AG449" i="1"/>
  <c r="AH449" i="1" s="1"/>
  <c r="AI449" i="1"/>
  <c r="AK454" i="1"/>
  <c r="AL454" i="1" s="1"/>
  <c r="AM454" i="1"/>
  <c r="AO455" i="1"/>
  <c r="AP455" i="1" s="1"/>
  <c r="AQ455" i="1"/>
  <c r="AG455" i="1"/>
  <c r="AH455" i="1" s="1"/>
  <c r="AI455" i="1"/>
  <c r="AK457" i="1"/>
  <c r="AL457" i="1" s="1"/>
  <c r="AM457" i="1"/>
  <c r="AO459" i="1"/>
  <c r="AP459" i="1" s="1"/>
  <c r="AQ459" i="1"/>
  <c r="AG459" i="1"/>
  <c r="AH459" i="1" s="1"/>
  <c r="AI459" i="1"/>
  <c r="AK461" i="1"/>
  <c r="AL461" i="1" s="1"/>
  <c r="AM461" i="1"/>
  <c r="AO463" i="1"/>
  <c r="AP463" i="1" s="1"/>
  <c r="AQ463" i="1"/>
  <c r="AG463" i="1"/>
  <c r="AH463" i="1" s="1"/>
  <c r="AI463" i="1"/>
  <c r="AK465" i="1"/>
  <c r="AL465" i="1" s="1"/>
  <c r="AM465" i="1"/>
  <c r="AO374" i="1"/>
  <c r="AP374" i="1" s="1"/>
  <c r="AQ374" i="1"/>
  <c r="AG374" i="1"/>
  <c r="AH374" i="1" s="1"/>
  <c r="AI374" i="1"/>
  <c r="AK376" i="1"/>
  <c r="AL376" i="1" s="1"/>
  <c r="AM376" i="1"/>
  <c r="AO378" i="1"/>
  <c r="AP378" i="1" s="1"/>
  <c r="AQ378" i="1"/>
  <c r="AG378" i="1"/>
  <c r="AH378" i="1" s="1"/>
  <c r="AI378" i="1"/>
  <c r="AK380" i="1"/>
  <c r="AL380" i="1" s="1"/>
  <c r="AM380" i="1"/>
  <c r="AO382" i="1"/>
  <c r="AP382" i="1" s="1"/>
  <c r="AQ382" i="1"/>
  <c r="AG382" i="1"/>
  <c r="AH382" i="1" s="1"/>
  <c r="AI382" i="1"/>
  <c r="AK384" i="1"/>
  <c r="AL384" i="1" s="1"/>
  <c r="AM384" i="1"/>
  <c r="AO393" i="1"/>
  <c r="AP393" i="1" s="1"/>
  <c r="AQ393" i="1"/>
  <c r="AG393" i="1"/>
  <c r="AH393" i="1" s="1"/>
  <c r="AI393" i="1"/>
  <c r="AK390" i="1"/>
  <c r="AL390" i="1" s="1"/>
  <c r="AM390" i="1"/>
  <c r="AO387" i="1"/>
  <c r="AP387" i="1" s="1"/>
  <c r="AQ387" i="1"/>
  <c r="AG387" i="1"/>
  <c r="AH387" i="1" s="1"/>
  <c r="AI387" i="1"/>
  <c r="AK389" i="1"/>
  <c r="AL389" i="1" s="1"/>
  <c r="AM389" i="1"/>
  <c r="AO392" i="1"/>
  <c r="AP392" i="1" s="1"/>
  <c r="AQ392" i="1"/>
  <c r="AG392" i="1"/>
  <c r="AH392" i="1" s="1"/>
  <c r="AI392" i="1"/>
  <c r="AK395" i="1"/>
  <c r="AL395" i="1" s="1"/>
  <c r="AM395" i="1"/>
  <c r="AO396" i="1"/>
  <c r="AP396" i="1" s="1"/>
  <c r="AQ396" i="1"/>
  <c r="AG396" i="1"/>
  <c r="AH396" i="1" s="1"/>
  <c r="AI396" i="1"/>
  <c r="AK413" i="1"/>
  <c r="AL413" i="1" s="1"/>
  <c r="AM413" i="1"/>
  <c r="AO412" i="1"/>
  <c r="AP412" i="1" s="1"/>
  <c r="AQ412" i="1"/>
  <c r="AG412" i="1"/>
  <c r="AH412" i="1" s="1"/>
  <c r="AI412" i="1"/>
  <c r="AK409" i="1"/>
  <c r="AL409" i="1" s="1"/>
  <c r="AM409" i="1"/>
  <c r="AO406" i="1"/>
  <c r="AP406" i="1" s="1"/>
  <c r="AQ406" i="1"/>
  <c r="AG406" i="1"/>
  <c r="AH406" i="1" s="1"/>
  <c r="AI406" i="1"/>
  <c r="AK405" i="1"/>
  <c r="AL405" i="1" s="1"/>
  <c r="AM405" i="1"/>
  <c r="AO400" i="1"/>
  <c r="AP400" i="1" s="1"/>
  <c r="AQ400" i="1"/>
  <c r="AG400" i="1"/>
  <c r="AH400" i="1" s="1"/>
  <c r="AI400" i="1"/>
  <c r="AK410" i="1"/>
  <c r="AL410" i="1" s="1"/>
  <c r="AM410" i="1"/>
  <c r="AO414" i="1"/>
  <c r="AP414" i="1" s="1"/>
  <c r="AQ414" i="1"/>
  <c r="AG414" i="1"/>
  <c r="AH414" i="1" s="1"/>
  <c r="AI414" i="1"/>
  <c r="AK416" i="1"/>
  <c r="AL416" i="1" s="1"/>
  <c r="AM416" i="1"/>
  <c r="AO418" i="1"/>
  <c r="AP418" i="1" s="1"/>
  <c r="AQ418" i="1"/>
  <c r="AG418" i="1"/>
  <c r="AH418" i="1" s="1"/>
  <c r="AI418" i="1"/>
  <c r="AK420" i="1"/>
  <c r="AL420" i="1" s="1"/>
  <c r="AM420" i="1"/>
  <c r="AO422" i="1"/>
  <c r="AP422" i="1" s="1"/>
  <c r="AQ422" i="1"/>
  <c r="AG422" i="1"/>
  <c r="AH422" i="1" s="1"/>
  <c r="AI422" i="1"/>
  <c r="AK424" i="1"/>
  <c r="AL424" i="1" s="1"/>
  <c r="AM424" i="1"/>
  <c r="AO426" i="1"/>
  <c r="AP426" i="1" s="1"/>
  <c r="AQ426" i="1"/>
  <c r="AG426" i="1"/>
  <c r="AH426" i="1" s="1"/>
  <c r="AI426" i="1"/>
  <c r="AK428" i="1"/>
  <c r="AL428" i="1" s="1"/>
  <c r="AM428" i="1"/>
  <c r="AO430" i="1"/>
  <c r="AP430" i="1" s="1"/>
  <c r="AQ430" i="1"/>
  <c r="AG430" i="1"/>
  <c r="AH430" i="1" s="1"/>
  <c r="AI430" i="1"/>
  <c r="AK432" i="1"/>
  <c r="AL432" i="1" s="1"/>
  <c r="AM432" i="1"/>
  <c r="AO434" i="1"/>
  <c r="AP434" i="1" s="1"/>
  <c r="AQ434" i="1"/>
  <c r="AG434" i="1"/>
  <c r="AH434" i="1" s="1"/>
  <c r="AI434" i="1"/>
  <c r="AK436" i="1"/>
  <c r="AL436" i="1" s="1"/>
  <c r="AM436" i="1"/>
  <c r="AO438" i="1"/>
  <c r="AP438" i="1" s="1"/>
  <c r="AQ438" i="1"/>
  <c r="AG438" i="1"/>
  <c r="AH438" i="1" s="1"/>
  <c r="AI438" i="1"/>
  <c r="AK440" i="1"/>
  <c r="AL440" i="1" s="1"/>
  <c r="AM440" i="1"/>
  <c r="AO442" i="1"/>
  <c r="AP442" i="1" s="1"/>
  <c r="AQ442" i="1"/>
  <c r="AG442" i="1"/>
  <c r="AH442" i="1" s="1"/>
  <c r="AI442" i="1"/>
  <c r="AK444" i="1"/>
  <c r="AL444" i="1" s="1"/>
  <c r="AM444" i="1"/>
  <c r="AO446" i="1"/>
  <c r="AP446" i="1" s="1"/>
  <c r="AQ446" i="1"/>
  <c r="AG446" i="1"/>
  <c r="AH446" i="1" s="1"/>
  <c r="AI446" i="1"/>
  <c r="AK448" i="1"/>
  <c r="AL448" i="1" s="1"/>
  <c r="AM448" i="1"/>
  <c r="AO450" i="1"/>
  <c r="AQ450" i="1"/>
  <c r="AG450" i="1"/>
  <c r="AH450" i="1" s="1"/>
  <c r="AI450" i="1"/>
  <c r="AK452" i="1"/>
  <c r="AL452" i="1" s="1"/>
  <c r="AM452" i="1"/>
  <c r="AO453" i="1"/>
  <c r="AQ453" i="1"/>
  <c r="AG453" i="1"/>
  <c r="AH453" i="1" s="1"/>
  <c r="AI453" i="1"/>
  <c r="AK456" i="1"/>
  <c r="AL456" i="1" s="1"/>
  <c r="AM456" i="1"/>
  <c r="AO458" i="1"/>
  <c r="AP458" i="1" s="1"/>
  <c r="AQ458" i="1"/>
  <c r="AG458" i="1"/>
  <c r="AH458" i="1" s="1"/>
  <c r="AI458" i="1"/>
  <c r="AK460" i="1"/>
  <c r="AL460" i="1" s="1"/>
  <c r="AM460" i="1"/>
  <c r="AO462" i="1"/>
  <c r="AP462" i="1" s="1"/>
  <c r="AQ462" i="1"/>
  <c r="AG462" i="1"/>
  <c r="AH462" i="1" s="1"/>
  <c r="AI462" i="1"/>
  <c r="AK464" i="1"/>
  <c r="AL464" i="1" s="1"/>
  <c r="AM464" i="1"/>
  <c r="AO466" i="1"/>
  <c r="AP466" i="1" s="1"/>
  <c r="AQ466" i="1"/>
  <c r="AG466" i="1"/>
  <c r="AH466" i="1" s="1"/>
  <c r="AI466" i="1"/>
  <c r="AK375" i="1"/>
  <c r="AL375" i="1" s="1"/>
  <c r="AM375" i="1"/>
  <c r="AO377" i="1"/>
  <c r="AP377" i="1" s="1"/>
  <c r="AQ377" i="1"/>
  <c r="AG377" i="1"/>
  <c r="AH377" i="1" s="1"/>
  <c r="AI377" i="1"/>
  <c r="AK379" i="1"/>
  <c r="AL379" i="1" s="1"/>
  <c r="AM379" i="1"/>
  <c r="AO381" i="1"/>
  <c r="AP381" i="1" s="1"/>
  <c r="AQ381" i="1"/>
  <c r="AG381" i="1"/>
  <c r="AH381" i="1" s="1"/>
  <c r="AI381" i="1"/>
  <c r="AK383" i="1"/>
  <c r="AL383" i="1" s="1"/>
  <c r="AM383" i="1"/>
  <c r="AO385" i="1"/>
  <c r="AP385" i="1" s="1"/>
  <c r="AQ385" i="1"/>
  <c r="AG385" i="1"/>
  <c r="AH385" i="1" s="1"/>
  <c r="AI385" i="1"/>
  <c r="AK391" i="1"/>
  <c r="AL391" i="1" s="1"/>
  <c r="AM391" i="1"/>
  <c r="AO388" i="1"/>
  <c r="AP388" i="1" s="1"/>
  <c r="AQ388" i="1"/>
  <c r="AG388" i="1"/>
  <c r="AH388" i="1" s="1"/>
  <c r="AI388" i="1"/>
  <c r="AK394" i="1"/>
  <c r="AL394" i="1" s="1"/>
  <c r="AM394" i="1"/>
  <c r="AO386" i="1"/>
  <c r="AP386" i="1" s="1"/>
  <c r="AQ386" i="1"/>
  <c r="AG386" i="1"/>
  <c r="AH386" i="1" s="1"/>
  <c r="AI386" i="1"/>
  <c r="AK397" i="1"/>
  <c r="AL397" i="1" s="1"/>
  <c r="AM397" i="1"/>
  <c r="AO398" i="1"/>
  <c r="AQ398" i="1"/>
  <c r="AG398" i="1"/>
  <c r="AH398" i="1" s="1"/>
  <c r="AI398" i="1"/>
  <c r="AK399" i="1"/>
  <c r="AL399" i="1" s="1"/>
  <c r="AM399" i="1"/>
  <c r="AO402" i="1"/>
  <c r="AP402" i="1" s="1"/>
  <c r="AQ402" i="1"/>
  <c r="AG402" i="1"/>
  <c r="AH402" i="1" s="1"/>
  <c r="AI402" i="1"/>
  <c r="AK411" i="1"/>
  <c r="AL411" i="1" s="1"/>
  <c r="AM411" i="1"/>
  <c r="AO407" i="1"/>
  <c r="AP407" i="1" s="1"/>
  <c r="AQ407" i="1"/>
  <c r="AG407" i="1"/>
  <c r="AH407" i="1" s="1"/>
  <c r="AI407" i="1"/>
  <c r="AK404" i="1"/>
  <c r="AL404" i="1" s="1"/>
  <c r="AM404" i="1"/>
  <c r="AO401" i="1"/>
  <c r="AP401" i="1" s="1"/>
  <c r="AQ401" i="1"/>
  <c r="AG401" i="1"/>
  <c r="AH401" i="1" s="1"/>
  <c r="AI401" i="1"/>
  <c r="AK403" i="1"/>
  <c r="AL403" i="1" s="1"/>
  <c r="AM403" i="1"/>
  <c r="AO408" i="1"/>
  <c r="AP408" i="1" s="1"/>
  <c r="AQ408" i="1"/>
  <c r="AG408" i="1"/>
  <c r="AH408" i="1" s="1"/>
  <c r="AI408" i="1"/>
  <c r="AK415" i="1"/>
  <c r="AL415" i="1" s="1"/>
  <c r="AM415" i="1"/>
  <c r="AO417" i="1"/>
  <c r="AP417" i="1" s="1"/>
  <c r="AQ417" i="1"/>
  <c r="AG417" i="1"/>
  <c r="AH417" i="1" s="1"/>
  <c r="AI417" i="1"/>
  <c r="AK419" i="1"/>
  <c r="AL419" i="1" s="1"/>
  <c r="AM419" i="1"/>
  <c r="AO421" i="1"/>
  <c r="AP421" i="1" s="1"/>
  <c r="AQ421" i="1"/>
  <c r="AG421" i="1"/>
  <c r="AH421" i="1" s="1"/>
  <c r="AI421" i="1"/>
  <c r="AK423" i="1"/>
  <c r="AL423" i="1" s="1"/>
  <c r="AM423" i="1"/>
  <c r="AO425" i="1"/>
  <c r="AP425" i="1" s="1"/>
  <c r="AQ425" i="1"/>
  <c r="AG425" i="1"/>
  <c r="AH425" i="1" s="1"/>
  <c r="AI425" i="1"/>
  <c r="AK427" i="1"/>
  <c r="AL427" i="1" s="1"/>
  <c r="AM427" i="1"/>
  <c r="AO429" i="1"/>
  <c r="AP429" i="1" s="1"/>
  <c r="AQ429" i="1"/>
  <c r="AG429" i="1"/>
  <c r="AH429" i="1" s="1"/>
  <c r="AI429" i="1"/>
  <c r="AK431" i="1"/>
  <c r="AL431" i="1" s="1"/>
  <c r="AM431" i="1"/>
  <c r="AO433" i="1"/>
  <c r="AP433" i="1" s="1"/>
  <c r="AQ433" i="1"/>
  <c r="AG433" i="1"/>
  <c r="AH433" i="1" s="1"/>
  <c r="AI433" i="1"/>
  <c r="AK435" i="1"/>
  <c r="AL435" i="1" s="1"/>
  <c r="AM435" i="1"/>
  <c r="AO437" i="1"/>
  <c r="AP437" i="1" s="1"/>
  <c r="AQ437" i="1"/>
  <c r="AG437" i="1"/>
  <c r="AH437" i="1" s="1"/>
  <c r="AI437" i="1"/>
  <c r="AK439" i="1"/>
  <c r="AL439" i="1" s="1"/>
  <c r="AM439" i="1"/>
  <c r="AO441" i="1"/>
  <c r="AP441" i="1" s="1"/>
  <c r="AQ441" i="1"/>
  <c r="AG441" i="1"/>
  <c r="AH441" i="1" s="1"/>
  <c r="AI441" i="1"/>
  <c r="AK443" i="1"/>
  <c r="AL443" i="1" s="1"/>
  <c r="AM443" i="1"/>
  <c r="AO445" i="1"/>
  <c r="AP445" i="1" s="1"/>
  <c r="AQ445" i="1"/>
  <c r="AG445" i="1"/>
  <c r="AH445" i="1" s="1"/>
  <c r="AI445" i="1"/>
  <c r="AK447" i="1"/>
  <c r="AL447" i="1" s="1"/>
  <c r="AM447" i="1"/>
  <c r="AO451" i="1"/>
  <c r="AQ451" i="1"/>
  <c r="AG451" i="1"/>
  <c r="AH451" i="1" s="1"/>
  <c r="AI451" i="1"/>
  <c r="AK449" i="1"/>
  <c r="AL449" i="1" s="1"/>
  <c r="AM449" i="1"/>
  <c r="AO454" i="1"/>
  <c r="AQ454" i="1"/>
  <c r="AG454" i="1"/>
  <c r="AH454" i="1" s="1"/>
  <c r="AI454" i="1"/>
  <c r="AK455" i="1"/>
  <c r="AL455" i="1" s="1"/>
  <c r="AM455" i="1"/>
  <c r="AO457" i="1"/>
  <c r="AP457" i="1" s="1"/>
  <c r="AQ457" i="1"/>
  <c r="AG457" i="1"/>
  <c r="AH457" i="1" s="1"/>
  <c r="AI457" i="1"/>
  <c r="AK459" i="1"/>
  <c r="AL459" i="1" s="1"/>
  <c r="AM459" i="1"/>
  <c r="AO461" i="1"/>
  <c r="AP461" i="1" s="1"/>
  <c r="AQ461" i="1"/>
  <c r="AG461" i="1"/>
  <c r="AH461" i="1" s="1"/>
  <c r="AI461" i="1"/>
  <c r="AK463" i="1"/>
  <c r="AL463" i="1" s="1"/>
  <c r="AM463" i="1"/>
  <c r="AO465" i="1"/>
  <c r="AP465" i="1" s="1"/>
  <c r="AQ465" i="1"/>
  <c r="AG465" i="1"/>
  <c r="AH465" i="1" s="1"/>
  <c r="AI465" i="1"/>
  <c r="AG350" i="1"/>
  <c r="AH350" i="1" s="1"/>
  <c r="D458" i="1"/>
  <c r="AG349" i="1"/>
  <c r="AH349" i="1" s="1"/>
  <c r="AI346" i="1"/>
  <c r="AK347" i="1"/>
  <c r="AL347" i="1" s="1"/>
  <c r="AK348" i="1"/>
  <c r="AL348" i="1" s="1"/>
  <c r="AG361" i="1"/>
  <c r="AH361" i="1" s="1"/>
  <c r="D441" i="1"/>
  <c r="D440" i="1"/>
  <c r="AK356" i="1"/>
  <c r="AL356" i="1" s="1"/>
  <c r="AM367" i="1"/>
  <c r="AG353" i="1"/>
  <c r="AH353" i="1" s="1"/>
  <c r="AI357" i="1"/>
  <c r="AK363" i="1"/>
  <c r="AL363" i="1" s="1"/>
  <c r="AM364" i="1"/>
  <c r="AG365" i="1"/>
  <c r="AH365" i="1" s="1"/>
  <c r="AK360" i="1"/>
  <c r="AL360" i="1" s="1"/>
  <c r="AG369" i="1"/>
  <c r="AH369" i="1" s="1"/>
  <c r="AK352" i="1"/>
  <c r="AL352" i="1" s="1"/>
  <c r="AM354" i="1"/>
  <c r="AM362" i="1"/>
  <c r="AK368" i="1"/>
  <c r="AL368" i="1" s="1"/>
  <c r="AQ323" i="1"/>
  <c r="AQ328" i="1"/>
  <c r="AQ329" i="1"/>
  <c r="AQ337" i="1"/>
  <c r="AQ341" i="1"/>
  <c r="AQ325" i="1"/>
  <c r="AQ336" i="1"/>
  <c r="AQ340" i="1"/>
  <c r="AQ345" i="1"/>
  <c r="AQ351" i="1"/>
  <c r="AQ359" i="1"/>
  <c r="AQ367" i="1"/>
  <c r="AQ357" i="1"/>
  <c r="AO373" i="1"/>
  <c r="AP373" i="1" s="1"/>
  <c r="AQ373" i="1"/>
  <c r="AQ350" i="1"/>
  <c r="AQ358" i="1"/>
  <c r="AQ366" i="1"/>
  <c r="AQ353" i="1"/>
  <c r="AQ326" i="1"/>
  <c r="AQ327" i="1"/>
  <c r="AQ330" i="1"/>
  <c r="AQ332" i="1"/>
  <c r="AQ333" i="1"/>
  <c r="AQ334" i="1"/>
  <c r="AQ338" i="1"/>
  <c r="AQ339" i="1"/>
  <c r="AQ342" i="1"/>
  <c r="AQ324" i="1"/>
  <c r="AQ331" i="1"/>
  <c r="AQ335" i="1"/>
  <c r="AQ343" i="1"/>
  <c r="AQ344" i="1"/>
  <c r="AQ348" i="1"/>
  <c r="AO352" i="1"/>
  <c r="AP352" i="1" s="1"/>
  <c r="AQ352" i="1"/>
  <c r="AQ356" i="1"/>
  <c r="AO360" i="1"/>
  <c r="AP360" i="1" s="1"/>
  <c r="AQ360" i="1"/>
  <c r="AQ364" i="1"/>
  <c r="AO368" i="1"/>
  <c r="AP368" i="1" s="1"/>
  <c r="AQ368" i="1"/>
  <c r="AO372" i="1"/>
  <c r="AP372" i="1" s="1"/>
  <c r="AQ372" i="1"/>
  <c r="AQ347" i="1"/>
  <c r="AQ355" i="1"/>
  <c r="AQ363" i="1"/>
  <c r="AO371" i="1"/>
  <c r="AP371" i="1" s="1"/>
  <c r="AQ371" i="1"/>
  <c r="AO349" i="1"/>
  <c r="AP349" i="1" s="1"/>
  <c r="AQ349" i="1"/>
  <c r="AO365" i="1"/>
  <c r="AP365" i="1" s="1"/>
  <c r="AQ365" i="1"/>
  <c r="AO361" i="1"/>
  <c r="AP361" i="1" s="1"/>
  <c r="AQ361" i="1"/>
  <c r="AQ346" i="1"/>
  <c r="AQ354" i="1"/>
  <c r="AQ362" i="1"/>
  <c r="AQ370" i="1"/>
  <c r="AQ369" i="1"/>
  <c r="AK351" i="1"/>
  <c r="AL351" i="1" s="1"/>
  <c r="AG354" i="1"/>
  <c r="AH354" i="1" s="1"/>
  <c r="AM355" i="1"/>
  <c r="AG358" i="1"/>
  <c r="AH358" i="1" s="1"/>
  <c r="AI362" i="1"/>
  <c r="AM350" i="1"/>
  <c r="AM358" i="1"/>
  <c r="AM366" i="1"/>
  <c r="AM346" i="1"/>
  <c r="AI19" i="1"/>
  <c r="AG19" i="1"/>
  <c r="AH19" i="1" s="1"/>
  <c r="AO41" i="1"/>
  <c r="AP41" i="1" s="1"/>
  <c r="AO65" i="1"/>
  <c r="AP65" i="1" s="1"/>
  <c r="AG67" i="1"/>
  <c r="AH67" i="1" s="1"/>
  <c r="AI67" i="1"/>
  <c r="AK70" i="1"/>
  <c r="AL70" i="1" s="1"/>
  <c r="AM70" i="1"/>
  <c r="AO80" i="1"/>
  <c r="AP80" i="1" s="1"/>
  <c r="AM89" i="1"/>
  <c r="AK89" i="1"/>
  <c r="AL89" i="1" s="1"/>
  <c r="AI89" i="1"/>
  <c r="AG89" i="1"/>
  <c r="AH89" i="1" s="1"/>
  <c r="AG28" i="1"/>
  <c r="AH28" i="1" s="1"/>
  <c r="AI28" i="1"/>
  <c r="AG34" i="1"/>
  <c r="AH34" i="1" s="1"/>
  <c r="AI34" i="1"/>
  <c r="AI37" i="1"/>
  <c r="AG37" i="1"/>
  <c r="AH37" i="1" s="1"/>
  <c r="AM51" i="1"/>
  <c r="AK51" i="1"/>
  <c r="AL51" i="1" s="1"/>
  <c r="AI55" i="1"/>
  <c r="AG55" i="1"/>
  <c r="AH55" i="1" s="1"/>
  <c r="AI58" i="1"/>
  <c r="AG58" i="1"/>
  <c r="AH58" i="1" s="1"/>
  <c r="AI81" i="1"/>
  <c r="AG81" i="1"/>
  <c r="AH81" i="1" s="1"/>
  <c r="AO88" i="1"/>
  <c r="AP88" i="1" s="1"/>
  <c r="AG95" i="1"/>
  <c r="AH95" i="1" s="1"/>
  <c r="AI95" i="1"/>
  <c r="AI22" i="1"/>
  <c r="AG22" i="1"/>
  <c r="AH22" i="1" s="1"/>
  <c r="AO24" i="1"/>
  <c r="AP24" i="1" s="1"/>
  <c r="AO27" i="1"/>
  <c r="AP27" i="1" s="1"/>
  <c r="AI31" i="1"/>
  <c r="AG31" i="1"/>
  <c r="AH31" i="1" s="1"/>
  <c r="AI33" i="1"/>
  <c r="AG33" i="1"/>
  <c r="AH33" i="1" s="1"/>
  <c r="AI43" i="1"/>
  <c r="AG43" i="1"/>
  <c r="AH43" i="1" s="1"/>
  <c r="AO47" i="1"/>
  <c r="AP47" i="1" s="1"/>
  <c r="AM49" i="1"/>
  <c r="AK49" i="1"/>
  <c r="AL49" i="1" s="1"/>
  <c r="AI52" i="1"/>
  <c r="AG52" i="1"/>
  <c r="AH52" i="1" s="1"/>
  <c r="AM61" i="1"/>
  <c r="AK61" i="1"/>
  <c r="AL61" i="1" s="1"/>
  <c r="AI63" i="1"/>
  <c r="AG63" i="1"/>
  <c r="AH63" i="1" s="1"/>
  <c r="AI77" i="1"/>
  <c r="AG77" i="1"/>
  <c r="AH77" i="1" s="1"/>
  <c r="AM86" i="1"/>
  <c r="AK86" i="1"/>
  <c r="AL86" i="1" s="1"/>
  <c r="AI91" i="1"/>
  <c r="AG91" i="1"/>
  <c r="AH91" i="1" s="1"/>
  <c r="AM97" i="1"/>
  <c r="AK97" i="1"/>
  <c r="AL97" i="1" s="1"/>
  <c r="AM99" i="1"/>
  <c r="AK99" i="1"/>
  <c r="AL99" i="1" s="1"/>
  <c r="AG102" i="1"/>
  <c r="AH102" i="1" s="1"/>
  <c r="AI102" i="1"/>
  <c r="AM108" i="1"/>
  <c r="AK108" i="1"/>
  <c r="AL108" i="1" s="1"/>
  <c r="AO114" i="1"/>
  <c r="AP114" i="1" s="1"/>
  <c r="AI121" i="1"/>
  <c r="AG121" i="1"/>
  <c r="AH121" i="1" s="1"/>
  <c r="AM124" i="1"/>
  <c r="AK124" i="1"/>
  <c r="AL124" i="1" s="1"/>
  <c r="AO128" i="1"/>
  <c r="AP128" i="1" s="1"/>
  <c r="AO135" i="1"/>
  <c r="AP135" i="1" s="1"/>
  <c r="AK137" i="1"/>
  <c r="AL137" i="1" s="1"/>
  <c r="AM137" i="1"/>
  <c r="AO141" i="1"/>
  <c r="AP141" i="1" s="1"/>
  <c r="AM152" i="1"/>
  <c r="AK152" i="1"/>
  <c r="AL152" i="1" s="1"/>
  <c r="AM154" i="1"/>
  <c r="AK154" i="1"/>
  <c r="AL154" i="1" s="1"/>
  <c r="AO159" i="1"/>
  <c r="AP159" i="1" s="1"/>
  <c r="AM168" i="1"/>
  <c r="AK168" i="1"/>
  <c r="AL168" i="1" s="1"/>
  <c r="AK171" i="1"/>
  <c r="AL171" i="1" s="1"/>
  <c r="AM171" i="1"/>
  <c r="AG174" i="1"/>
  <c r="AH174" i="1" s="1"/>
  <c r="AI174" i="1"/>
  <c r="AG179" i="1"/>
  <c r="AH179" i="1" s="1"/>
  <c r="AI179" i="1"/>
  <c r="AK183" i="1"/>
  <c r="AL183" i="1" s="1"/>
  <c r="AM183" i="1"/>
  <c r="AI186" i="1"/>
  <c r="AG186" i="1"/>
  <c r="AH186" i="1" s="1"/>
  <c r="AO190" i="1"/>
  <c r="AP190" i="1" s="1"/>
  <c r="AM192" i="1"/>
  <c r="AK192" i="1"/>
  <c r="AL192" i="1" s="1"/>
  <c r="AG195" i="1"/>
  <c r="AH195" i="1" s="1"/>
  <c r="AI195" i="1"/>
  <c r="AK197" i="1"/>
  <c r="AL197" i="1" s="1"/>
  <c r="AM197" i="1"/>
  <c r="AG206" i="1"/>
  <c r="AH206" i="1" s="1"/>
  <c r="AI206" i="1"/>
  <c r="AI212" i="1"/>
  <c r="AG212" i="1"/>
  <c r="AH212" i="1" s="1"/>
  <c r="AO212" i="1"/>
  <c r="AP212" i="1" s="1"/>
  <c r="AK219" i="1"/>
  <c r="AL219" i="1" s="1"/>
  <c r="AM219" i="1"/>
  <c r="AI219" i="1"/>
  <c r="AG219" i="1"/>
  <c r="AH219" i="1" s="1"/>
  <c r="AM224" i="1"/>
  <c r="AK224" i="1"/>
  <c r="AL224" i="1" s="1"/>
  <c r="AG224" i="1"/>
  <c r="AH224" i="1" s="1"/>
  <c r="AI224" i="1"/>
  <c r="AM226" i="1"/>
  <c r="AK226" i="1"/>
  <c r="AL226" i="1" s="1"/>
  <c r="AK231" i="1"/>
  <c r="AL231" i="1" s="1"/>
  <c r="AM231" i="1"/>
  <c r="AI231" i="1"/>
  <c r="AG231" i="1"/>
  <c r="AH231" i="1" s="1"/>
  <c r="AO234" i="1"/>
  <c r="AP234" i="1" s="1"/>
  <c r="AI238" i="1"/>
  <c r="AG238" i="1"/>
  <c r="AH238" i="1" s="1"/>
  <c r="AI249" i="1"/>
  <c r="AG249" i="1"/>
  <c r="AH249" i="1" s="1"/>
  <c r="AM255" i="1"/>
  <c r="AK255" i="1"/>
  <c r="AL255" i="1" s="1"/>
  <c r="AI255" i="1"/>
  <c r="AG255" i="1"/>
  <c r="AH255" i="1" s="1"/>
  <c r="AG258" i="1"/>
  <c r="AH258" i="1" s="1"/>
  <c r="AI258" i="1"/>
  <c r="AK260" i="1"/>
  <c r="AL260" i="1" s="1"/>
  <c r="AM260" i="1"/>
  <c r="AG260" i="1"/>
  <c r="AH260" i="1" s="1"/>
  <c r="AI260" i="1"/>
  <c r="AM265" i="1"/>
  <c r="AK265" i="1"/>
  <c r="AL265" i="1" s="1"/>
  <c r="AI267" i="1"/>
  <c r="AG267" i="1"/>
  <c r="AH267" i="1" s="1"/>
  <c r="AO267" i="1"/>
  <c r="AP267" i="1" s="1"/>
  <c r="AG270" i="1"/>
  <c r="AH270" i="1" s="1"/>
  <c r="AI270" i="1"/>
  <c r="AM279" i="1"/>
  <c r="AK279" i="1"/>
  <c r="AL279" i="1" s="1"/>
  <c r="AG279" i="1"/>
  <c r="AH279" i="1" s="1"/>
  <c r="AI279" i="1"/>
  <c r="AM285" i="1"/>
  <c r="AK285" i="1"/>
  <c r="AL285" i="1" s="1"/>
  <c r="AM287" i="1"/>
  <c r="AK287" i="1"/>
  <c r="AL287" i="1" s="1"/>
  <c r="AG287" i="1"/>
  <c r="AH287" i="1" s="1"/>
  <c r="AI287" i="1"/>
  <c r="AK292" i="1"/>
  <c r="AL292" i="1" s="1"/>
  <c r="AM292" i="1"/>
  <c r="AM301" i="1"/>
  <c r="AK301" i="1"/>
  <c r="AL301" i="1" s="1"/>
  <c r="AI301" i="1"/>
  <c r="AG301" i="1"/>
  <c r="AH301" i="1" s="1"/>
  <c r="AI305" i="1"/>
  <c r="AG305" i="1"/>
  <c r="AH305" i="1" s="1"/>
  <c r="AG308" i="1"/>
  <c r="AH308" i="1" s="1"/>
  <c r="AI308" i="1"/>
  <c r="AM311" i="1"/>
  <c r="AK311" i="1"/>
  <c r="AL311" i="1" s="1"/>
  <c r="AM314" i="1"/>
  <c r="AK314" i="1"/>
  <c r="AL314" i="1" s="1"/>
  <c r="AG314" i="1"/>
  <c r="AH314" i="1" s="1"/>
  <c r="AI314" i="1"/>
  <c r="AM317" i="1"/>
  <c r="AK317" i="1"/>
  <c r="AL317" i="1" s="1"/>
  <c r="AI322" i="1"/>
  <c r="AG322" i="1"/>
  <c r="AH322" i="1" s="1"/>
  <c r="AO322" i="1"/>
  <c r="AP322" i="1" s="1"/>
  <c r="AO326" i="1"/>
  <c r="AP326" i="1" s="1"/>
  <c r="AM328" i="1"/>
  <c r="AK328" i="1"/>
  <c r="AL328" i="1" s="1"/>
  <c r="AG328" i="1"/>
  <c r="AH328" i="1" s="1"/>
  <c r="AI328" i="1"/>
  <c r="AM330" i="1"/>
  <c r="AK330" i="1"/>
  <c r="AL330" i="1" s="1"/>
  <c r="AI333" i="1"/>
  <c r="AG333" i="1"/>
  <c r="AH333" i="1" s="1"/>
  <c r="AO333" i="1"/>
  <c r="AP333" i="1" s="1"/>
  <c r="AM337" i="1"/>
  <c r="AK337" i="1"/>
  <c r="AL337" i="1" s="1"/>
  <c r="AI339" i="1"/>
  <c r="AG339" i="1"/>
  <c r="AH339" i="1" s="1"/>
  <c r="AM339" i="1"/>
  <c r="AK339" i="1"/>
  <c r="AL339" i="1" s="1"/>
  <c r="AK342" i="1"/>
  <c r="AL342" i="1" s="1"/>
  <c r="AM342" i="1"/>
  <c r="AI109" i="1"/>
  <c r="AG109" i="1"/>
  <c r="AH109" i="1" s="1"/>
  <c r="AO109" i="1"/>
  <c r="AP109" i="1" s="1"/>
  <c r="AI112" i="1"/>
  <c r="AG112" i="1"/>
  <c r="AO115" i="1"/>
  <c r="AP115" i="1" s="1"/>
  <c r="AG115" i="1"/>
  <c r="AH115" i="1" s="1"/>
  <c r="AI115" i="1"/>
  <c r="AK117" i="1"/>
  <c r="AL117" i="1" s="1"/>
  <c r="AM117" i="1"/>
  <c r="AM119" i="1"/>
  <c r="AK119" i="1"/>
  <c r="AL119" i="1" s="1"/>
  <c r="AI119" i="1"/>
  <c r="AG119" i="1"/>
  <c r="AH119" i="1" s="1"/>
  <c r="AK125" i="1"/>
  <c r="AL125" i="1" s="1"/>
  <c r="AM125" i="1"/>
  <c r="AI129" i="1"/>
  <c r="AG129" i="1"/>
  <c r="AH129" i="1" s="1"/>
  <c r="AO129" i="1"/>
  <c r="AP129" i="1" s="1"/>
  <c r="AO133" i="1"/>
  <c r="AP133" i="1" s="1"/>
  <c r="AM140" i="1"/>
  <c r="AK140" i="1"/>
  <c r="AL140" i="1" s="1"/>
  <c r="AG140" i="1"/>
  <c r="AH140" i="1" s="1"/>
  <c r="AI140" i="1"/>
  <c r="AK144" i="1"/>
  <c r="AL144" i="1" s="1"/>
  <c r="AM144" i="1"/>
  <c r="AK147" i="1"/>
  <c r="AL147" i="1" s="1"/>
  <c r="AM147" i="1"/>
  <c r="AI147" i="1"/>
  <c r="AG147" i="1"/>
  <c r="AH147" i="1" s="1"/>
  <c r="AO150" i="1"/>
  <c r="AP150" i="1" s="1"/>
  <c r="AK155" i="1"/>
  <c r="AL155" i="1" s="1"/>
  <c r="AM155" i="1"/>
  <c r="AG155" i="1"/>
  <c r="AH155" i="1" s="1"/>
  <c r="AI155" i="1"/>
  <c r="AK158" i="1"/>
  <c r="AL158" i="1" s="1"/>
  <c r="AM158" i="1"/>
  <c r="AK161" i="1"/>
  <c r="AL161" i="1" s="1"/>
  <c r="AM161" i="1"/>
  <c r="AG161" i="1"/>
  <c r="AH161" i="1" s="1"/>
  <c r="AI161" i="1"/>
  <c r="AO165" i="1"/>
  <c r="AP165" i="1" s="1"/>
  <c r="AI170" i="1"/>
  <c r="AG170" i="1"/>
  <c r="AH170" i="1" s="1"/>
  <c r="AO170" i="1"/>
  <c r="AP170" i="1" s="1"/>
  <c r="AK178" i="1"/>
  <c r="AL178" i="1" s="1"/>
  <c r="AM178" i="1"/>
  <c r="AK181" i="1"/>
  <c r="AL181" i="1" s="1"/>
  <c r="AM181" i="1"/>
  <c r="AG181" i="1"/>
  <c r="AH181" i="1" s="1"/>
  <c r="AI181" i="1"/>
  <c r="AO194" i="1"/>
  <c r="AP194" i="1" s="1"/>
  <c r="AG199" i="1"/>
  <c r="AH199" i="1" s="1"/>
  <c r="AI199" i="1"/>
  <c r="AO199" i="1"/>
  <c r="AP199" i="1" s="1"/>
  <c r="AI201" i="1"/>
  <c r="AG201" i="1"/>
  <c r="AH201" i="1" s="1"/>
  <c r="AM204" i="1"/>
  <c r="AK204" i="1"/>
  <c r="AL204" i="1" s="1"/>
  <c r="AI204" i="1"/>
  <c r="AG204" i="1"/>
  <c r="AH204" i="1" s="1"/>
  <c r="AO208" i="1"/>
  <c r="AP208" i="1" s="1"/>
  <c r="AK213" i="1"/>
  <c r="AL213" i="1" s="1"/>
  <c r="AM213" i="1"/>
  <c r="AG213" i="1"/>
  <c r="AH213" i="1" s="1"/>
  <c r="AI213" i="1"/>
  <c r="AI217" i="1"/>
  <c r="AG217" i="1"/>
  <c r="AH217" i="1" s="1"/>
  <c r="AK227" i="1"/>
  <c r="AL227" i="1" s="1"/>
  <c r="AM227" i="1"/>
  <c r="AI227" i="1"/>
  <c r="AG227" i="1"/>
  <c r="AH227" i="1" s="1"/>
  <c r="AO229" i="1"/>
  <c r="AP229" i="1" s="1"/>
  <c r="AK235" i="1"/>
  <c r="AL235" i="1" s="1"/>
  <c r="AM235" i="1"/>
  <c r="AG235" i="1"/>
  <c r="AH235" i="1" s="1"/>
  <c r="AI235" i="1"/>
  <c r="AI239" i="1"/>
  <c r="AG239" i="1"/>
  <c r="AH239" i="1" s="1"/>
  <c r="AM241" i="1"/>
  <c r="AK241" i="1"/>
  <c r="AL241" i="1" s="1"/>
  <c r="AG241" i="1"/>
  <c r="AH241" i="1" s="1"/>
  <c r="AI241" i="1"/>
  <c r="AO243" i="1"/>
  <c r="AP243" i="1" s="1"/>
  <c r="AK246" i="1"/>
  <c r="AL246" i="1" s="1"/>
  <c r="AM246" i="1"/>
  <c r="AI246" i="1"/>
  <c r="AG246" i="1"/>
  <c r="AH246" i="1" s="1"/>
  <c r="AO248" i="1"/>
  <c r="AP248" i="1" s="1"/>
  <c r="AK252" i="1"/>
  <c r="AL252" i="1" s="1"/>
  <c r="AM252" i="1"/>
  <c r="AG252" i="1"/>
  <c r="AH252" i="1" s="1"/>
  <c r="AI252" i="1"/>
  <c r="AM254" i="1"/>
  <c r="AK254" i="1"/>
  <c r="AL254" i="1" s="1"/>
  <c r="AO261" i="1"/>
  <c r="AP261" i="1" s="1"/>
  <c r="AG261" i="1"/>
  <c r="AH261" i="1" s="1"/>
  <c r="AI261" i="1"/>
  <c r="AO264" i="1"/>
  <c r="AP264" i="1" s="1"/>
  <c r="AM271" i="1"/>
  <c r="AK271" i="1"/>
  <c r="AL271" i="1" s="1"/>
  <c r="AI271" i="1"/>
  <c r="AG271" i="1"/>
  <c r="AH271" i="1" s="1"/>
  <c r="AI274" i="1"/>
  <c r="AG274" i="1"/>
  <c r="AH274" i="1" s="1"/>
  <c r="AK276" i="1"/>
  <c r="AL276" i="1" s="1"/>
  <c r="AM276" i="1"/>
  <c r="AG276" i="1"/>
  <c r="AH276" i="1" s="1"/>
  <c r="AI276" i="1"/>
  <c r="AM278" i="1"/>
  <c r="AK278" i="1"/>
  <c r="AL278" i="1" s="1"/>
  <c r="AG282" i="1"/>
  <c r="AH282" i="1" s="1"/>
  <c r="AI282" i="1"/>
  <c r="AO282" i="1"/>
  <c r="AP282" i="1" s="1"/>
  <c r="AM284" i="1"/>
  <c r="AK284" i="1"/>
  <c r="AL284" i="1" s="1"/>
  <c r="AO289" i="1"/>
  <c r="AP289" i="1" s="1"/>
  <c r="AG289" i="1"/>
  <c r="AH289" i="1" s="1"/>
  <c r="AI289" i="1"/>
  <c r="AK293" i="1"/>
  <c r="AL293" i="1" s="1"/>
  <c r="AM293" i="1"/>
  <c r="AM295" i="1"/>
  <c r="AK295" i="1"/>
  <c r="AL295" i="1" s="1"/>
  <c r="AG295" i="1"/>
  <c r="AH295" i="1" s="1"/>
  <c r="AI295" i="1"/>
  <c r="AO297" i="1"/>
  <c r="AP297" i="1" s="1"/>
  <c r="AM300" i="1"/>
  <c r="AK300" i="1"/>
  <c r="AL300" i="1" s="1"/>
  <c r="AI300" i="1"/>
  <c r="AG300" i="1"/>
  <c r="AH300" i="1" s="1"/>
  <c r="AK304" i="1"/>
  <c r="AL304" i="1" s="1"/>
  <c r="AM304" i="1"/>
  <c r="AO310" i="1"/>
  <c r="AP310" i="1" s="1"/>
  <c r="AG310" i="1"/>
  <c r="AH310" i="1" s="1"/>
  <c r="AI310" i="1"/>
  <c r="AG315" i="1"/>
  <c r="AH315" i="1" s="1"/>
  <c r="AI315" i="1"/>
  <c r="AI320" i="1"/>
  <c r="AG320" i="1"/>
  <c r="AH320" i="1" s="1"/>
  <c r="AO320" i="1"/>
  <c r="AP320" i="1" s="1"/>
  <c r="AO324" i="1"/>
  <c r="AP324" i="1" s="1"/>
  <c r="AI331" i="1"/>
  <c r="AG331" i="1"/>
  <c r="AH331" i="1" s="1"/>
  <c r="AO331" i="1"/>
  <c r="AP331" i="1" s="1"/>
  <c r="AG336" i="1"/>
  <c r="AH336" i="1" s="1"/>
  <c r="AI336" i="1"/>
  <c r="AG343" i="1"/>
  <c r="AH343" i="1" s="1"/>
  <c r="AI343" i="1"/>
  <c r="AK343" i="1"/>
  <c r="AL343" i="1" s="1"/>
  <c r="AM343" i="1"/>
  <c r="AO345" i="1"/>
  <c r="AO44" i="1"/>
  <c r="AP44" i="1" s="1"/>
  <c r="AK64" i="1"/>
  <c r="AL64" i="1" s="1"/>
  <c r="AM64" i="1"/>
  <c r="AM66" i="1"/>
  <c r="AK66" i="1"/>
  <c r="AL66" i="1" s="1"/>
  <c r="AI71" i="1"/>
  <c r="AG71" i="1"/>
  <c r="AK74" i="1"/>
  <c r="AL74" i="1" s="1"/>
  <c r="AM74" i="1"/>
  <c r="AO83" i="1"/>
  <c r="AP83" i="1" s="1"/>
  <c r="AO101" i="1"/>
  <c r="AP101" i="1" s="1"/>
  <c r="AG20" i="1"/>
  <c r="AH20" i="1" s="1"/>
  <c r="AI20" i="1"/>
  <c r="AO30" i="1"/>
  <c r="AP30" i="1" s="1"/>
  <c r="AO39" i="1"/>
  <c r="AP39" i="1" s="1"/>
  <c r="AG39" i="1"/>
  <c r="AH39" i="1" s="1"/>
  <c r="AI39" i="1"/>
  <c r="AI53" i="1"/>
  <c r="AG53" i="1"/>
  <c r="AH53" i="1" s="1"/>
  <c r="AK57" i="1"/>
  <c r="AL57" i="1" s="1"/>
  <c r="AM57" i="1"/>
  <c r="AG72" i="1"/>
  <c r="AI72" i="1"/>
  <c r="AM82" i="1"/>
  <c r="AK82" i="1"/>
  <c r="AL82" i="1" s="1"/>
  <c r="AG93" i="1"/>
  <c r="AH93" i="1" s="1"/>
  <c r="AI93" i="1"/>
  <c r="AI17" i="1"/>
  <c r="AG17" i="1"/>
  <c r="AH17" i="1" s="1"/>
  <c r="AM23" i="1"/>
  <c r="AK23" i="1"/>
  <c r="AL23" i="1" s="1"/>
  <c r="AG23" i="1"/>
  <c r="AH23" i="1" s="1"/>
  <c r="AI23" i="1"/>
  <c r="AM29" i="1"/>
  <c r="AK29" i="1"/>
  <c r="AL29" i="1" s="1"/>
  <c r="AK32" i="1"/>
  <c r="AL32" i="1" s="1"/>
  <c r="AM32" i="1"/>
  <c r="AG35" i="1"/>
  <c r="AH35" i="1" s="1"/>
  <c r="AI35" i="1"/>
  <c r="AK46" i="1"/>
  <c r="AL46" i="1" s="1"/>
  <c r="AM46" i="1"/>
  <c r="AO48" i="1"/>
  <c r="AP48" i="1" s="1"/>
  <c r="AG50" i="1"/>
  <c r="AH50" i="1" s="1"/>
  <c r="AI50" i="1"/>
  <c r="AK60" i="1"/>
  <c r="AL60" i="1" s="1"/>
  <c r="AM60" i="1"/>
  <c r="AK62" i="1"/>
  <c r="AL62" i="1" s="1"/>
  <c r="AM62" i="1"/>
  <c r="AG69" i="1"/>
  <c r="AH69" i="1" s="1"/>
  <c r="AI69" i="1"/>
  <c r="AO84" i="1"/>
  <c r="AP84" i="1" s="1"/>
  <c r="AK90" i="1"/>
  <c r="AL90" i="1" s="1"/>
  <c r="AM90" i="1"/>
  <c r="AO92" i="1"/>
  <c r="AP92" i="1" s="1"/>
  <c r="AM98" i="1"/>
  <c r="AK98" i="1"/>
  <c r="AL98" i="1" s="1"/>
  <c r="AO100" i="1"/>
  <c r="AP100" i="1" s="1"/>
  <c r="AI104" i="1"/>
  <c r="AG104" i="1"/>
  <c r="AH104" i="1" s="1"/>
  <c r="AK111" i="1"/>
  <c r="AL111" i="1" s="1"/>
  <c r="AM111" i="1"/>
  <c r="AK120" i="1"/>
  <c r="AL120" i="1" s="1"/>
  <c r="AM120" i="1"/>
  <c r="AG122" i="1"/>
  <c r="AH122" i="1" s="1"/>
  <c r="AI122" i="1"/>
  <c r="AK130" i="1"/>
  <c r="AL130" i="1" s="1"/>
  <c r="AM130" i="1"/>
  <c r="AO134" i="1"/>
  <c r="AP134" i="1" s="1"/>
  <c r="AI136" i="1"/>
  <c r="AG136" i="1"/>
  <c r="AH136" i="1" s="1"/>
  <c r="AI143" i="1"/>
  <c r="AG143" i="1"/>
  <c r="AH143" i="1" s="1"/>
  <c r="AO143" i="1"/>
  <c r="AP143" i="1" s="1"/>
  <c r="AM153" i="1"/>
  <c r="AK153" i="1"/>
  <c r="AL153" i="1" s="1"/>
  <c r="AG156" i="1"/>
  <c r="AH156" i="1" s="1"/>
  <c r="AI156" i="1"/>
  <c r="AI162" i="1"/>
  <c r="AG162" i="1"/>
  <c r="AH162" i="1" s="1"/>
  <c r="AO169" i="1"/>
  <c r="AP169" i="1" s="1"/>
  <c r="AM173" i="1"/>
  <c r="AK173" i="1"/>
  <c r="AL173" i="1" s="1"/>
  <c r="AI175" i="1"/>
  <c r="AG175" i="1"/>
  <c r="AH175" i="1" s="1"/>
  <c r="AO182" i="1"/>
  <c r="AP182" i="1" s="1"/>
  <c r="AK187" i="1"/>
  <c r="AL187" i="1" s="1"/>
  <c r="AM187" i="1"/>
  <c r="AO189" i="1"/>
  <c r="AP189" i="1" s="1"/>
  <c r="AG191" i="1"/>
  <c r="AH191" i="1" s="1"/>
  <c r="AI191" i="1"/>
  <c r="AM196" i="1"/>
  <c r="AK196" i="1"/>
  <c r="AL196" i="1" s="1"/>
  <c r="AO202" i="1"/>
  <c r="AP202" i="1" s="1"/>
  <c r="AI207" i="1"/>
  <c r="AG207" i="1"/>
  <c r="AH207" i="1" s="1"/>
  <c r="AM214" i="1"/>
  <c r="AK214" i="1"/>
  <c r="AL214" i="1" s="1"/>
  <c r="AO218" i="1"/>
  <c r="AP218" i="1" s="1"/>
  <c r="AG220" i="1"/>
  <c r="AH220" i="1" s="1"/>
  <c r="AI220" i="1"/>
  <c r="AG225" i="1"/>
  <c r="AH225" i="1" s="1"/>
  <c r="AI225" i="1"/>
  <c r="AO230" i="1"/>
  <c r="AP230" i="1" s="1"/>
  <c r="AI232" i="1"/>
  <c r="AG232" i="1"/>
  <c r="AH232" i="1" s="1"/>
  <c r="AM245" i="1"/>
  <c r="AK245" i="1"/>
  <c r="AL245" i="1" s="1"/>
  <c r="AG251" i="1"/>
  <c r="AH251" i="1" s="1"/>
  <c r="AI251" i="1"/>
  <c r="AI256" i="1"/>
  <c r="AG256" i="1"/>
  <c r="AH256" i="1" s="1"/>
  <c r="AM263" i="1"/>
  <c r="AK263" i="1"/>
  <c r="AL263" i="1" s="1"/>
  <c r="AM266" i="1"/>
  <c r="AK266" i="1"/>
  <c r="AL266" i="1" s="1"/>
  <c r="AO269" i="1"/>
  <c r="AP269" i="1" s="1"/>
  <c r="AO280" i="1"/>
  <c r="AP280" i="1" s="1"/>
  <c r="AI291" i="1"/>
  <c r="AG291" i="1"/>
  <c r="AH291" i="1" s="1"/>
  <c r="AO299" i="1"/>
  <c r="AP299" i="1" s="1"/>
  <c r="AG303" i="1"/>
  <c r="AH303" i="1" s="1"/>
  <c r="AI303" i="1"/>
  <c r="AM309" i="1"/>
  <c r="AK309" i="1"/>
  <c r="AL309" i="1" s="1"/>
  <c r="AK313" i="1"/>
  <c r="AL313" i="1" s="1"/>
  <c r="AM313" i="1"/>
  <c r="AO316" i="1"/>
  <c r="AP316" i="1" s="1"/>
  <c r="AI323" i="1"/>
  <c r="AG323" i="1"/>
  <c r="AH323" i="1" s="1"/>
  <c r="AO327" i="1"/>
  <c r="AP327" i="1" s="1"/>
  <c r="AI329" i="1"/>
  <c r="AG329" i="1"/>
  <c r="AH329" i="1" s="1"/>
  <c r="AO334" i="1"/>
  <c r="AP334" i="1" s="1"/>
  <c r="AO341" i="1"/>
  <c r="AK106" i="1"/>
  <c r="AL106" i="1" s="1"/>
  <c r="AM106" i="1"/>
  <c r="AI110" i="1"/>
  <c r="AG110" i="1"/>
  <c r="AH110" i="1" s="1"/>
  <c r="AM116" i="1"/>
  <c r="AK116" i="1"/>
  <c r="AL116" i="1" s="1"/>
  <c r="AO118" i="1"/>
  <c r="AP118" i="1" s="1"/>
  <c r="AK127" i="1"/>
  <c r="AL127" i="1" s="1"/>
  <c r="AM127" i="1"/>
  <c r="AG132" i="1"/>
  <c r="AH132" i="1" s="1"/>
  <c r="AI132" i="1"/>
  <c r="AO138" i="1"/>
  <c r="AP138" i="1" s="1"/>
  <c r="AM142" i="1"/>
  <c r="AK142" i="1"/>
  <c r="AL142" i="1" s="1"/>
  <c r="AK148" i="1"/>
  <c r="AL148" i="1" s="1"/>
  <c r="AM148" i="1"/>
  <c r="AO157" i="1"/>
  <c r="AP157" i="1" s="1"/>
  <c r="AK160" i="1"/>
  <c r="AL160" i="1" s="1"/>
  <c r="AM160" i="1"/>
  <c r="AO164" i="1"/>
  <c r="AP164" i="1" s="1"/>
  <c r="AO172" i="1"/>
  <c r="AP172" i="1" s="1"/>
  <c r="AK180" i="1"/>
  <c r="AL180" i="1" s="1"/>
  <c r="AM180" i="1"/>
  <c r="AK184" i="1"/>
  <c r="AL184" i="1" s="1"/>
  <c r="AM184" i="1"/>
  <c r="AG200" i="1"/>
  <c r="AH200" i="1" s="1"/>
  <c r="AI200" i="1"/>
  <c r="AM203" i="1"/>
  <c r="AK203" i="1"/>
  <c r="AL203" i="1" s="1"/>
  <c r="AO205" i="1"/>
  <c r="AP205" i="1" s="1"/>
  <c r="AI215" i="1"/>
  <c r="AG215" i="1"/>
  <c r="AH215" i="1" s="1"/>
  <c r="AK223" i="1"/>
  <c r="AL223" i="1" s="1"/>
  <c r="AM223" i="1"/>
  <c r="AK228" i="1"/>
  <c r="AL228" i="1" s="1"/>
  <c r="AM228" i="1"/>
  <c r="AG236" i="1"/>
  <c r="AH236" i="1" s="1"/>
  <c r="AI236" i="1"/>
  <c r="AO240" i="1"/>
  <c r="AP240" i="1" s="1"/>
  <c r="AK244" i="1"/>
  <c r="AL244" i="1" s="1"/>
  <c r="AM244" i="1"/>
  <c r="AO247" i="1"/>
  <c r="AP247" i="1" s="1"/>
  <c r="AO253" i="1"/>
  <c r="AP253" i="1" s="1"/>
  <c r="AI272" i="1"/>
  <c r="AG272" i="1"/>
  <c r="AH272" i="1" s="1"/>
  <c r="AM288" i="1"/>
  <c r="AK288" i="1"/>
  <c r="AM19" i="1"/>
  <c r="AK19" i="1"/>
  <c r="AL19" i="1" s="1"/>
  <c r="AO19" i="1"/>
  <c r="AP19" i="1" s="1"/>
  <c r="AM41" i="1"/>
  <c r="AK41" i="1"/>
  <c r="AL41" i="1" s="1"/>
  <c r="AO59" i="1"/>
  <c r="AP59" i="1" s="1"/>
  <c r="AI59" i="1"/>
  <c r="AG59" i="1"/>
  <c r="AH59" i="1" s="1"/>
  <c r="AI65" i="1"/>
  <c r="AG65" i="1"/>
  <c r="AH65" i="1" s="1"/>
  <c r="AO67" i="1"/>
  <c r="AP67" i="1" s="1"/>
  <c r="AM67" i="1"/>
  <c r="AK67" i="1"/>
  <c r="AL67" i="1" s="1"/>
  <c r="AO70" i="1"/>
  <c r="AP70" i="1" s="1"/>
  <c r="AM73" i="1"/>
  <c r="AK73" i="1"/>
  <c r="AL73" i="1" s="1"/>
  <c r="AO73" i="1"/>
  <c r="AP73" i="1" s="1"/>
  <c r="AM80" i="1"/>
  <c r="AK80" i="1"/>
  <c r="AL80" i="1" s="1"/>
  <c r="AO85" i="1"/>
  <c r="AP85" i="1" s="1"/>
  <c r="AI85" i="1"/>
  <c r="AG85" i="1"/>
  <c r="AH85" i="1" s="1"/>
  <c r="AO89" i="1"/>
  <c r="AP89" i="1" s="1"/>
  <c r="AM103" i="1"/>
  <c r="AK103" i="1"/>
  <c r="AL103" i="1" s="1"/>
  <c r="AG103" i="1"/>
  <c r="AH103" i="1" s="1"/>
  <c r="AI103" i="1"/>
  <c r="AM28" i="1"/>
  <c r="AK28" i="1"/>
  <c r="AL28" i="1" s="1"/>
  <c r="AO34" i="1"/>
  <c r="AP34" i="1" s="1"/>
  <c r="AM34" i="1"/>
  <c r="AK34" i="1"/>
  <c r="AL34" i="1" s="1"/>
  <c r="AK37" i="1"/>
  <c r="AL37" i="1" s="1"/>
  <c r="AM37" i="1"/>
  <c r="AG40" i="1"/>
  <c r="AH40" i="1" s="1"/>
  <c r="AI40" i="1"/>
  <c r="AO40" i="1"/>
  <c r="AP40" i="1" s="1"/>
  <c r="AO51" i="1"/>
  <c r="AP51" i="1" s="1"/>
  <c r="AO55" i="1"/>
  <c r="AP55" i="1" s="1"/>
  <c r="AM55" i="1"/>
  <c r="AK55" i="1"/>
  <c r="AL55" i="1" s="1"/>
  <c r="AK58" i="1"/>
  <c r="AL58" i="1" s="1"/>
  <c r="AM58" i="1"/>
  <c r="AO78" i="1"/>
  <c r="AP78" i="1" s="1"/>
  <c r="AM78" i="1"/>
  <c r="AK78" i="1"/>
  <c r="AL78" i="1" s="1"/>
  <c r="AM81" i="1"/>
  <c r="AK81" i="1"/>
  <c r="AL81" i="1" s="1"/>
  <c r="AI88" i="1"/>
  <c r="AG88" i="1"/>
  <c r="AH88" i="1" s="1"/>
  <c r="AM88" i="1"/>
  <c r="AK88" i="1"/>
  <c r="AL88" i="1" s="1"/>
  <c r="AO95" i="1"/>
  <c r="AP95" i="1" s="1"/>
  <c r="AO18" i="1"/>
  <c r="AP18" i="1" s="1"/>
  <c r="AK18" i="1"/>
  <c r="AL18" i="1" s="1"/>
  <c r="AM18" i="1"/>
  <c r="AK22" i="1"/>
  <c r="AL22" i="1" s="1"/>
  <c r="AM22" i="1"/>
  <c r="AI24" i="1"/>
  <c r="AG24" i="1"/>
  <c r="AH24" i="1" s="1"/>
  <c r="AK24" i="1"/>
  <c r="AL24" i="1" s="1"/>
  <c r="AM24" i="1"/>
  <c r="AM27" i="1"/>
  <c r="AK27" i="1"/>
  <c r="AL27" i="1" s="1"/>
  <c r="AO31" i="1"/>
  <c r="AP31" i="1" s="1"/>
  <c r="AM31" i="1"/>
  <c r="AK31" i="1"/>
  <c r="AL31" i="1" s="1"/>
  <c r="AO33" i="1"/>
  <c r="AP33" i="1" s="1"/>
  <c r="AI38" i="1"/>
  <c r="AG38" i="1"/>
  <c r="AH38" i="1" s="1"/>
  <c r="AM38" i="1"/>
  <c r="AK38" i="1"/>
  <c r="AL38" i="1" s="1"/>
  <c r="AK43" i="1"/>
  <c r="AL43" i="1" s="1"/>
  <c r="AM43" i="1"/>
  <c r="AI47" i="1"/>
  <c r="AG47" i="1"/>
  <c r="AH47" i="1" s="1"/>
  <c r="AK47" i="1"/>
  <c r="AL47" i="1" s="1"/>
  <c r="AM47" i="1"/>
  <c r="AO49" i="1"/>
  <c r="AP49" i="1" s="1"/>
  <c r="AO52" i="1"/>
  <c r="AP52" i="1" s="1"/>
  <c r="AK52" i="1"/>
  <c r="AL52" i="1" s="1"/>
  <c r="AM52" i="1"/>
  <c r="AO56" i="1"/>
  <c r="AP56" i="1" s="1"/>
  <c r="AG61" i="1"/>
  <c r="AH61" i="1" s="1"/>
  <c r="AI61" i="1"/>
  <c r="AO61" i="1"/>
  <c r="AP61" i="1" s="1"/>
  <c r="AK63" i="1"/>
  <c r="AL63" i="1" s="1"/>
  <c r="AM63" i="1"/>
  <c r="AI75" i="1"/>
  <c r="AG75" i="1"/>
  <c r="AH75" i="1" s="1"/>
  <c r="AO75" i="1"/>
  <c r="AP75" i="1" s="1"/>
  <c r="AK77" i="1"/>
  <c r="AL77" i="1" s="1"/>
  <c r="AM77" i="1"/>
  <c r="AG86" i="1"/>
  <c r="AH86" i="1" s="1"/>
  <c r="AI86" i="1"/>
  <c r="AO86" i="1"/>
  <c r="AP86" i="1" s="1"/>
  <c r="AO91" i="1"/>
  <c r="AP91" i="1" s="1"/>
  <c r="AO94" i="1"/>
  <c r="AP94" i="1" s="1"/>
  <c r="AM94" i="1"/>
  <c r="AK94" i="1"/>
  <c r="AL94" i="1" s="1"/>
  <c r="AO97" i="1"/>
  <c r="AP97" i="1" s="1"/>
  <c r="AI99" i="1"/>
  <c r="AG99" i="1"/>
  <c r="AH99" i="1" s="1"/>
  <c r="AO99" i="1"/>
  <c r="AP99" i="1" s="1"/>
  <c r="AK102" i="1"/>
  <c r="AL102" i="1" s="1"/>
  <c r="AM102" i="1"/>
  <c r="AG105" i="1"/>
  <c r="AH105" i="1" s="1"/>
  <c r="AI105" i="1"/>
  <c r="AO105" i="1"/>
  <c r="AP105" i="1" s="1"/>
  <c r="AO108" i="1"/>
  <c r="AP108" i="1" s="1"/>
  <c r="AI114" i="1"/>
  <c r="AG114" i="1"/>
  <c r="AH114" i="1" s="1"/>
  <c r="AK114" i="1"/>
  <c r="AL114" i="1" s="1"/>
  <c r="AM114" i="1"/>
  <c r="AK121" i="1"/>
  <c r="AL121" i="1" s="1"/>
  <c r="AM121" i="1"/>
  <c r="AG124" i="1"/>
  <c r="AH124" i="1" s="1"/>
  <c r="AI124" i="1"/>
  <c r="AO124" i="1"/>
  <c r="AP124" i="1" s="1"/>
  <c r="AK128" i="1"/>
  <c r="AL128" i="1" s="1"/>
  <c r="AM128" i="1"/>
  <c r="AI131" i="1"/>
  <c r="AG131" i="1"/>
  <c r="AH131" i="1" s="1"/>
  <c r="AK131" i="1"/>
  <c r="AL131" i="1" s="1"/>
  <c r="AM131" i="1"/>
  <c r="AM135" i="1"/>
  <c r="AK135" i="1"/>
  <c r="AL135" i="1" s="1"/>
  <c r="AG137" i="1"/>
  <c r="AH137" i="1" s="1"/>
  <c r="AI137" i="1"/>
  <c r="AO137" i="1"/>
  <c r="AP137" i="1" s="1"/>
  <c r="AM141" i="1"/>
  <c r="AK141" i="1"/>
  <c r="AL141" i="1" s="1"/>
  <c r="AI145" i="1"/>
  <c r="AG145" i="1"/>
  <c r="AH145" i="1" s="1"/>
  <c r="AO145" i="1"/>
  <c r="AP145" i="1" s="1"/>
  <c r="AO152" i="1"/>
  <c r="AP152" i="1" s="1"/>
  <c r="AI154" i="1"/>
  <c r="AG154" i="1"/>
  <c r="AH154" i="1" s="1"/>
  <c r="AO154" i="1"/>
  <c r="AP154" i="1" s="1"/>
  <c r="AM159" i="1"/>
  <c r="AK159" i="1"/>
  <c r="AL159" i="1" s="1"/>
  <c r="AG163" i="1"/>
  <c r="AH163" i="1" s="1"/>
  <c r="AI163" i="1"/>
  <c r="AM163" i="1"/>
  <c r="AK163" i="1"/>
  <c r="AL163" i="1" s="1"/>
  <c r="AO168" i="1"/>
  <c r="AP168" i="1" s="1"/>
  <c r="AI171" i="1"/>
  <c r="AG171" i="1"/>
  <c r="AH171" i="1" s="1"/>
  <c r="AO171" i="1"/>
  <c r="AP171" i="1" s="1"/>
  <c r="AO174" i="1"/>
  <c r="AP174" i="1" s="1"/>
  <c r="AI176" i="1"/>
  <c r="AG176" i="1"/>
  <c r="AH176" i="1" s="1"/>
  <c r="AK176" i="1"/>
  <c r="AL176" i="1" s="1"/>
  <c r="AM176" i="1"/>
  <c r="AM179" i="1"/>
  <c r="AK179" i="1"/>
  <c r="AL179" i="1" s="1"/>
  <c r="AI183" i="1"/>
  <c r="AG183" i="1"/>
  <c r="AH183" i="1" s="1"/>
  <c r="AO183" i="1"/>
  <c r="AP183" i="1" s="1"/>
  <c r="AO186" i="1"/>
  <c r="AP186" i="1" s="1"/>
  <c r="AI188" i="1"/>
  <c r="AG188" i="1"/>
  <c r="AH188" i="1" s="1"/>
  <c r="AK188" i="1"/>
  <c r="AL188" i="1" s="1"/>
  <c r="AM188" i="1"/>
  <c r="AM190" i="1"/>
  <c r="AK190" i="1"/>
  <c r="AL190" i="1" s="1"/>
  <c r="AI192" i="1"/>
  <c r="AG192" i="1"/>
  <c r="AH192" i="1" s="1"/>
  <c r="AO192" i="1"/>
  <c r="AP192" i="1" s="1"/>
  <c r="AK195" i="1"/>
  <c r="AL195" i="1" s="1"/>
  <c r="AM195" i="1"/>
  <c r="AI197" i="1"/>
  <c r="AG197" i="1"/>
  <c r="AH197" i="1" s="1"/>
  <c r="AO197" i="1"/>
  <c r="AP197" i="1" s="1"/>
  <c r="AO206" i="1"/>
  <c r="AP206" i="1" s="1"/>
  <c r="AG210" i="1"/>
  <c r="AH210" i="1" s="1"/>
  <c r="AI210" i="1"/>
  <c r="AO210" i="1"/>
  <c r="AP210" i="1" s="1"/>
  <c r="AM212" i="1"/>
  <c r="AK212" i="1"/>
  <c r="AL212" i="1" s="1"/>
  <c r="AO216" i="1"/>
  <c r="AP216" i="1" s="1"/>
  <c r="AK216" i="1"/>
  <c r="AL216" i="1" s="1"/>
  <c r="AM216" i="1"/>
  <c r="AO219" i="1"/>
  <c r="AP219" i="1" s="1"/>
  <c r="AI221" i="1"/>
  <c r="AG221" i="1"/>
  <c r="AH221" i="1" s="1"/>
  <c r="AO221" i="1"/>
  <c r="AP221" i="1" s="1"/>
  <c r="AO224" i="1"/>
  <c r="AP224" i="1" s="1"/>
  <c r="AG226" i="1"/>
  <c r="AH226" i="1" s="1"/>
  <c r="AI226" i="1"/>
  <c r="AO226" i="1"/>
  <c r="AP226" i="1" s="1"/>
  <c r="AO231" i="1"/>
  <c r="AP231" i="1" s="1"/>
  <c r="AI234" i="1"/>
  <c r="AG234" i="1"/>
  <c r="AH234" i="1" s="1"/>
  <c r="AM234" i="1"/>
  <c r="AK234" i="1"/>
  <c r="AL234" i="1" s="1"/>
  <c r="AM238" i="1"/>
  <c r="AK238" i="1"/>
  <c r="AL238" i="1" s="1"/>
  <c r="AO249" i="1"/>
  <c r="AP249" i="1" s="1"/>
  <c r="AK249" i="1"/>
  <c r="AL249" i="1" s="1"/>
  <c r="AM249" i="1"/>
  <c r="AO255" i="1"/>
  <c r="AP255" i="1" s="1"/>
  <c r="AO258" i="1"/>
  <c r="AP258" i="1" s="1"/>
  <c r="AK258" i="1"/>
  <c r="AL258" i="1" s="1"/>
  <c r="AM258" i="1"/>
  <c r="AO260" i="1"/>
  <c r="AP260" i="1" s="1"/>
  <c r="AG265" i="1"/>
  <c r="AH265" i="1" s="1"/>
  <c r="AI265" i="1"/>
  <c r="AO265" i="1"/>
  <c r="AP265" i="1" s="1"/>
  <c r="AK267" i="1"/>
  <c r="AL267" i="1" s="1"/>
  <c r="AM267" i="1"/>
  <c r="AO270" i="1"/>
  <c r="AP270" i="1" s="1"/>
  <c r="AK270" i="1"/>
  <c r="AL270" i="1" s="1"/>
  <c r="AM270" i="1"/>
  <c r="AO279" i="1"/>
  <c r="AP279" i="1" s="1"/>
  <c r="AG285" i="1"/>
  <c r="AH285" i="1" s="1"/>
  <c r="AI285" i="1"/>
  <c r="AO285" i="1"/>
  <c r="AP285" i="1" s="1"/>
  <c r="AO287" i="1"/>
  <c r="AP287" i="1" s="1"/>
  <c r="AI292" i="1"/>
  <c r="AG292" i="1"/>
  <c r="AH292" i="1" s="1"/>
  <c r="AO292" i="1"/>
  <c r="AP292" i="1" s="1"/>
  <c r="AO301" i="1"/>
  <c r="AP301" i="1" s="1"/>
  <c r="AO305" i="1"/>
  <c r="AP305" i="1" s="1"/>
  <c r="AK305" i="1"/>
  <c r="AL305" i="1" s="1"/>
  <c r="AM305" i="1"/>
  <c r="AO308" i="1"/>
  <c r="AP308" i="1" s="1"/>
  <c r="AG311" i="1"/>
  <c r="AH311" i="1" s="1"/>
  <c r="AI311" i="1"/>
  <c r="AO311" i="1"/>
  <c r="AP311" i="1" s="1"/>
  <c r="AO314" i="1"/>
  <c r="AP314" i="1" s="1"/>
  <c r="AG317" i="1"/>
  <c r="AH317" i="1" s="1"/>
  <c r="AI317" i="1"/>
  <c r="AO317" i="1"/>
  <c r="AP317" i="1" s="1"/>
  <c r="AK322" i="1"/>
  <c r="AL322" i="1" s="1"/>
  <c r="AM322" i="1"/>
  <c r="AI326" i="1"/>
  <c r="AG326" i="1"/>
  <c r="AH326" i="1" s="1"/>
  <c r="AK326" i="1"/>
  <c r="AL326" i="1" s="1"/>
  <c r="AM326" i="1"/>
  <c r="AO328" i="1"/>
  <c r="AP328" i="1" s="1"/>
  <c r="AG330" i="1"/>
  <c r="AH330" i="1" s="1"/>
  <c r="AI330" i="1"/>
  <c r="AO330" i="1"/>
  <c r="AP330" i="1" s="1"/>
  <c r="AK333" i="1"/>
  <c r="AL333" i="1" s="1"/>
  <c r="AM333" i="1"/>
  <c r="AO337" i="1"/>
  <c r="AP337" i="1" s="1"/>
  <c r="AI337" i="1"/>
  <c r="AG337" i="1"/>
  <c r="AH337" i="1" s="1"/>
  <c r="AO339" i="1"/>
  <c r="AP339" i="1" s="1"/>
  <c r="AI342" i="1"/>
  <c r="AG342" i="1"/>
  <c r="AH342" i="1" s="1"/>
  <c r="AO342" i="1"/>
  <c r="AM109" i="1"/>
  <c r="AK109" i="1"/>
  <c r="AL109" i="1" s="1"/>
  <c r="AO112" i="1"/>
  <c r="AP112" i="1" s="1"/>
  <c r="AM112" i="1"/>
  <c r="AK112" i="1"/>
  <c r="AL112" i="1" s="1"/>
  <c r="AM115" i="1"/>
  <c r="AK115" i="1"/>
  <c r="AL115" i="1" s="1"/>
  <c r="AI117" i="1"/>
  <c r="AG117" i="1"/>
  <c r="AH117" i="1" s="1"/>
  <c r="AO117" i="1"/>
  <c r="AP117" i="1" s="1"/>
  <c r="AO119" i="1"/>
  <c r="AP119" i="1" s="1"/>
  <c r="AI125" i="1"/>
  <c r="AG125" i="1"/>
  <c r="AH125" i="1" s="1"/>
  <c r="AO125" i="1"/>
  <c r="AP125" i="1" s="1"/>
  <c r="AM129" i="1"/>
  <c r="AK129" i="1"/>
  <c r="AL129" i="1" s="1"/>
  <c r="AI133" i="1"/>
  <c r="AG133" i="1"/>
  <c r="AH133" i="1" s="1"/>
  <c r="AM133" i="1"/>
  <c r="AK133" i="1"/>
  <c r="AL133" i="1" s="1"/>
  <c r="AO140" i="1"/>
  <c r="AP140" i="1" s="1"/>
  <c r="AG144" i="1"/>
  <c r="AH144" i="1" s="1"/>
  <c r="AI144" i="1"/>
  <c r="AO144" i="1"/>
  <c r="AP144" i="1" s="1"/>
  <c r="AO147" i="1"/>
  <c r="AP147" i="1" s="1"/>
  <c r="AI150" i="1"/>
  <c r="AG150" i="1"/>
  <c r="AK150" i="1"/>
  <c r="AL150" i="1" s="1"/>
  <c r="AM150" i="1"/>
  <c r="AO155" i="1"/>
  <c r="AP155" i="1" s="1"/>
  <c r="AG158" i="1"/>
  <c r="AH158" i="1" s="1"/>
  <c r="AI158" i="1"/>
  <c r="AO158" i="1"/>
  <c r="AP158" i="1" s="1"/>
  <c r="AO161" i="1"/>
  <c r="AP161" i="1" s="1"/>
  <c r="AG165" i="1"/>
  <c r="AH165" i="1" s="1"/>
  <c r="AI165" i="1"/>
  <c r="AK165" i="1"/>
  <c r="AL165" i="1" s="1"/>
  <c r="AM165" i="1"/>
  <c r="AK170" i="1"/>
  <c r="AL170" i="1" s="1"/>
  <c r="AM170" i="1"/>
  <c r="AG178" i="1"/>
  <c r="AH178" i="1" s="1"/>
  <c r="AI178" i="1"/>
  <c r="AO178" i="1"/>
  <c r="AP178" i="1" s="1"/>
  <c r="AO181" i="1"/>
  <c r="AP181" i="1" s="1"/>
  <c r="AI194" i="1"/>
  <c r="AG194" i="1"/>
  <c r="AH194" i="1" s="1"/>
  <c r="AM194" i="1"/>
  <c r="AK194" i="1"/>
  <c r="AL194" i="1" s="1"/>
  <c r="AM199" i="1"/>
  <c r="AK199" i="1"/>
  <c r="AL199" i="1" s="1"/>
  <c r="AO201" i="1"/>
  <c r="AP201" i="1" s="1"/>
  <c r="AK201" i="1"/>
  <c r="AL201" i="1" s="1"/>
  <c r="AM201" i="1"/>
  <c r="AO204" i="1"/>
  <c r="AP204" i="1" s="1"/>
  <c r="AI208" i="1"/>
  <c r="AG208" i="1"/>
  <c r="AH208" i="1" s="1"/>
  <c r="AM208" i="1"/>
  <c r="AK208" i="1"/>
  <c r="AL208" i="1" s="1"/>
  <c r="AO213" i="1"/>
  <c r="AP213" i="1" s="1"/>
  <c r="AO217" i="1"/>
  <c r="AP217" i="1" s="1"/>
  <c r="AK217" i="1"/>
  <c r="AL217" i="1" s="1"/>
  <c r="AM217" i="1"/>
  <c r="AO227" i="1"/>
  <c r="AP227" i="1" s="1"/>
  <c r="AG229" i="1"/>
  <c r="AH229" i="1" s="1"/>
  <c r="AI229" i="1"/>
  <c r="AK229" i="1"/>
  <c r="AL229" i="1" s="1"/>
  <c r="AM229" i="1"/>
  <c r="AO235" i="1"/>
  <c r="AP235" i="1" s="1"/>
  <c r="AO239" i="1"/>
  <c r="AP239" i="1" s="1"/>
  <c r="AK239" i="1"/>
  <c r="AL239" i="1" s="1"/>
  <c r="AM239" i="1"/>
  <c r="AO241" i="1"/>
  <c r="AP241" i="1" s="1"/>
  <c r="AI243" i="1"/>
  <c r="AG243" i="1"/>
  <c r="AH243" i="1" s="1"/>
  <c r="AM243" i="1"/>
  <c r="AK243" i="1"/>
  <c r="AL243" i="1" s="1"/>
  <c r="AO246" i="1"/>
  <c r="AP246" i="1" s="1"/>
  <c r="AG248" i="1"/>
  <c r="AH248" i="1" s="1"/>
  <c r="AI248" i="1"/>
  <c r="AK248" i="1"/>
  <c r="AL248" i="1" s="1"/>
  <c r="AM248" i="1"/>
  <c r="AO252" i="1"/>
  <c r="AP252" i="1" s="1"/>
  <c r="AI254" i="1"/>
  <c r="AG254" i="1"/>
  <c r="AH254" i="1" s="1"/>
  <c r="AO254" i="1"/>
  <c r="AP254" i="1" s="1"/>
  <c r="AK261" i="1"/>
  <c r="AL261" i="1" s="1"/>
  <c r="AM261" i="1"/>
  <c r="AG264" i="1"/>
  <c r="AH264" i="1" s="1"/>
  <c r="AI264" i="1"/>
  <c r="AM264" i="1"/>
  <c r="AK264" i="1"/>
  <c r="AL264" i="1" s="1"/>
  <c r="AO271" i="1"/>
  <c r="AP271" i="1" s="1"/>
  <c r="AO274" i="1"/>
  <c r="AP274" i="1" s="1"/>
  <c r="AK274" i="1"/>
  <c r="AL274" i="1" s="1"/>
  <c r="AM274" i="1"/>
  <c r="AO276" i="1"/>
  <c r="AP276" i="1" s="1"/>
  <c r="AG278" i="1"/>
  <c r="AH278" i="1" s="1"/>
  <c r="AI278" i="1"/>
  <c r="AO278" i="1"/>
  <c r="AP278" i="1" s="1"/>
  <c r="AM282" i="1"/>
  <c r="AK282" i="1"/>
  <c r="AL282" i="1" s="1"/>
  <c r="AI284" i="1"/>
  <c r="AG284" i="1"/>
  <c r="AH284" i="1" s="1"/>
  <c r="AO284" i="1"/>
  <c r="AP284" i="1" s="1"/>
  <c r="AM289" i="1"/>
  <c r="AK289" i="1"/>
  <c r="AG293" i="1"/>
  <c r="AH293" i="1" s="1"/>
  <c r="AI293" i="1"/>
  <c r="AO293" i="1"/>
  <c r="AP293" i="1" s="1"/>
  <c r="AO295" i="1"/>
  <c r="AP295" i="1" s="1"/>
  <c r="AI297" i="1"/>
  <c r="AG297" i="1"/>
  <c r="AH297" i="1" s="1"/>
  <c r="AM297" i="1"/>
  <c r="AK297" i="1"/>
  <c r="AL297" i="1" s="1"/>
  <c r="AO300" i="1"/>
  <c r="AP300" i="1" s="1"/>
  <c r="AG304" i="1"/>
  <c r="AH304" i="1" s="1"/>
  <c r="AI304" i="1"/>
  <c r="AO304" i="1"/>
  <c r="AP304" i="1" s="1"/>
  <c r="AK310" i="1"/>
  <c r="AL310" i="1" s="1"/>
  <c r="AM310" i="1"/>
  <c r="AO315" i="1"/>
  <c r="AP315" i="1" s="1"/>
  <c r="AM315" i="1"/>
  <c r="AK315" i="1"/>
  <c r="AL315" i="1" s="1"/>
  <c r="AK320" i="1"/>
  <c r="AL320" i="1" s="1"/>
  <c r="AM320" i="1"/>
  <c r="AI324" i="1"/>
  <c r="AG324" i="1"/>
  <c r="AH324" i="1" s="1"/>
  <c r="AK324" i="1"/>
  <c r="AL324" i="1" s="1"/>
  <c r="AM324" i="1"/>
  <c r="AK331" i="1"/>
  <c r="AL331" i="1" s="1"/>
  <c r="AM331" i="1"/>
  <c r="AO336" i="1"/>
  <c r="AP336" i="1" s="1"/>
  <c r="AK336" i="1"/>
  <c r="AL336" i="1" s="1"/>
  <c r="AM336" i="1"/>
  <c r="AO343" i="1"/>
  <c r="AK345" i="1"/>
  <c r="AL345" i="1" s="1"/>
  <c r="AG345" i="1"/>
  <c r="AH345" i="1" s="1"/>
  <c r="AO25" i="1"/>
  <c r="AP25" i="1" s="1"/>
  <c r="AI25" i="1"/>
  <c r="AG25" i="1"/>
  <c r="AH25" i="1" s="1"/>
  <c r="AI44" i="1"/>
  <c r="AG44" i="1"/>
  <c r="AH44" i="1" s="1"/>
  <c r="AO64" i="1"/>
  <c r="AP64" i="1" s="1"/>
  <c r="AI64" i="1"/>
  <c r="AG64" i="1"/>
  <c r="AH64" i="1" s="1"/>
  <c r="AI66" i="1"/>
  <c r="AG66" i="1"/>
  <c r="AH66" i="1" s="1"/>
  <c r="AO68" i="1"/>
  <c r="AP68" i="1" s="1"/>
  <c r="AI68" i="1"/>
  <c r="AG68" i="1"/>
  <c r="AH68" i="1" s="1"/>
  <c r="AM71" i="1"/>
  <c r="AK71" i="1"/>
  <c r="AL71" i="1" s="1"/>
  <c r="AO74" i="1"/>
  <c r="AP74" i="1" s="1"/>
  <c r="AG74" i="1"/>
  <c r="AH74" i="1" s="1"/>
  <c r="AI74" i="1"/>
  <c r="AM83" i="1"/>
  <c r="AK83" i="1"/>
  <c r="AL83" i="1" s="1"/>
  <c r="AI87" i="1"/>
  <c r="AG87" i="1"/>
  <c r="AH87" i="1" s="1"/>
  <c r="AM87" i="1"/>
  <c r="AK87" i="1"/>
  <c r="AL87" i="1" s="1"/>
  <c r="AK101" i="1"/>
  <c r="AL101" i="1" s="1"/>
  <c r="AM101" i="1"/>
  <c r="AO20" i="1"/>
  <c r="AP20" i="1" s="1"/>
  <c r="AK20" i="1"/>
  <c r="AL20" i="1" s="1"/>
  <c r="AM20" i="1"/>
  <c r="AK30" i="1"/>
  <c r="AL30" i="1" s="1"/>
  <c r="AM30" i="1"/>
  <c r="AI36" i="1"/>
  <c r="AG36" i="1"/>
  <c r="AH36" i="1" s="1"/>
  <c r="AO36" i="1"/>
  <c r="AP36" i="1" s="1"/>
  <c r="AM39" i="1"/>
  <c r="AK39" i="1"/>
  <c r="AL39" i="1" s="1"/>
  <c r="AG45" i="1"/>
  <c r="AH45" i="1" s="1"/>
  <c r="AI45" i="1"/>
  <c r="AO45" i="1"/>
  <c r="AP45" i="1" s="1"/>
  <c r="AK53" i="1"/>
  <c r="AL53" i="1" s="1"/>
  <c r="AM53" i="1"/>
  <c r="AI57" i="1"/>
  <c r="AG57" i="1"/>
  <c r="AH57" i="1" s="1"/>
  <c r="AO57" i="1"/>
  <c r="AP57" i="1" s="1"/>
  <c r="AM72" i="1"/>
  <c r="AK72" i="1"/>
  <c r="AL72" i="1" s="1"/>
  <c r="AG79" i="1"/>
  <c r="AH79" i="1" s="1"/>
  <c r="AI79" i="1"/>
  <c r="AO79" i="1"/>
  <c r="AP79" i="1" s="1"/>
  <c r="AO82" i="1"/>
  <c r="AP82" i="1" s="1"/>
  <c r="AO93" i="1"/>
  <c r="AP93" i="1" s="1"/>
  <c r="AM93" i="1"/>
  <c r="AK93" i="1"/>
  <c r="AL93" i="1" s="1"/>
  <c r="AO17" i="1"/>
  <c r="AP17" i="1" s="1"/>
  <c r="AG21" i="1"/>
  <c r="AH21" i="1" s="1"/>
  <c r="AI21" i="1"/>
  <c r="AO21" i="1"/>
  <c r="AP21" i="1" s="1"/>
  <c r="AO23" i="1"/>
  <c r="AP23" i="1" s="1"/>
  <c r="AI26" i="1"/>
  <c r="AG26" i="1"/>
  <c r="AH26" i="1" s="1"/>
  <c r="AO26" i="1"/>
  <c r="AP26" i="1" s="1"/>
  <c r="AO29" i="1"/>
  <c r="AP29" i="1" s="1"/>
  <c r="AG32" i="1"/>
  <c r="AH32" i="1" s="1"/>
  <c r="AI32" i="1"/>
  <c r="AO32" i="1"/>
  <c r="AP32" i="1" s="1"/>
  <c r="AK35" i="1"/>
  <c r="AL35" i="1" s="1"/>
  <c r="AM35" i="1"/>
  <c r="AI42" i="1"/>
  <c r="AG42" i="1"/>
  <c r="AH42" i="1" s="1"/>
  <c r="AO42" i="1"/>
  <c r="AP42" i="1" s="1"/>
  <c r="AO46" i="1"/>
  <c r="AP46" i="1" s="1"/>
  <c r="AG48" i="1"/>
  <c r="AH48" i="1" s="1"/>
  <c r="AI48" i="1"/>
  <c r="AK48" i="1"/>
  <c r="AL48" i="1" s="1"/>
  <c r="AM48" i="1"/>
  <c r="AO50" i="1"/>
  <c r="AP50" i="1" s="1"/>
  <c r="AO54" i="1"/>
  <c r="AP54" i="1" s="1"/>
  <c r="AK54" i="1"/>
  <c r="AL54" i="1" s="1"/>
  <c r="AM54" i="1"/>
  <c r="AO60" i="1"/>
  <c r="AP60" i="1" s="1"/>
  <c r="AG62" i="1"/>
  <c r="AH62" i="1" s="1"/>
  <c r="AI62" i="1"/>
  <c r="AO62" i="1"/>
  <c r="AP62" i="1" s="1"/>
  <c r="AO69" i="1"/>
  <c r="AP69" i="1" s="1"/>
  <c r="AO76" i="1"/>
  <c r="AP76" i="1" s="1"/>
  <c r="AM76" i="1"/>
  <c r="AK76" i="1"/>
  <c r="AL76" i="1" s="1"/>
  <c r="AM84" i="1"/>
  <c r="AK84" i="1"/>
  <c r="AL84" i="1" s="1"/>
  <c r="AI90" i="1"/>
  <c r="AG90" i="1"/>
  <c r="AH90" i="1" s="1"/>
  <c r="AO90" i="1"/>
  <c r="AP90" i="1" s="1"/>
  <c r="AM92" i="1"/>
  <c r="AK92" i="1"/>
  <c r="AL92" i="1" s="1"/>
  <c r="AO96" i="1"/>
  <c r="AP96" i="1" s="1"/>
  <c r="AK96" i="1"/>
  <c r="AL96" i="1" s="1"/>
  <c r="AM96" i="1"/>
  <c r="AO98" i="1"/>
  <c r="AP98" i="1" s="1"/>
  <c r="AI100" i="1"/>
  <c r="AG100" i="1"/>
  <c r="AH100" i="1" s="1"/>
  <c r="AK100" i="1"/>
  <c r="AL100" i="1" s="1"/>
  <c r="AM100" i="1"/>
  <c r="AM104" i="1"/>
  <c r="AK104" i="1"/>
  <c r="AL104" i="1" s="1"/>
  <c r="AO107" i="1"/>
  <c r="AP107" i="1" s="1"/>
  <c r="AM107" i="1"/>
  <c r="AK107" i="1"/>
  <c r="AL107" i="1" s="1"/>
  <c r="AO111" i="1"/>
  <c r="AP111" i="1" s="1"/>
  <c r="AG120" i="1"/>
  <c r="AH120" i="1" s="1"/>
  <c r="AI120" i="1"/>
  <c r="AO120" i="1"/>
  <c r="AP120" i="1" s="1"/>
  <c r="AK122" i="1"/>
  <c r="AL122" i="1" s="1"/>
  <c r="AM122" i="1"/>
  <c r="AI126" i="1"/>
  <c r="AG126" i="1"/>
  <c r="AH126" i="1" s="1"/>
  <c r="AO126" i="1"/>
  <c r="AP126" i="1" s="1"/>
  <c r="AO130" i="1"/>
  <c r="AP130" i="1" s="1"/>
  <c r="AG134" i="1"/>
  <c r="AH134" i="1" s="1"/>
  <c r="AI134" i="1"/>
  <c r="AK134" i="1"/>
  <c r="AL134" i="1" s="1"/>
  <c r="AM134" i="1"/>
  <c r="AO136" i="1"/>
  <c r="AP136" i="1" s="1"/>
  <c r="AO139" i="1"/>
  <c r="AP139" i="1" s="1"/>
  <c r="AK139" i="1"/>
  <c r="AL139" i="1" s="1"/>
  <c r="AM139" i="1"/>
  <c r="AM143" i="1"/>
  <c r="AK143" i="1"/>
  <c r="AL143" i="1" s="1"/>
  <c r="AI149" i="1"/>
  <c r="AG149" i="1"/>
  <c r="AH149" i="1" s="1"/>
  <c r="AK149" i="1"/>
  <c r="AL149" i="1" s="1"/>
  <c r="AM149" i="1"/>
  <c r="AO153" i="1"/>
  <c r="AP153" i="1" s="1"/>
  <c r="AO156" i="1"/>
  <c r="AP156" i="1" s="1"/>
  <c r="AM156" i="1"/>
  <c r="AK156" i="1"/>
  <c r="AL156" i="1" s="1"/>
  <c r="AO162" i="1"/>
  <c r="AP162" i="1" s="1"/>
  <c r="AI167" i="1"/>
  <c r="AG167" i="1"/>
  <c r="AH167" i="1" s="1"/>
  <c r="AK167" i="1"/>
  <c r="AL167" i="1" s="1"/>
  <c r="AM167" i="1"/>
  <c r="AM169" i="1"/>
  <c r="AK169" i="1"/>
  <c r="AL169" i="1" s="1"/>
  <c r="AG173" i="1"/>
  <c r="AH173" i="1" s="1"/>
  <c r="AI173" i="1"/>
  <c r="AO173" i="1"/>
  <c r="AP173" i="1" s="1"/>
  <c r="AO175" i="1"/>
  <c r="AP175" i="1" s="1"/>
  <c r="AI177" i="1"/>
  <c r="AG177" i="1"/>
  <c r="AH177" i="1" s="1"/>
  <c r="AK177" i="1"/>
  <c r="AL177" i="1" s="1"/>
  <c r="AM177" i="1"/>
  <c r="AK182" i="1"/>
  <c r="AL182" i="1" s="1"/>
  <c r="AM182" i="1"/>
  <c r="AI185" i="1"/>
  <c r="AG185" i="1"/>
  <c r="AH185" i="1" s="1"/>
  <c r="AO185" i="1"/>
  <c r="AP185" i="1" s="1"/>
  <c r="AO187" i="1"/>
  <c r="AP187" i="1" s="1"/>
  <c r="AG189" i="1"/>
  <c r="AH189" i="1" s="1"/>
  <c r="AI189" i="1"/>
  <c r="AK189" i="1"/>
  <c r="AL189" i="1" s="1"/>
  <c r="AM189" i="1"/>
  <c r="AO191" i="1"/>
  <c r="AP191" i="1" s="1"/>
  <c r="AO193" i="1"/>
  <c r="AP193" i="1" s="1"/>
  <c r="AK193" i="1"/>
  <c r="AL193" i="1" s="1"/>
  <c r="AM193" i="1"/>
  <c r="AO196" i="1"/>
  <c r="AP196" i="1" s="1"/>
  <c r="AI202" i="1"/>
  <c r="AG202" i="1"/>
  <c r="AH202" i="1" s="1"/>
  <c r="AM202" i="1"/>
  <c r="AK202" i="1"/>
  <c r="AL202" i="1" s="1"/>
  <c r="AM207" i="1"/>
  <c r="AK207" i="1"/>
  <c r="AL207" i="1" s="1"/>
  <c r="AO211" i="1"/>
  <c r="AP211" i="1" s="1"/>
  <c r="AK211" i="1"/>
  <c r="AL211" i="1" s="1"/>
  <c r="AM211" i="1"/>
  <c r="AO214" i="1"/>
  <c r="AP214" i="1" s="1"/>
  <c r="AI218" i="1"/>
  <c r="AG218" i="1"/>
  <c r="AH218" i="1" s="1"/>
  <c r="AM218" i="1"/>
  <c r="AK218" i="1"/>
  <c r="AL218" i="1" s="1"/>
  <c r="AM220" i="1"/>
  <c r="AK220" i="1"/>
  <c r="AL220" i="1" s="1"/>
  <c r="AI222" i="1"/>
  <c r="AG222" i="1"/>
  <c r="AH222" i="1" s="1"/>
  <c r="AO222" i="1"/>
  <c r="AP222" i="1" s="1"/>
  <c r="AK225" i="1"/>
  <c r="AL225" i="1" s="1"/>
  <c r="AM225" i="1"/>
  <c r="AI230" i="1"/>
  <c r="AG230" i="1"/>
  <c r="AH230" i="1" s="1"/>
  <c r="AM230" i="1"/>
  <c r="AK230" i="1"/>
  <c r="AL230" i="1" s="1"/>
  <c r="AO232" i="1"/>
  <c r="AP232" i="1" s="1"/>
  <c r="AO237" i="1"/>
  <c r="AP237" i="1" s="1"/>
  <c r="AK237" i="1"/>
  <c r="AL237" i="1" s="1"/>
  <c r="AM237" i="1"/>
  <c r="AO245" i="1"/>
  <c r="AP245" i="1" s="1"/>
  <c r="AO251" i="1"/>
  <c r="AP251" i="1" s="1"/>
  <c r="AM251" i="1"/>
  <c r="AK251" i="1"/>
  <c r="AL251" i="1" s="1"/>
  <c r="AM256" i="1"/>
  <c r="AK256" i="1"/>
  <c r="AL256" i="1" s="1"/>
  <c r="AG259" i="1"/>
  <c r="AH259" i="1" s="1"/>
  <c r="AI259" i="1"/>
  <c r="AO259" i="1"/>
  <c r="AP259" i="1" s="1"/>
  <c r="AO263" i="1"/>
  <c r="AP263" i="1" s="1"/>
  <c r="AI266" i="1"/>
  <c r="AG266" i="1"/>
  <c r="AH266" i="1" s="1"/>
  <c r="AO266" i="1"/>
  <c r="AP266" i="1" s="1"/>
  <c r="AK269" i="1"/>
  <c r="AL269" i="1" s="1"/>
  <c r="AM269" i="1"/>
  <c r="AI273" i="1"/>
  <c r="AG273" i="1"/>
  <c r="AH273" i="1" s="1"/>
  <c r="AM273" i="1"/>
  <c r="AK273" i="1"/>
  <c r="AL273" i="1" s="1"/>
  <c r="AM280" i="1"/>
  <c r="AK280" i="1"/>
  <c r="AL280" i="1" s="1"/>
  <c r="AG286" i="1"/>
  <c r="AH286" i="1" s="1"/>
  <c r="AI286" i="1"/>
  <c r="AO286" i="1"/>
  <c r="AP286" i="1" s="1"/>
  <c r="AK291" i="1"/>
  <c r="AM291" i="1"/>
  <c r="AI299" i="1"/>
  <c r="AG299" i="1"/>
  <c r="AH299" i="1" s="1"/>
  <c r="AM299" i="1"/>
  <c r="AK299" i="1"/>
  <c r="AL299" i="1" s="1"/>
  <c r="AK303" i="1"/>
  <c r="AL303" i="1" s="1"/>
  <c r="AM303" i="1"/>
  <c r="AI306" i="1"/>
  <c r="AG306" i="1"/>
  <c r="AH306" i="1" s="1"/>
  <c r="AK306" i="1"/>
  <c r="AL306" i="1" s="1"/>
  <c r="AM306" i="1"/>
  <c r="AO309" i="1"/>
  <c r="AP309" i="1" s="1"/>
  <c r="AI313" i="1"/>
  <c r="AG313" i="1"/>
  <c r="AH313" i="1" s="1"/>
  <c r="AO313" i="1"/>
  <c r="AP313" i="1" s="1"/>
  <c r="AM316" i="1"/>
  <c r="AK316" i="1"/>
  <c r="AL316" i="1" s="1"/>
  <c r="AG319" i="1"/>
  <c r="AH319" i="1" s="1"/>
  <c r="AI319" i="1"/>
  <c r="AO319" i="1"/>
  <c r="AP319" i="1" s="1"/>
  <c r="AO323" i="1"/>
  <c r="AP323" i="1" s="1"/>
  <c r="AI327" i="1"/>
  <c r="AG327" i="1"/>
  <c r="AH327" i="1" s="1"/>
  <c r="AM327" i="1"/>
  <c r="AK327" i="1"/>
  <c r="AL327" i="1" s="1"/>
  <c r="AO329" i="1"/>
  <c r="AP329" i="1" s="1"/>
  <c r="AI332" i="1"/>
  <c r="AG332" i="1"/>
  <c r="AH332" i="1" s="1"/>
  <c r="AO332" i="1"/>
  <c r="AP332" i="1" s="1"/>
  <c r="AK334" i="1"/>
  <c r="AL334" i="1" s="1"/>
  <c r="AM334" i="1"/>
  <c r="AK338" i="1"/>
  <c r="AL338" i="1" s="1"/>
  <c r="AM338" i="1"/>
  <c r="AO338" i="1"/>
  <c r="AP338" i="1" s="1"/>
  <c r="AK341" i="1"/>
  <c r="AL341" i="1" s="1"/>
  <c r="AM341" i="1"/>
  <c r="AI106" i="1"/>
  <c r="AG106" i="1"/>
  <c r="AH106" i="1" s="1"/>
  <c r="AO106" i="1"/>
  <c r="AP106" i="1" s="1"/>
  <c r="AO110" i="1"/>
  <c r="AP110" i="1" s="1"/>
  <c r="AO113" i="1"/>
  <c r="AP113" i="1" s="1"/>
  <c r="AK113" i="1"/>
  <c r="AL113" i="1" s="1"/>
  <c r="AM113" i="1"/>
  <c r="AO116" i="1"/>
  <c r="AP116" i="1" s="1"/>
  <c r="AI118" i="1"/>
  <c r="AG118" i="1"/>
  <c r="AH118" i="1" s="1"/>
  <c r="AM118" i="1"/>
  <c r="AK118" i="1"/>
  <c r="AL118" i="1" s="1"/>
  <c r="AI123" i="1"/>
  <c r="AG123" i="1"/>
  <c r="AH123" i="1" s="1"/>
  <c r="AI127" i="1"/>
  <c r="AG127" i="1"/>
  <c r="AH127" i="1" s="1"/>
  <c r="AO127" i="1"/>
  <c r="AP127" i="1" s="1"/>
  <c r="AM132" i="1"/>
  <c r="AK132" i="1"/>
  <c r="AL132" i="1" s="1"/>
  <c r="AK138" i="1"/>
  <c r="AL138" i="1" s="1"/>
  <c r="AM138" i="1"/>
  <c r="AG138" i="1"/>
  <c r="AH138" i="1" s="1"/>
  <c r="AI138" i="1"/>
  <c r="AI142" i="1"/>
  <c r="AG142" i="1"/>
  <c r="AH142" i="1" s="1"/>
  <c r="AK146" i="1"/>
  <c r="AL146" i="1" s="1"/>
  <c r="AM146" i="1"/>
  <c r="AI146" i="1"/>
  <c r="AG146" i="1"/>
  <c r="AH146" i="1" s="1"/>
  <c r="AO148" i="1"/>
  <c r="AP148" i="1" s="1"/>
  <c r="AO151" i="1"/>
  <c r="AP151" i="1" s="1"/>
  <c r="AG151" i="1"/>
  <c r="AH151" i="1" s="1"/>
  <c r="AI151" i="1"/>
  <c r="AG157" i="1"/>
  <c r="AH157" i="1" s="1"/>
  <c r="AI157" i="1"/>
  <c r="AG160" i="1"/>
  <c r="AH160" i="1" s="1"/>
  <c r="AI160" i="1"/>
  <c r="AO160" i="1"/>
  <c r="AP160" i="1" s="1"/>
  <c r="AM164" i="1"/>
  <c r="AK164" i="1"/>
  <c r="AL164" i="1" s="1"/>
  <c r="AK166" i="1"/>
  <c r="AL166" i="1" s="1"/>
  <c r="AM166" i="1"/>
  <c r="AG166" i="1"/>
  <c r="AH166" i="1" s="1"/>
  <c r="AI166" i="1"/>
  <c r="AI172" i="1"/>
  <c r="AG172" i="1"/>
  <c r="AH172" i="1" s="1"/>
  <c r="AG180" i="1"/>
  <c r="AH180" i="1" s="1"/>
  <c r="AI180" i="1"/>
  <c r="AO180" i="1"/>
  <c r="AP180" i="1" s="1"/>
  <c r="AI184" i="1"/>
  <c r="AG184" i="1"/>
  <c r="AH184" i="1" s="1"/>
  <c r="AK198" i="1"/>
  <c r="AL198" i="1" s="1"/>
  <c r="AM198" i="1"/>
  <c r="AG198" i="1"/>
  <c r="AH198" i="1" s="1"/>
  <c r="AI198" i="1"/>
  <c r="AM200" i="1"/>
  <c r="AK200" i="1"/>
  <c r="AL200" i="1" s="1"/>
  <c r="AO203" i="1"/>
  <c r="AP203" i="1" s="1"/>
  <c r="AG203" i="1"/>
  <c r="AH203" i="1" s="1"/>
  <c r="AI203" i="1"/>
  <c r="AK205" i="1"/>
  <c r="AL205" i="1" s="1"/>
  <c r="AM205" i="1"/>
  <c r="AM209" i="1"/>
  <c r="AK209" i="1"/>
  <c r="AL209" i="1" s="1"/>
  <c r="AG209" i="1"/>
  <c r="AH209" i="1" s="1"/>
  <c r="AI209" i="1"/>
  <c r="AK215" i="1"/>
  <c r="AL215" i="1" s="1"/>
  <c r="AM215" i="1"/>
  <c r="AI223" i="1"/>
  <c r="AG223" i="1"/>
  <c r="AH223" i="1" s="1"/>
  <c r="AO223" i="1"/>
  <c r="AP223" i="1" s="1"/>
  <c r="AO228" i="1"/>
  <c r="AP228" i="1" s="1"/>
  <c r="AI233" i="1"/>
  <c r="AG233" i="1"/>
  <c r="AH233" i="1" s="1"/>
  <c r="AO233" i="1"/>
  <c r="AP233" i="1" s="1"/>
  <c r="AM236" i="1"/>
  <c r="AK236" i="1"/>
  <c r="AL236" i="1" s="1"/>
  <c r="AK240" i="1"/>
  <c r="AL240" i="1" s="1"/>
  <c r="AM240" i="1"/>
  <c r="AG240" i="1"/>
  <c r="AH240" i="1" s="1"/>
  <c r="AI240" i="1"/>
  <c r="AK242" i="1"/>
  <c r="AL242" i="1" s="1"/>
  <c r="AM242" i="1"/>
  <c r="AO244" i="1"/>
  <c r="AP244" i="1" s="1"/>
  <c r="AG244" i="1"/>
  <c r="AH244" i="1" s="1"/>
  <c r="AI244" i="1"/>
  <c r="AM247" i="1"/>
  <c r="AK247" i="1"/>
  <c r="AL247" i="1" s="1"/>
  <c r="AO250" i="1"/>
  <c r="AP250" i="1" s="1"/>
  <c r="AG250" i="1"/>
  <c r="AH250" i="1" s="1"/>
  <c r="AI250" i="1"/>
  <c r="AM253" i="1"/>
  <c r="AK253" i="1"/>
  <c r="AL253" i="1" s="1"/>
  <c r="AG257" i="1"/>
  <c r="AH257" i="1" s="1"/>
  <c r="AI257" i="1"/>
  <c r="AO257" i="1"/>
  <c r="AP257" i="1" s="1"/>
  <c r="AO262" i="1"/>
  <c r="AP262" i="1" s="1"/>
  <c r="AM268" i="1"/>
  <c r="AK268" i="1"/>
  <c r="AL268" i="1" s="1"/>
  <c r="AG268" i="1"/>
  <c r="AH268" i="1" s="1"/>
  <c r="AI268" i="1"/>
  <c r="AK272" i="1"/>
  <c r="AL272" i="1" s="1"/>
  <c r="AM272" i="1"/>
  <c r="AO275" i="1"/>
  <c r="AP275" i="1" s="1"/>
  <c r="AI275" i="1"/>
  <c r="AG275" i="1"/>
  <c r="AH275" i="1" s="1"/>
  <c r="AM277" i="1"/>
  <c r="AK277" i="1"/>
  <c r="AL277" i="1" s="1"/>
  <c r="AO281" i="1"/>
  <c r="AP281" i="1" s="1"/>
  <c r="AI281" i="1"/>
  <c r="AG281" i="1"/>
  <c r="AH281" i="1" s="1"/>
  <c r="AI283" i="1"/>
  <c r="AG283" i="1"/>
  <c r="AH283" i="1" s="1"/>
  <c r="AO288" i="1"/>
  <c r="AP288" i="1" s="1"/>
  <c r="AG288" i="1"/>
  <c r="AH288" i="1" s="1"/>
  <c r="AI288" i="1"/>
  <c r="AG290" i="1"/>
  <c r="AH290" i="1" s="1"/>
  <c r="AI290" i="1"/>
  <c r="AM294" i="1"/>
  <c r="AK294" i="1"/>
  <c r="AL294" i="1" s="1"/>
  <c r="AI294" i="1"/>
  <c r="AG294" i="1"/>
  <c r="AH294" i="1" s="1"/>
  <c r="AI296" i="1"/>
  <c r="AG296" i="1"/>
  <c r="AH296" i="1" s="1"/>
  <c r="AI298" i="1"/>
  <c r="AG298" i="1"/>
  <c r="AH298" i="1" s="1"/>
  <c r="AO298" i="1"/>
  <c r="AP298" i="1" s="1"/>
  <c r="AM302" i="1"/>
  <c r="AK302" i="1"/>
  <c r="AL302" i="1" s="1"/>
  <c r="AI307" i="1"/>
  <c r="AG307" i="1"/>
  <c r="AH307" i="1" s="1"/>
  <c r="AO307" i="1"/>
  <c r="AP307" i="1" s="1"/>
  <c r="AO312" i="1"/>
  <c r="AP312" i="1" s="1"/>
  <c r="AK318" i="1"/>
  <c r="AL318" i="1" s="1"/>
  <c r="AM318" i="1"/>
  <c r="AI318" i="1"/>
  <c r="AG318" i="1"/>
  <c r="AH318" i="1" s="1"/>
  <c r="AO321" i="1"/>
  <c r="AP321" i="1" s="1"/>
  <c r="AM325" i="1"/>
  <c r="AK325" i="1"/>
  <c r="AL325" i="1" s="1"/>
  <c r="AG325" i="1"/>
  <c r="AH325" i="1" s="1"/>
  <c r="AI325" i="1"/>
  <c r="AI335" i="1"/>
  <c r="AG335" i="1"/>
  <c r="AH335" i="1" s="1"/>
  <c r="AO340" i="1"/>
  <c r="AM340" i="1"/>
  <c r="AK340" i="1"/>
  <c r="AL340" i="1" s="1"/>
  <c r="AO344" i="1"/>
  <c r="AI41" i="1"/>
  <c r="AG41" i="1"/>
  <c r="AM59" i="1"/>
  <c r="AK59" i="1"/>
  <c r="AL59" i="1" s="1"/>
  <c r="AK65" i="1"/>
  <c r="AL65" i="1" s="1"/>
  <c r="AM65" i="1"/>
  <c r="AI70" i="1"/>
  <c r="AG70" i="1"/>
  <c r="AH70" i="1" s="1"/>
  <c r="AI73" i="1"/>
  <c r="AG73" i="1"/>
  <c r="AI80" i="1"/>
  <c r="AG80" i="1"/>
  <c r="AH80" i="1" s="1"/>
  <c r="AM85" i="1"/>
  <c r="AK85" i="1"/>
  <c r="AL85" i="1" s="1"/>
  <c r="AO103" i="1"/>
  <c r="AP103" i="1" s="1"/>
  <c r="AO28" i="1"/>
  <c r="AP28" i="1" s="1"/>
  <c r="AO37" i="1"/>
  <c r="AP37" i="1" s="1"/>
  <c r="AM40" i="1"/>
  <c r="AK40" i="1"/>
  <c r="AL40" i="1" s="1"/>
  <c r="AI51" i="1"/>
  <c r="AG51" i="1"/>
  <c r="AH51" i="1" s="1"/>
  <c r="AO58" i="1"/>
  <c r="AP58" i="1" s="1"/>
  <c r="AI78" i="1"/>
  <c r="AG78" i="1"/>
  <c r="AH78" i="1" s="1"/>
  <c r="AO81" i="1"/>
  <c r="AP81" i="1" s="1"/>
  <c r="AM95" i="1"/>
  <c r="AK95" i="1"/>
  <c r="AL95" i="1" s="1"/>
  <c r="AI18" i="1"/>
  <c r="AG18" i="1"/>
  <c r="AH18" i="1" s="1"/>
  <c r="AO22" i="1"/>
  <c r="AP22" i="1" s="1"/>
  <c r="AI27" i="1"/>
  <c r="AG27" i="1"/>
  <c r="AH27" i="1" s="1"/>
  <c r="AM33" i="1"/>
  <c r="AK33" i="1"/>
  <c r="AL33" i="1" s="1"/>
  <c r="AO38" i="1"/>
  <c r="AP38" i="1" s="1"/>
  <c r="AO43" i="1"/>
  <c r="AP43" i="1" s="1"/>
  <c r="AG49" i="1"/>
  <c r="AH49" i="1" s="1"/>
  <c r="AI49" i="1"/>
  <c r="AM56" i="1"/>
  <c r="AK56" i="1"/>
  <c r="AL56" i="1" s="1"/>
  <c r="AG56" i="1"/>
  <c r="AH56" i="1" s="1"/>
  <c r="AI56" i="1"/>
  <c r="AO63" i="1"/>
  <c r="AP63" i="1" s="1"/>
  <c r="AM75" i="1"/>
  <c r="AK75" i="1"/>
  <c r="AL75" i="1" s="1"/>
  <c r="AO77" i="1"/>
  <c r="AP77" i="1" s="1"/>
  <c r="AM91" i="1"/>
  <c r="AK91" i="1"/>
  <c r="AL91" i="1" s="1"/>
  <c r="AI94" i="1"/>
  <c r="AG94" i="1"/>
  <c r="AH94" i="1" s="1"/>
  <c r="AG97" i="1"/>
  <c r="AH97" i="1" s="1"/>
  <c r="AI97" i="1"/>
  <c r="AO102" i="1"/>
  <c r="AP102" i="1" s="1"/>
  <c r="AM105" i="1"/>
  <c r="AK105" i="1"/>
  <c r="AL105" i="1" s="1"/>
  <c r="AI108" i="1"/>
  <c r="AG108" i="1"/>
  <c r="AH108" i="1" s="1"/>
  <c r="AO121" i="1"/>
  <c r="AP121" i="1" s="1"/>
  <c r="AI128" i="1"/>
  <c r="AG128" i="1"/>
  <c r="AH128" i="1" s="1"/>
  <c r="AO131" i="1"/>
  <c r="AP131" i="1" s="1"/>
  <c r="AI135" i="1"/>
  <c r="AG135" i="1"/>
  <c r="AH135" i="1" s="1"/>
  <c r="AG141" i="1"/>
  <c r="AH141" i="1" s="1"/>
  <c r="AI141" i="1"/>
  <c r="AK145" i="1"/>
  <c r="AL145" i="1" s="1"/>
  <c r="AM145" i="1"/>
  <c r="AG152" i="1"/>
  <c r="AH152" i="1" s="1"/>
  <c r="AI152" i="1"/>
  <c r="AG159" i="1"/>
  <c r="AH159" i="1" s="1"/>
  <c r="AI159" i="1"/>
  <c r="AO163" i="1"/>
  <c r="AP163" i="1" s="1"/>
  <c r="AG168" i="1"/>
  <c r="AH168" i="1" s="1"/>
  <c r="AI168" i="1"/>
  <c r="AM174" i="1"/>
  <c r="AK174" i="1"/>
  <c r="AL174" i="1" s="1"/>
  <c r="AO176" i="1"/>
  <c r="AP176" i="1" s="1"/>
  <c r="AO179" i="1"/>
  <c r="AP179" i="1" s="1"/>
  <c r="AM186" i="1"/>
  <c r="AK186" i="1"/>
  <c r="AL186" i="1" s="1"/>
  <c r="AO188" i="1"/>
  <c r="AP188" i="1" s="1"/>
  <c r="AI190" i="1"/>
  <c r="AG190" i="1"/>
  <c r="AH190" i="1" s="1"/>
  <c r="AO195" i="1"/>
  <c r="AP195" i="1" s="1"/>
  <c r="AM206" i="1"/>
  <c r="AK206" i="1"/>
  <c r="AL206" i="1" s="1"/>
  <c r="AM210" i="1"/>
  <c r="AK210" i="1"/>
  <c r="AL210" i="1" s="1"/>
  <c r="AI216" i="1"/>
  <c r="AG216" i="1"/>
  <c r="AH216" i="1" s="1"/>
  <c r="AK221" i="1"/>
  <c r="AL221" i="1" s="1"/>
  <c r="AM221" i="1"/>
  <c r="AO238" i="1"/>
  <c r="AP238" i="1" s="1"/>
  <c r="AM308" i="1"/>
  <c r="AK308" i="1"/>
  <c r="AL308" i="1" s="1"/>
  <c r="AK25" i="1"/>
  <c r="AL25" i="1" s="1"/>
  <c r="AM25" i="1"/>
  <c r="AM44" i="1"/>
  <c r="AK44" i="1"/>
  <c r="AL44" i="1" s="1"/>
  <c r="AO66" i="1"/>
  <c r="AP66" i="1" s="1"/>
  <c r="AK68" i="1"/>
  <c r="AL68" i="1" s="1"/>
  <c r="AM68" i="1"/>
  <c r="AO71" i="1"/>
  <c r="AP71" i="1" s="1"/>
  <c r="AG83" i="1"/>
  <c r="AH83" i="1" s="1"/>
  <c r="AI83" i="1"/>
  <c r="AO87" i="1"/>
  <c r="AP87" i="1" s="1"/>
  <c r="AG101" i="1"/>
  <c r="AH101" i="1" s="1"/>
  <c r="AI101" i="1"/>
  <c r="AI30" i="1"/>
  <c r="AG30" i="1"/>
  <c r="AH30" i="1" s="1"/>
  <c r="AK36" i="1"/>
  <c r="AL36" i="1" s="1"/>
  <c r="AM36" i="1"/>
  <c r="AK45" i="1"/>
  <c r="AL45" i="1" s="1"/>
  <c r="AM45" i="1"/>
  <c r="AO53" i="1"/>
  <c r="AP53" i="1" s="1"/>
  <c r="AO72" i="1"/>
  <c r="AP72" i="1" s="1"/>
  <c r="AK79" i="1"/>
  <c r="AL79" i="1" s="1"/>
  <c r="AM79" i="1"/>
  <c r="AI82" i="1"/>
  <c r="AG82" i="1"/>
  <c r="AH82" i="1" s="1"/>
  <c r="AM17" i="1"/>
  <c r="AK17" i="1"/>
  <c r="AL17" i="1" s="1"/>
  <c r="AK21" i="1"/>
  <c r="AL21" i="1" s="1"/>
  <c r="AM21" i="1"/>
  <c r="AK26" i="1"/>
  <c r="AL26" i="1" s="1"/>
  <c r="AM26" i="1"/>
  <c r="AG29" i="1"/>
  <c r="AH29" i="1" s="1"/>
  <c r="AI29" i="1"/>
  <c r="AO35" i="1"/>
  <c r="AP35" i="1" s="1"/>
  <c r="AK42" i="1"/>
  <c r="AL42" i="1" s="1"/>
  <c r="AM42" i="1"/>
  <c r="AG46" i="1"/>
  <c r="AH46" i="1" s="1"/>
  <c r="AI46" i="1"/>
  <c r="AK50" i="1"/>
  <c r="AL50" i="1" s="1"/>
  <c r="AM50" i="1"/>
  <c r="AG54" i="1"/>
  <c r="AH54" i="1" s="1"/>
  <c r="AI54" i="1"/>
  <c r="AI60" i="1"/>
  <c r="AG60" i="1"/>
  <c r="AH60" i="1" s="1"/>
  <c r="AK69" i="1"/>
  <c r="AL69" i="1" s="1"/>
  <c r="AM69" i="1"/>
  <c r="AG76" i="1"/>
  <c r="AH76" i="1" s="1"/>
  <c r="AI76" i="1"/>
  <c r="AG84" i="1"/>
  <c r="AH84" i="1" s="1"/>
  <c r="AI84" i="1"/>
  <c r="AG92" i="1"/>
  <c r="AH92" i="1" s="1"/>
  <c r="AI92" i="1"/>
  <c r="AG96" i="1"/>
  <c r="AH96" i="1" s="1"/>
  <c r="AI96" i="1"/>
  <c r="AI98" i="1"/>
  <c r="AG98" i="1"/>
  <c r="AH98" i="1" s="1"/>
  <c r="AO104" i="1"/>
  <c r="AP104" i="1" s="1"/>
  <c r="AG107" i="1"/>
  <c r="AH107" i="1" s="1"/>
  <c r="AI107" i="1"/>
  <c r="AG111" i="1"/>
  <c r="AH111" i="1" s="1"/>
  <c r="AI111" i="1"/>
  <c r="AO122" i="1"/>
  <c r="AP122" i="1" s="1"/>
  <c r="AK126" i="1"/>
  <c r="AL126" i="1" s="1"/>
  <c r="AM126" i="1"/>
  <c r="AI130" i="1"/>
  <c r="AG130" i="1"/>
  <c r="AH130" i="1" s="1"/>
  <c r="AK136" i="1"/>
  <c r="AL136" i="1" s="1"/>
  <c r="AM136" i="1"/>
  <c r="AI139" i="1"/>
  <c r="AG139" i="1"/>
  <c r="AH139" i="1" s="1"/>
  <c r="AO149" i="1"/>
  <c r="AP149" i="1" s="1"/>
  <c r="AG153" i="1"/>
  <c r="AH153" i="1" s="1"/>
  <c r="AI153" i="1"/>
  <c r="AK162" i="1"/>
  <c r="AL162" i="1" s="1"/>
  <c r="AM162" i="1"/>
  <c r="AO167" i="1"/>
  <c r="AP167" i="1" s="1"/>
  <c r="AI169" i="1"/>
  <c r="AG169" i="1"/>
  <c r="AH169" i="1" s="1"/>
  <c r="AM175" i="1"/>
  <c r="AK175" i="1"/>
  <c r="AL175" i="1" s="1"/>
  <c r="AO177" i="1"/>
  <c r="AP177" i="1" s="1"/>
  <c r="AI182" i="1"/>
  <c r="AG182" i="1"/>
  <c r="AH182" i="1" s="1"/>
  <c r="AM185" i="1"/>
  <c r="AK185" i="1"/>
  <c r="AL185" i="1" s="1"/>
  <c r="AG187" i="1"/>
  <c r="AH187" i="1" s="1"/>
  <c r="AI187" i="1"/>
  <c r="AK191" i="1"/>
  <c r="AL191" i="1" s="1"/>
  <c r="AM191" i="1"/>
  <c r="AI193" i="1"/>
  <c r="AG193" i="1"/>
  <c r="AH193" i="1" s="1"/>
  <c r="AI196" i="1"/>
  <c r="AG196" i="1"/>
  <c r="AH196" i="1" s="1"/>
  <c r="AO207" i="1"/>
  <c r="AP207" i="1" s="1"/>
  <c r="AI211" i="1"/>
  <c r="AG211" i="1"/>
  <c r="AH211" i="1" s="1"/>
  <c r="AI214" i="1"/>
  <c r="AG214" i="1"/>
  <c r="AH214" i="1" s="1"/>
  <c r="AO220" i="1"/>
  <c r="AP220" i="1" s="1"/>
  <c r="AK222" i="1"/>
  <c r="AL222" i="1" s="1"/>
  <c r="AM222" i="1"/>
  <c r="AO225" i="1"/>
  <c r="AP225" i="1" s="1"/>
  <c r="AM232" i="1"/>
  <c r="AK232" i="1"/>
  <c r="AL232" i="1" s="1"/>
  <c r="AI237" i="1"/>
  <c r="AG237" i="1"/>
  <c r="AH237" i="1" s="1"/>
  <c r="AI245" i="1"/>
  <c r="AG245" i="1"/>
  <c r="AH245" i="1" s="1"/>
  <c r="AO256" i="1"/>
  <c r="AP256" i="1" s="1"/>
  <c r="AK259" i="1"/>
  <c r="AL259" i="1" s="1"/>
  <c r="AM259" i="1"/>
  <c r="AI263" i="1"/>
  <c r="AG263" i="1"/>
  <c r="AH263" i="1" s="1"/>
  <c r="AI269" i="1"/>
  <c r="AG269" i="1"/>
  <c r="AH269" i="1" s="1"/>
  <c r="AO273" i="1"/>
  <c r="AP273" i="1" s="1"/>
  <c r="AI280" i="1"/>
  <c r="AG280" i="1"/>
  <c r="AH280" i="1" s="1"/>
  <c r="AM286" i="1"/>
  <c r="AK286" i="1"/>
  <c r="AL286" i="1" s="1"/>
  <c r="AO291" i="1"/>
  <c r="AP291" i="1" s="1"/>
  <c r="AO303" i="1"/>
  <c r="AP303" i="1" s="1"/>
  <c r="AO306" i="1"/>
  <c r="AP306" i="1" s="1"/>
  <c r="AI309" i="1"/>
  <c r="AG309" i="1"/>
  <c r="AH309" i="1" s="1"/>
  <c r="AI316" i="1"/>
  <c r="AG316" i="1"/>
  <c r="AH316" i="1" s="1"/>
  <c r="AK319" i="1"/>
  <c r="AL319" i="1" s="1"/>
  <c r="AM319" i="1"/>
  <c r="AM323" i="1"/>
  <c r="AK323" i="1"/>
  <c r="AL323" i="1" s="1"/>
  <c r="AM329" i="1"/>
  <c r="AK329" i="1"/>
  <c r="AL329" i="1" s="1"/>
  <c r="AK332" i="1"/>
  <c r="AL332" i="1" s="1"/>
  <c r="AM332" i="1"/>
  <c r="AI334" i="1"/>
  <c r="AG334" i="1"/>
  <c r="AH334" i="1" s="1"/>
  <c r="AG338" i="1"/>
  <c r="AH338" i="1" s="1"/>
  <c r="AI338" i="1"/>
  <c r="AG341" i="1"/>
  <c r="AH341" i="1" s="1"/>
  <c r="AI341" i="1"/>
  <c r="AM110" i="1"/>
  <c r="AK110" i="1"/>
  <c r="AL110" i="1" s="1"/>
  <c r="AG113" i="1"/>
  <c r="AH113" i="1" s="1"/>
  <c r="AI113" i="1"/>
  <c r="AI116" i="1"/>
  <c r="AG116" i="1"/>
  <c r="AH116" i="1" s="1"/>
  <c r="AM123" i="1"/>
  <c r="AK123" i="1"/>
  <c r="AL123" i="1" s="1"/>
  <c r="AO123" i="1"/>
  <c r="AP123" i="1" s="1"/>
  <c r="AO132" i="1"/>
  <c r="AP132" i="1" s="1"/>
  <c r="AO142" i="1"/>
  <c r="AP142" i="1" s="1"/>
  <c r="AO146" i="1"/>
  <c r="AP146" i="1" s="1"/>
  <c r="AG148" i="1"/>
  <c r="AH148" i="1" s="1"/>
  <c r="AI148" i="1"/>
  <c r="AK151" i="1"/>
  <c r="AL151" i="1" s="1"/>
  <c r="AM151" i="1"/>
  <c r="AM157" i="1"/>
  <c r="AK157" i="1"/>
  <c r="AL157" i="1" s="1"/>
  <c r="AG164" i="1"/>
  <c r="AH164" i="1" s="1"/>
  <c r="AI164" i="1"/>
  <c r="AO166" i="1"/>
  <c r="AP166" i="1" s="1"/>
  <c r="AK172" i="1"/>
  <c r="AL172" i="1" s="1"/>
  <c r="AM172" i="1"/>
  <c r="AO184" i="1"/>
  <c r="AP184" i="1" s="1"/>
  <c r="AO198" i="1"/>
  <c r="AP198" i="1" s="1"/>
  <c r="AO200" i="1"/>
  <c r="AP200" i="1" s="1"/>
  <c r="AG205" i="1"/>
  <c r="AH205" i="1" s="1"/>
  <c r="AI205" i="1"/>
  <c r="AO209" i="1"/>
  <c r="AP209" i="1" s="1"/>
  <c r="AO215" i="1"/>
  <c r="AP215" i="1" s="1"/>
  <c r="AG228" i="1"/>
  <c r="AH228" i="1" s="1"/>
  <c r="AI228" i="1"/>
  <c r="AK233" i="1"/>
  <c r="AL233" i="1" s="1"/>
  <c r="AM233" i="1"/>
  <c r="AO236" i="1"/>
  <c r="AP236" i="1" s="1"/>
  <c r="AG242" i="1"/>
  <c r="AH242" i="1" s="1"/>
  <c r="AI242" i="1"/>
  <c r="AO242" i="1"/>
  <c r="AP242" i="1" s="1"/>
  <c r="AI247" i="1"/>
  <c r="AG247" i="1"/>
  <c r="AH247" i="1" s="1"/>
  <c r="AM250" i="1"/>
  <c r="AK250" i="1"/>
  <c r="AL250" i="1" s="1"/>
  <c r="AI253" i="1"/>
  <c r="AG253" i="1"/>
  <c r="AH253" i="1" s="1"/>
  <c r="AM257" i="1"/>
  <c r="AK257" i="1"/>
  <c r="AL257" i="1" s="1"/>
  <c r="AI262" i="1"/>
  <c r="AG262" i="1"/>
  <c r="AH262" i="1" s="1"/>
  <c r="AM262" i="1"/>
  <c r="AK262" i="1"/>
  <c r="AL262" i="1" s="1"/>
  <c r="AO268" i="1"/>
  <c r="AP268" i="1" s="1"/>
  <c r="AO272" i="1"/>
  <c r="AP272" i="1" s="1"/>
  <c r="AK275" i="1"/>
  <c r="AL275" i="1" s="1"/>
  <c r="AM275" i="1"/>
  <c r="AI277" i="1"/>
  <c r="AG277" i="1"/>
  <c r="AH277" i="1" s="1"/>
  <c r="AO277" i="1"/>
  <c r="AP277" i="1" s="1"/>
  <c r="AM281" i="1"/>
  <c r="AK281" i="1"/>
  <c r="AL281" i="1" s="1"/>
  <c r="AO283" i="1"/>
  <c r="AP283" i="1" s="1"/>
  <c r="AM283" i="1"/>
  <c r="AK283" i="1"/>
  <c r="AL283" i="1" s="1"/>
  <c r="AO290" i="1"/>
  <c r="AP290" i="1" s="1"/>
  <c r="AM290" i="1"/>
  <c r="AK290" i="1"/>
  <c r="AO294" i="1"/>
  <c r="AP294" i="1" s="1"/>
  <c r="AO296" i="1"/>
  <c r="AP296" i="1" s="1"/>
  <c r="AK296" i="1"/>
  <c r="AL296" i="1" s="1"/>
  <c r="AM296" i="1"/>
  <c r="AK298" i="1"/>
  <c r="AL298" i="1" s="1"/>
  <c r="AM298" i="1"/>
  <c r="AG302" i="1"/>
  <c r="AH302" i="1" s="1"/>
  <c r="AI302" i="1"/>
  <c r="AO302" i="1"/>
  <c r="AP302" i="1" s="1"/>
  <c r="AM307" i="1"/>
  <c r="AK307" i="1"/>
  <c r="AL307" i="1" s="1"/>
  <c r="AI312" i="1"/>
  <c r="AG312" i="1"/>
  <c r="AH312" i="1" s="1"/>
  <c r="AK312" i="1"/>
  <c r="AL312" i="1" s="1"/>
  <c r="AM312" i="1"/>
  <c r="AO318" i="1"/>
  <c r="AP318" i="1" s="1"/>
  <c r="AG321" i="1"/>
  <c r="AH321" i="1" s="1"/>
  <c r="AI321" i="1"/>
  <c r="AK321" i="1"/>
  <c r="AL321" i="1" s="1"/>
  <c r="AM321" i="1"/>
  <c r="AO325" i="1"/>
  <c r="AP325" i="1" s="1"/>
  <c r="AM335" i="1"/>
  <c r="AK335" i="1"/>
  <c r="AL335" i="1" s="1"/>
  <c r="AO335" i="1"/>
  <c r="AP335" i="1" s="1"/>
  <c r="AI340" i="1"/>
  <c r="AG340" i="1"/>
  <c r="AH340" i="1" s="1"/>
  <c r="AG344" i="1"/>
  <c r="AH344" i="1" s="1"/>
  <c r="AI344" i="1"/>
  <c r="AK344" i="1"/>
  <c r="AL344" i="1" s="1"/>
  <c r="AM344" i="1"/>
  <c r="D142" i="1"/>
  <c r="D125" i="1"/>
  <c r="B93" i="3" l="1"/>
  <c r="B53" i="3"/>
  <c r="B132" i="3"/>
  <c r="B60" i="3"/>
  <c r="B133" i="3"/>
  <c r="B72" i="3"/>
  <c r="B97" i="3"/>
  <c r="B82" i="3"/>
  <c r="B124" i="3"/>
  <c r="B141" i="3"/>
  <c r="B104" i="3"/>
  <c r="B105" i="3"/>
  <c r="B98" i="3"/>
  <c r="B100" i="3"/>
  <c r="B58" i="3"/>
  <c r="B136" i="3"/>
  <c r="B113" i="3"/>
  <c r="B114" i="3"/>
  <c r="B125" i="3"/>
  <c r="B138" i="3"/>
  <c r="B89" i="3"/>
  <c r="B66" i="3"/>
  <c r="B130" i="3"/>
  <c r="B101" i="3"/>
  <c r="B90" i="3"/>
  <c r="B68" i="3"/>
  <c r="B65" i="3"/>
  <c r="B129" i="3"/>
  <c r="B56" i="3"/>
  <c r="B109" i="3"/>
  <c r="B106" i="3"/>
  <c r="B73" i="3"/>
  <c r="B137" i="3"/>
  <c r="B88" i="3"/>
  <c r="B117" i="3"/>
  <c r="B122" i="3"/>
  <c r="B81" i="3"/>
  <c r="B145" i="3"/>
  <c r="B120" i="3"/>
  <c r="B74" i="3"/>
  <c r="B92" i="3"/>
  <c r="B57" i="3"/>
  <c r="B121" i="3"/>
  <c r="B67" i="3"/>
  <c r="B140" i="3"/>
  <c r="B119" i="3"/>
  <c r="B55" i="3"/>
  <c r="B126" i="3"/>
  <c r="B70" i="3"/>
  <c r="B83" i="3"/>
  <c r="B131" i="3"/>
  <c r="B127" i="3"/>
  <c r="B63" i="3"/>
  <c r="B84" i="3"/>
  <c r="B96" i="3"/>
  <c r="B107" i="3"/>
  <c r="B108" i="3"/>
  <c r="B64" i="3"/>
  <c r="B103" i="3"/>
  <c r="B77" i="3"/>
  <c r="B62" i="3"/>
  <c r="B135" i="3"/>
  <c r="B142" i="3"/>
  <c r="B86" i="3"/>
  <c r="B87" i="3"/>
  <c r="B61" i="3"/>
  <c r="B76" i="3"/>
  <c r="B115" i="3"/>
  <c r="B112" i="3"/>
  <c r="B118" i="3"/>
  <c r="B95" i="3"/>
  <c r="B69" i="3"/>
  <c r="B94" i="3"/>
  <c r="B143" i="3"/>
  <c r="B75" i="3"/>
  <c r="B78" i="3"/>
  <c r="B139" i="3"/>
  <c r="B71" i="3"/>
  <c r="B144" i="3"/>
  <c r="B134" i="3"/>
  <c r="B99" i="3"/>
  <c r="B128" i="3"/>
  <c r="B91" i="3"/>
  <c r="B102" i="3"/>
  <c r="B80" i="3"/>
  <c r="B79" i="3"/>
  <c r="B54" i="3"/>
  <c r="B59" i="3"/>
  <c r="B123" i="3"/>
  <c r="B116" i="3"/>
  <c r="B85" i="3"/>
  <c r="B111" i="3"/>
  <c r="B110" i="3"/>
  <c r="D439" i="1"/>
  <c r="D438" i="1"/>
  <c r="D459" i="1"/>
  <c r="B27" i="3"/>
  <c r="B39" i="3"/>
  <c r="B44" i="3"/>
  <c r="B49" i="3"/>
  <c r="B40" i="3"/>
  <c r="B34" i="3"/>
  <c r="B26" i="3"/>
  <c r="B35" i="3"/>
  <c r="B45" i="3"/>
  <c r="B32" i="3"/>
  <c r="B52" i="3"/>
  <c r="B46" i="3"/>
  <c r="B31" i="3"/>
  <c r="B41" i="3"/>
  <c r="B51" i="3"/>
  <c r="B38" i="3"/>
  <c r="B25" i="3"/>
  <c r="B37" i="3"/>
  <c r="B47" i="3"/>
  <c r="B36" i="3"/>
  <c r="B30" i="3"/>
  <c r="B50" i="3"/>
  <c r="B33" i="3"/>
  <c r="B43" i="3"/>
  <c r="B28" i="3"/>
  <c r="B48" i="3"/>
  <c r="B42" i="3"/>
  <c r="B29" i="3"/>
  <c r="B32" i="2"/>
  <c r="B92" i="2"/>
  <c r="B152" i="2"/>
  <c r="B53" i="2"/>
  <c r="B109" i="2"/>
  <c r="B104" i="2"/>
  <c r="B148" i="2"/>
  <c r="B125" i="2"/>
  <c r="B42" i="2"/>
  <c r="B33" i="2"/>
  <c r="B72" i="2"/>
  <c r="B84" i="2"/>
  <c r="B21" i="2"/>
  <c r="B57" i="2"/>
  <c r="B99" i="2"/>
  <c r="B142" i="2"/>
  <c r="B10" i="2"/>
  <c r="B26" i="2"/>
  <c r="B131" i="2"/>
  <c r="B135" i="2"/>
  <c r="B80" i="2"/>
  <c r="B90" i="2"/>
  <c r="B161" i="2"/>
  <c r="B97" i="2"/>
  <c r="B95" i="2"/>
  <c r="B73" i="2"/>
  <c r="B70" i="2"/>
  <c r="B61" i="2"/>
  <c r="B159" i="2"/>
  <c r="B48" i="2"/>
  <c r="B69" i="2"/>
  <c r="B157" i="2"/>
  <c r="B115" i="2"/>
  <c r="B5" i="2"/>
  <c r="B19" i="2"/>
  <c r="B139" i="2"/>
  <c r="B78" i="2"/>
  <c r="B114" i="2"/>
  <c r="B88" i="2"/>
  <c r="B149" i="2"/>
  <c r="B20" i="2"/>
  <c r="B46" i="2"/>
  <c r="B36" i="2"/>
  <c r="B146" i="2"/>
  <c r="B49" i="2"/>
  <c r="B60" i="2"/>
  <c r="B87" i="2"/>
  <c r="B11" i="2"/>
  <c r="B112" i="2"/>
  <c r="B130" i="2"/>
  <c r="B151" i="2"/>
  <c r="B51" i="2"/>
  <c r="B133" i="2"/>
  <c r="B75" i="2"/>
  <c r="B27" i="2"/>
  <c r="B64" i="2"/>
  <c r="B160" i="2"/>
  <c r="B123" i="2"/>
  <c r="B7" i="2"/>
  <c r="B82" i="2"/>
  <c r="B86" i="2"/>
  <c r="B22" i="2"/>
  <c r="B39" i="2"/>
  <c r="B28" i="2"/>
  <c r="B59" i="2"/>
  <c r="B45" i="2"/>
  <c r="B67" i="2"/>
  <c r="B93" i="2"/>
  <c r="B106" i="2"/>
  <c r="B141" i="2"/>
  <c r="B158" i="2"/>
  <c r="B44" i="2"/>
  <c r="B107" i="2"/>
  <c r="B128" i="2"/>
  <c r="B101" i="2"/>
  <c r="B8" i="2"/>
  <c r="B34" i="2"/>
  <c r="B91" i="2"/>
  <c r="B29" i="2"/>
  <c r="B71" i="2"/>
  <c r="B134" i="2"/>
  <c r="B120" i="2"/>
  <c r="B153" i="2"/>
  <c r="B117" i="2"/>
  <c r="B119" i="2"/>
  <c r="B111" i="2"/>
  <c r="B35" i="2"/>
  <c r="B63" i="2"/>
  <c r="B40" i="2"/>
  <c r="B96" i="2"/>
  <c r="B85" i="2"/>
  <c r="B145" i="2"/>
  <c r="B155" i="2"/>
  <c r="B24" i="2"/>
  <c r="B118" i="2"/>
  <c r="B18" i="2"/>
  <c r="B137" i="2"/>
  <c r="B23" i="2"/>
  <c r="B65" i="2"/>
  <c r="B140" i="2"/>
  <c r="B81" i="2"/>
  <c r="B54" i="2"/>
  <c r="B124" i="2"/>
  <c r="B108" i="2"/>
  <c r="B147" i="2"/>
  <c r="B41" i="2"/>
  <c r="B15" i="2"/>
  <c r="B14" i="2"/>
  <c r="B156" i="2"/>
  <c r="B30" i="2"/>
  <c r="B126" i="2"/>
  <c r="B6" i="2"/>
  <c r="B94" i="2"/>
  <c r="B50" i="2"/>
  <c r="B138" i="2"/>
  <c r="B129" i="2"/>
  <c r="B122" i="2"/>
  <c r="B98" i="2"/>
  <c r="B38" i="2"/>
  <c r="B132" i="2"/>
  <c r="B58" i="2"/>
  <c r="B12" i="2"/>
  <c r="B56" i="2"/>
  <c r="B76" i="2"/>
  <c r="B79" i="2"/>
  <c r="B66" i="2"/>
  <c r="B116" i="2"/>
  <c r="B31" i="2"/>
  <c r="B47" i="2"/>
  <c r="B17" i="2"/>
  <c r="B100" i="2"/>
  <c r="B102" i="2"/>
  <c r="B89" i="2"/>
  <c r="B74" i="2"/>
  <c r="B16" i="2"/>
  <c r="B127" i="2"/>
  <c r="B105" i="2"/>
  <c r="B3" i="2"/>
  <c r="B154" i="2"/>
  <c r="B150" i="2"/>
  <c r="B113" i="2"/>
  <c r="B77" i="2"/>
  <c r="B121" i="2"/>
  <c r="B43" i="2"/>
  <c r="B103" i="2"/>
  <c r="B143" i="2"/>
  <c r="B55" i="2"/>
  <c r="B68" i="2"/>
  <c r="B83" i="2"/>
  <c r="B52" i="2"/>
  <c r="B37" i="2"/>
  <c r="B25" i="2"/>
  <c r="B136" i="2"/>
  <c r="B144" i="2"/>
  <c r="B9" i="2"/>
  <c r="B62" i="2"/>
  <c r="B13" i="2"/>
  <c r="B110" i="2"/>
  <c r="B4" i="2"/>
  <c r="B86" i="5"/>
  <c r="B138" i="5"/>
  <c r="B37" i="5"/>
  <c r="B53" i="5"/>
  <c r="B5" i="5"/>
  <c r="B61" i="5"/>
  <c r="B145" i="5"/>
  <c r="B71" i="5"/>
  <c r="B41" i="5"/>
  <c r="B34" i="5"/>
  <c r="B149" i="5"/>
  <c r="B45" i="5"/>
  <c r="B29" i="5"/>
  <c r="B19" i="5"/>
  <c r="B80" i="5"/>
  <c r="B27" i="5"/>
  <c r="B77" i="5"/>
  <c r="B55" i="5"/>
  <c r="B33" i="5"/>
  <c r="B109" i="5"/>
  <c r="B22" i="5"/>
  <c r="B56" i="5"/>
  <c r="B6" i="5"/>
  <c r="B125" i="5"/>
  <c r="B112" i="5"/>
  <c r="B63" i="5"/>
  <c r="B120" i="5"/>
  <c r="B121" i="5"/>
  <c r="B65" i="5"/>
  <c r="B87" i="5"/>
  <c r="B142" i="5"/>
  <c r="B10" i="5"/>
  <c r="B40" i="5"/>
  <c r="B78" i="5"/>
  <c r="B24" i="5"/>
  <c r="B42" i="5"/>
  <c r="B118" i="5"/>
  <c r="B83" i="5"/>
  <c r="B101" i="5"/>
  <c r="B117" i="5"/>
  <c r="B103" i="5"/>
  <c r="B47" i="5"/>
  <c r="B135" i="5"/>
  <c r="B66" i="5"/>
  <c r="B95" i="5"/>
  <c r="B124" i="5"/>
  <c r="B48" i="5"/>
  <c r="B68" i="5"/>
  <c r="B60" i="5"/>
  <c r="B3" i="5"/>
  <c r="B70" i="5"/>
  <c r="B21" i="5"/>
  <c r="B134" i="5"/>
  <c r="B26" i="5"/>
  <c r="B35" i="5"/>
  <c r="B136" i="5"/>
  <c r="B13" i="5"/>
  <c r="B91" i="5"/>
  <c r="B146" i="5"/>
  <c r="B129" i="5"/>
  <c r="B137" i="5"/>
  <c r="B102" i="5"/>
  <c r="B76" i="5"/>
  <c r="B7" i="5"/>
  <c r="B107" i="5"/>
  <c r="B92" i="5"/>
  <c r="B54" i="5"/>
  <c r="B43" i="5"/>
  <c r="B62" i="5"/>
  <c r="B49" i="5"/>
  <c r="B127" i="5"/>
  <c r="B30" i="5"/>
  <c r="B140" i="5"/>
  <c r="B14" i="5"/>
  <c r="B115" i="5"/>
  <c r="B72" i="5"/>
  <c r="B20" i="5"/>
  <c r="B100" i="5"/>
  <c r="B111" i="5"/>
  <c r="B106" i="5"/>
  <c r="B16" i="5"/>
  <c r="B44" i="5"/>
  <c r="B139" i="5"/>
  <c r="B39" i="5"/>
  <c r="B18" i="5"/>
  <c r="B11" i="5"/>
  <c r="B84" i="5"/>
  <c r="B131" i="5"/>
  <c r="B74" i="5"/>
  <c r="B130" i="5"/>
  <c r="B113" i="5"/>
  <c r="B148" i="5"/>
  <c r="B57" i="5"/>
  <c r="B89" i="5"/>
  <c r="B64" i="5"/>
  <c r="B17" i="5"/>
  <c r="B12" i="5"/>
  <c r="B99" i="5"/>
  <c r="B46" i="5"/>
  <c r="B122" i="5"/>
  <c r="B75" i="5"/>
  <c r="B2" i="5"/>
  <c r="B58" i="5"/>
  <c r="B25" i="5"/>
  <c r="B105" i="5"/>
  <c r="B67" i="5"/>
  <c r="B59" i="5"/>
  <c r="B98" i="5"/>
  <c r="B93" i="5"/>
  <c r="B31" i="5"/>
  <c r="B38" i="5"/>
  <c r="B9" i="5"/>
  <c r="B82" i="5"/>
  <c r="B141" i="5"/>
  <c r="B114" i="5"/>
  <c r="B52" i="5"/>
  <c r="B147" i="5"/>
  <c r="B36" i="5"/>
  <c r="B119" i="5"/>
  <c r="B50" i="5"/>
  <c r="B51" i="5"/>
  <c r="B126" i="5"/>
  <c r="B128" i="5"/>
  <c r="B96" i="5"/>
  <c r="B123" i="5"/>
  <c r="B28" i="5"/>
  <c r="B97" i="5"/>
  <c r="B143" i="5"/>
  <c r="B110" i="5"/>
  <c r="B8" i="5"/>
  <c r="B104" i="5"/>
  <c r="B132" i="5"/>
  <c r="B69" i="5"/>
  <c r="B94" i="5"/>
  <c r="B23" i="5"/>
  <c r="B85" i="5"/>
  <c r="B88" i="5"/>
  <c r="B15" i="5"/>
  <c r="B32" i="5"/>
  <c r="B116" i="5"/>
  <c r="B90" i="5"/>
  <c r="B81" i="5"/>
  <c r="B4" i="5"/>
  <c r="B73" i="5"/>
  <c r="B144" i="5"/>
  <c r="B108" i="5"/>
  <c r="B133" i="5"/>
  <c r="B79" i="5"/>
  <c r="B16" i="3"/>
  <c r="B6" i="3"/>
  <c r="B17" i="3"/>
  <c r="B23" i="3"/>
  <c r="B20" i="3"/>
  <c r="B12" i="3"/>
  <c r="B13" i="3"/>
  <c r="B9" i="3"/>
  <c r="B24" i="3"/>
  <c r="B5" i="3"/>
  <c r="B21" i="3"/>
  <c r="B4" i="3"/>
  <c r="B15" i="3"/>
  <c r="B19" i="3"/>
  <c r="B3" i="3"/>
  <c r="B8" i="3"/>
  <c r="B22" i="3"/>
  <c r="B14" i="3"/>
  <c r="B11" i="3"/>
  <c r="B7" i="3"/>
  <c r="B18" i="3"/>
  <c r="B2" i="3"/>
  <c r="B10" i="3"/>
  <c r="D126" i="1"/>
  <c r="D233" i="1"/>
  <c r="K111" i="3" l="1"/>
  <c r="O111" i="3" s="1"/>
  <c r="L111" i="3"/>
  <c r="L116" i="3"/>
  <c r="K116" i="3"/>
  <c r="O116" i="3" s="1"/>
  <c r="K59" i="3"/>
  <c r="O59" i="3" s="1"/>
  <c r="L59" i="3"/>
  <c r="K79" i="3"/>
  <c r="O79" i="3" s="1"/>
  <c r="L79" i="3"/>
  <c r="L102" i="3"/>
  <c r="K102" i="3"/>
  <c r="O102" i="3" s="1"/>
  <c r="K128" i="3"/>
  <c r="O128" i="3" s="1"/>
  <c r="L134" i="3"/>
  <c r="K134" i="3"/>
  <c r="O134" i="3" s="1"/>
  <c r="K71" i="3"/>
  <c r="O71" i="3" s="1"/>
  <c r="L71" i="3"/>
  <c r="L78" i="3"/>
  <c r="K78" i="3"/>
  <c r="O78" i="3" s="1"/>
  <c r="K143" i="3"/>
  <c r="O143" i="3" s="1"/>
  <c r="L143" i="3"/>
  <c r="K69" i="3"/>
  <c r="O69" i="3" s="1"/>
  <c r="L69" i="3"/>
  <c r="L118" i="3"/>
  <c r="K118" i="3"/>
  <c r="O118" i="3" s="1"/>
  <c r="K115" i="3"/>
  <c r="O115" i="3" s="1"/>
  <c r="L115" i="3"/>
  <c r="K61" i="3"/>
  <c r="O61" i="3" s="1"/>
  <c r="L61" i="3"/>
  <c r="L86" i="3"/>
  <c r="K86" i="3"/>
  <c r="O86" i="3" s="1"/>
  <c r="K135" i="3"/>
  <c r="O135" i="3" s="1"/>
  <c r="L135" i="3"/>
  <c r="K77" i="3"/>
  <c r="O77" i="3" s="1"/>
  <c r="L64" i="3"/>
  <c r="K64" i="3"/>
  <c r="O64" i="3" s="1"/>
  <c r="K107" i="3"/>
  <c r="O107" i="3" s="1"/>
  <c r="L107" i="3"/>
  <c r="L84" i="3"/>
  <c r="K84" i="3"/>
  <c r="O84" i="3" s="1"/>
  <c r="K127" i="3"/>
  <c r="O127" i="3" s="1"/>
  <c r="K83" i="3"/>
  <c r="O83" i="3" s="1"/>
  <c r="L83" i="3"/>
  <c r="L126" i="3"/>
  <c r="K126" i="3"/>
  <c r="O126" i="3" s="1"/>
  <c r="K119" i="3"/>
  <c r="O119" i="3" s="1"/>
  <c r="L119" i="3"/>
  <c r="K67" i="3"/>
  <c r="O67" i="3" s="1"/>
  <c r="L67" i="3"/>
  <c r="K57" i="3"/>
  <c r="O57" i="3" s="1"/>
  <c r="L57" i="3"/>
  <c r="L74" i="3"/>
  <c r="K74" i="3"/>
  <c r="O74" i="3" s="1"/>
  <c r="K145" i="3"/>
  <c r="O145" i="3" s="1"/>
  <c r="L145" i="3"/>
  <c r="L122" i="3"/>
  <c r="K122" i="3"/>
  <c r="O122" i="3" s="1"/>
  <c r="L88" i="3"/>
  <c r="K88" i="3"/>
  <c r="O88" i="3" s="1"/>
  <c r="K73" i="3"/>
  <c r="O73" i="3" s="1"/>
  <c r="L73" i="3"/>
  <c r="K109" i="3"/>
  <c r="O109" i="3" s="1"/>
  <c r="L109" i="3"/>
  <c r="K129" i="3"/>
  <c r="O129" i="3" s="1"/>
  <c r="L68" i="3"/>
  <c r="K68" i="3"/>
  <c r="O68" i="3" s="1"/>
  <c r="K101" i="3"/>
  <c r="O101" i="3" s="1"/>
  <c r="L101" i="3"/>
  <c r="L66" i="3"/>
  <c r="K66" i="3"/>
  <c r="O66" i="3" s="1"/>
  <c r="L138" i="3"/>
  <c r="K138" i="3"/>
  <c r="O138" i="3" s="1"/>
  <c r="L114" i="3"/>
  <c r="K114" i="3"/>
  <c r="O114" i="3" s="1"/>
  <c r="L136" i="3"/>
  <c r="K136" i="3"/>
  <c r="O136" i="3" s="1"/>
  <c r="L100" i="3"/>
  <c r="K100" i="3"/>
  <c r="O100" i="3" s="1"/>
  <c r="K105" i="3"/>
  <c r="O105" i="3" s="1"/>
  <c r="L105" i="3"/>
  <c r="K141" i="3"/>
  <c r="O141" i="3" s="1"/>
  <c r="L141" i="3"/>
  <c r="L82" i="3"/>
  <c r="K82" i="3"/>
  <c r="O82" i="3" s="1"/>
  <c r="L72" i="3"/>
  <c r="K72" i="3"/>
  <c r="O72" i="3" s="1"/>
  <c r="L60" i="3"/>
  <c r="K60" i="3"/>
  <c r="O60" i="3" s="1"/>
  <c r="K53" i="3"/>
  <c r="O53" i="3" s="1"/>
  <c r="L53" i="3"/>
  <c r="L110" i="3"/>
  <c r="K110" i="3"/>
  <c r="O110" i="3" s="1"/>
  <c r="K85" i="3"/>
  <c r="O85" i="3" s="1"/>
  <c r="L85" i="3"/>
  <c r="K123" i="3"/>
  <c r="O123" i="3" s="1"/>
  <c r="L123" i="3"/>
  <c r="L54" i="3"/>
  <c r="K54" i="3"/>
  <c r="O54" i="3" s="1"/>
  <c r="L80" i="3"/>
  <c r="K80" i="3"/>
  <c r="O80" i="3" s="1"/>
  <c r="K91" i="3"/>
  <c r="O91" i="3" s="1"/>
  <c r="L91" i="3"/>
  <c r="K99" i="3"/>
  <c r="O99" i="3" s="1"/>
  <c r="L99" i="3"/>
  <c r="L144" i="3"/>
  <c r="K144" i="3"/>
  <c r="O144" i="3" s="1"/>
  <c r="K139" i="3"/>
  <c r="O139" i="3" s="1"/>
  <c r="L139" i="3"/>
  <c r="K75" i="3"/>
  <c r="O75" i="3" s="1"/>
  <c r="L75" i="3"/>
  <c r="L94" i="3"/>
  <c r="K94" i="3"/>
  <c r="O94" i="3" s="1"/>
  <c r="K95" i="3"/>
  <c r="O95" i="3" s="1"/>
  <c r="L95" i="3"/>
  <c r="L112" i="3"/>
  <c r="K112" i="3"/>
  <c r="O112" i="3" s="1"/>
  <c r="K76" i="3"/>
  <c r="O76" i="3" s="1"/>
  <c r="K87" i="3"/>
  <c r="O87" i="3" s="1"/>
  <c r="L87" i="3"/>
  <c r="L142" i="3"/>
  <c r="K142" i="3"/>
  <c r="O142" i="3" s="1"/>
  <c r="L62" i="3"/>
  <c r="K62" i="3"/>
  <c r="O62" i="3" s="1"/>
  <c r="K103" i="3"/>
  <c r="O103" i="3" s="1"/>
  <c r="L103" i="3"/>
  <c r="L108" i="3"/>
  <c r="K108" i="3"/>
  <c r="O108" i="3" s="1"/>
  <c r="L96" i="3"/>
  <c r="K96" i="3"/>
  <c r="O96" i="3" s="1"/>
  <c r="K63" i="3"/>
  <c r="O63" i="3" s="1"/>
  <c r="L63" i="3"/>
  <c r="K131" i="3"/>
  <c r="O131" i="3" s="1"/>
  <c r="L70" i="3"/>
  <c r="K70" i="3"/>
  <c r="O70" i="3" s="1"/>
  <c r="K55" i="3"/>
  <c r="O55" i="3" s="1"/>
  <c r="L55" i="3"/>
  <c r="L140" i="3"/>
  <c r="K140" i="3"/>
  <c r="O140" i="3" s="1"/>
  <c r="K121" i="3"/>
  <c r="O121" i="3" s="1"/>
  <c r="L121" i="3"/>
  <c r="L92" i="3"/>
  <c r="K92" i="3"/>
  <c r="O92" i="3" s="1"/>
  <c r="L120" i="3"/>
  <c r="K120" i="3"/>
  <c r="O120" i="3" s="1"/>
  <c r="K81" i="3"/>
  <c r="O81" i="3" s="1"/>
  <c r="L81" i="3"/>
  <c r="K117" i="3"/>
  <c r="O117" i="3" s="1"/>
  <c r="L117" i="3"/>
  <c r="K137" i="3"/>
  <c r="O137" i="3" s="1"/>
  <c r="L137" i="3"/>
  <c r="L106" i="3"/>
  <c r="K106" i="3"/>
  <c r="O106" i="3" s="1"/>
  <c r="L56" i="3"/>
  <c r="K56" i="3"/>
  <c r="O56" i="3" s="1"/>
  <c r="K65" i="3"/>
  <c r="O65" i="3" s="1"/>
  <c r="L65" i="3"/>
  <c r="L90" i="3"/>
  <c r="K90" i="3"/>
  <c r="O90" i="3" s="1"/>
  <c r="K130" i="3"/>
  <c r="O130" i="3" s="1"/>
  <c r="K89" i="3"/>
  <c r="O89" i="3" s="1"/>
  <c r="L89" i="3"/>
  <c r="K125" i="3"/>
  <c r="O125" i="3" s="1"/>
  <c r="L125" i="3"/>
  <c r="K113" i="3"/>
  <c r="O113" i="3" s="1"/>
  <c r="L113" i="3"/>
  <c r="L58" i="3"/>
  <c r="K58" i="3"/>
  <c r="O58" i="3" s="1"/>
  <c r="L98" i="3"/>
  <c r="K98" i="3"/>
  <c r="O98" i="3" s="1"/>
  <c r="L104" i="3"/>
  <c r="K104" i="3"/>
  <c r="O104" i="3" s="1"/>
  <c r="L124" i="3"/>
  <c r="K124" i="3"/>
  <c r="O124" i="3" s="1"/>
  <c r="K97" i="3"/>
  <c r="O97" i="3" s="1"/>
  <c r="L97" i="3"/>
  <c r="K133" i="3"/>
  <c r="O133" i="3" s="1"/>
  <c r="K132" i="3"/>
  <c r="O132" i="3" s="1"/>
  <c r="K93" i="3"/>
  <c r="O93" i="3" s="1"/>
  <c r="L93" i="3"/>
  <c r="D460" i="1"/>
  <c r="K29" i="3"/>
  <c r="O29" i="3" s="1"/>
  <c r="L29" i="3"/>
  <c r="K48" i="3"/>
  <c r="O48" i="3" s="1"/>
  <c r="L48" i="3"/>
  <c r="K43" i="3"/>
  <c r="O43" i="3" s="1"/>
  <c r="L43" i="3"/>
  <c r="K50" i="3"/>
  <c r="O50" i="3" s="1"/>
  <c r="L50" i="3"/>
  <c r="K36" i="3"/>
  <c r="O36" i="3" s="1"/>
  <c r="L36" i="3"/>
  <c r="K37" i="3"/>
  <c r="O37" i="3" s="1"/>
  <c r="K38" i="3"/>
  <c r="O38" i="3" s="1"/>
  <c r="K41" i="3"/>
  <c r="O41" i="3" s="1"/>
  <c r="L41" i="3"/>
  <c r="K46" i="3"/>
  <c r="O46" i="3" s="1"/>
  <c r="L46" i="3"/>
  <c r="K32" i="3"/>
  <c r="O32" i="3" s="1"/>
  <c r="L32" i="3"/>
  <c r="K35" i="3"/>
  <c r="O35" i="3" s="1"/>
  <c r="L35" i="3"/>
  <c r="K34" i="3"/>
  <c r="O34" i="3" s="1"/>
  <c r="L34" i="3"/>
  <c r="K49" i="3"/>
  <c r="O49" i="3" s="1"/>
  <c r="L49" i="3"/>
  <c r="K39" i="3"/>
  <c r="O39" i="3" s="1"/>
  <c r="L39" i="3"/>
  <c r="K42" i="3"/>
  <c r="O42" i="3" s="1"/>
  <c r="L42" i="3"/>
  <c r="K28" i="3"/>
  <c r="O28" i="3" s="1"/>
  <c r="L28" i="3"/>
  <c r="K33" i="3"/>
  <c r="O33" i="3" s="1"/>
  <c r="L33" i="3"/>
  <c r="K30" i="3"/>
  <c r="O30" i="3" s="1"/>
  <c r="L30" i="3"/>
  <c r="K47" i="3"/>
  <c r="O47" i="3" s="1"/>
  <c r="L47" i="3"/>
  <c r="K25" i="3"/>
  <c r="O25" i="3" s="1"/>
  <c r="L25" i="3"/>
  <c r="K51" i="3"/>
  <c r="O51" i="3" s="1"/>
  <c r="L51" i="3"/>
  <c r="K31" i="3"/>
  <c r="O31" i="3" s="1"/>
  <c r="L31" i="3"/>
  <c r="K52" i="3"/>
  <c r="O52" i="3" s="1"/>
  <c r="L52" i="3"/>
  <c r="K45" i="3"/>
  <c r="O45" i="3" s="1"/>
  <c r="L45" i="3"/>
  <c r="K26" i="3"/>
  <c r="O26" i="3" s="1"/>
  <c r="L26" i="3"/>
  <c r="K40" i="3"/>
  <c r="O40" i="3" s="1"/>
  <c r="L40" i="3"/>
  <c r="K44" i="3"/>
  <c r="O44" i="3" s="1"/>
  <c r="L44" i="3"/>
  <c r="K27" i="3"/>
  <c r="O27" i="3" s="1"/>
  <c r="L27" i="3"/>
  <c r="L7" i="3"/>
  <c r="K7" i="3"/>
  <c r="O7" i="3" s="1"/>
  <c r="K8" i="3"/>
  <c r="O8" i="3" s="1"/>
  <c r="L8" i="3"/>
  <c r="L4" i="3"/>
  <c r="K4" i="3"/>
  <c r="O4" i="3" s="1"/>
  <c r="K9" i="3"/>
  <c r="O9" i="3" s="1"/>
  <c r="L9" i="3"/>
  <c r="K23" i="3"/>
  <c r="O23" i="3" s="1"/>
  <c r="G79" i="5"/>
  <c r="K79" i="5" s="1"/>
  <c r="H79" i="5"/>
  <c r="H73" i="5"/>
  <c r="G73" i="5"/>
  <c r="K73" i="5" s="1"/>
  <c r="G116" i="5"/>
  <c r="K116" i="5" s="1"/>
  <c r="G15" i="5"/>
  <c r="K15" i="5" s="1"/>
  <c r="H15" i="5"/>
  <c r="H132" i="5"/>
  <c r="G132" i="5"/>
  <c r="K132" i="5" s="1"/>
  <c r="G143" i="5"/>
  <c r="K143" i="5" s="1"/>
  <c r="H143" i="5"/>
  <c r="G96" i="5"/>
  <c r="K96" i="5" s="1"/>
  <c r="H96" i="5"/>
  <c r="G50" i="5"/>
  <c r="K50" i="5" s="1"/>
  <c r="H50" i="5"/>
  <c r="G52" i="5"/>
  <c r="K52" i="5" s="1"/>
  <c r="H52" i="5"/>
  <c r="G9" i="5"/>
  <c r="K9" i="5" s="1"/>
  <c r="H9" i="5"/>
  <c r="G31" i="5"/>
  <c r="K31" i="5" s="1"/>
  <c r="H31" i="5"/>
  <c r="G67" i="5"/>
  <c r="K67" i="5" s="1"/>
  <c r="H67" i="5"/>
  <c r="H2" i="5"/>
  <c r="G2" i="5"/>
  <c r="K2" i="5" s="1"/>
  <c r="G99" i="5"/>
  <c r="K99" i="5" s="1"/>
  <c r="H99" i="5"/>
  <c r="G89" i="5"/>
  <c r="K89" i="5" s="1"/>
  <c r="H89" i="5"/>
  <c r="G131" i="5"/>
  <c r="K131" i="5" s="1"/>
  <c r="H131" i="5"/>
  <c r="G11" i="5"/>
  <c r="K11" i="5" s="1"/>
  <c r="H11" i="5"/>
  <c r="G44" i="5"/>
  <c r="K44" i="5" s="1"/>
  <c r="H44" i="5"/>
  <c r="G72" i="5"/>
  <c r="K72" i="5" s="1"/>
  <c r="H72" i="5"/>
  <c r="G14" i="5"/>
  <c r="K14" i="5" s="1"/>
  <c r="H14" i="5"/>
  <c r="H43" i="5"/>
  <c r="G43" i="5"/>
  <c r="K43" i="5" s="1"/>
  <c r="H21" i="5"/>
  <c r="G21" i="5"/>
  <c r="K21" i="5" s="1"/>
  <c r="K10" i="3"/>
  <c r="O10" i="3" s="1"/>
  <c r="L10" i="3"/>
  <c r="L18" i="3"/>
  <c r="K18" i="3"/>
  <c r="O18" i="3" s="1"/>
  <c r="K11" i="3"/>
  <c r="O11" i="3" s="1"/>
  <c r="L11" i="3"/>
  <c r="K22" i="3"/>
  <c r="O22" i="3" s="1"/>
  <c r="L3" i="3"/>
  <c r="K3" i="3"/>
  <c r="O3" i="3" s="1"/>
  <c r="L15" i="3"/>
  <c r="K15" i="3"/>
  <c r="O15" i="3" s="1"/>
  <c r="K21" i="3"/>
  <c r="O21" i="3" s="1"/>
  <c r="K24" i="3"/>
  <c r="O24" i="3" s="1"/>
  <c r="L13" i="3"/>
  <c r="K13" i="3"/>
  <c r="O13" i="3" s="1"/>
  <c r="K20" i="3"/>
  <c r="O20" i="3" s="1"/>
  <c r="L17" i="3"/>
  <c r="K17" i="3"/>
  <c r="O17" i="3" s="1"/>
  <c r="L16" i="3"/>
  <c r="K16" i="3"/>
  <c r="O16" i="3" s="1"/>
  <c r="H133" i="5"/>
  <c r="G133" i="5"/>
  <c r="K133" i="5" s="1"/>
  <c r="H144" i="5"/>
  <c r="G144" i="5"/>
  <c r="K144" i="5" s="1"/>
  <c r="H4" i="5"/>
  <c r="G4" i="5"/>
  <c r="K4" i="5" s="1"/>
  <c r="H90" i="5"/>
  <c r="G90" i="5"/>
  <c r="K90" i="5" s="1"/>
  <c r="H32" i="5"/>
  <c r="G32" i="5"/>
  <c r="K32" i="5" s="1"/>
  <c r="G88" i="5"/>
  <c r="K88" i="5" s="1"/>
  <c r="H88" i="5"/>
  <c r="H23" i="5"/>
  <c r="G23" i="5"/>
  <c r="K23" i="5" s="1"/>
  <c r="G69" i="5"/>
  <c r="K69" i="5" s="1"/>
  <c r="H69" i="5"/>
  <c r="H104" i="5"/>
  <c r="G104" i="5"/>
  <c r="K104" i="5" s="1"/>
  <c r="G110" i="5"/>
  <c r="K110" i="5" s="1"/>
  <c r="H110" i="5"/>
  <c r="H97" i="5"/>
  <c r="G97" i="5"/>
  <c r="K97" i="5" s="1"/>
  <c r="H123" i="5"/>
  <c r="G123" i="5"/>
  <c r="K123" i="5" s="1"/>
  <c r="H128" i="5"/>
  <c r="G128" i="5"/>
  <c r="K128" i="5" s="1"/>
  <c r="H51" i="5"/>
  <c r="G51" i="5"/>
  <c r="K51" i="5" s="1"/>
  <c r="G119" i="5"/>
  <c r="K119" i="5" s="1"/>
  <c r="H119" i="5"/>
  <c r="G147" i="5"/>
  <c r="K147" i="5" s="1"/>
  <c r="H147" i="5"/>
  <c r="H114" i="5"/>
  <c r="G114" i="5"/>
  <c r="K114" i="5" s="1"/>
  <c r="G82" i="5"/>
  <c r="K82" i="5" s="1"/>
  <c r="H82" i="5"/>
  <c r="H38" i="5"/>
  <c r="G38" i="5"/>
  <c r="K38" i="5" s="1"/>
  <c r="G93" i="5"/>
  <c r="K93" i="5" s="1"/>
  <c r="H93" i="5"/>
  <c r="G59" i="5"/>
  <c r="K59" i="5" s="1"/>
  <c r="H59" i="5"/>
  <c r="G105" i="5"/>
  <c r="K105" i="5" s="1"/>
  <c r="H105" i="5"/>
  <c r="H58" i="5"/>
  <c r="G58" i="5"/>
  <c r="K58" i="5" s="1"/>
  <c r="H75" i="5"/>
  <c r="G75" i="5"/>
  <c r="K75" i="5" s="1"/>
  <c r="G46" i="5"/>
  <c r="K46" i="5" s="1"/>
  <c r="H46" i="5"/>
  <c r="H12" i="5"/>
  <c r="G12" i="5"/>
  <c r="K12" i="5" s="1"/>
  <c r="H64" i="5"/>
  <c r="G64" i="5"/>
  <c r="K64" i="5" s="1"/>
  <c r="H57" i="5"/>
  <c r="G57" i="5"/>
  <c r="K57" i="5" s="1"/>
  <c r="H113" i="5"/>
  <c r="G113" i="5"/>
  <c r="K113" i="5" s="1"/>
  <c r="H74" i="5"/>
  <c r="G74" i="5"/>
  <c r="K74" i="5" s="1"/>
  <c r="H84" i="5"/>
  <c r="G84" i="5"/>
  <c r="K84" i="5" s="1"/>
  <c r="G18" i="5"/>
  <c r="K18" i="5" s="1"/>
  <c r="H18" i="5"/>
  <c r="H139" i="5"/>
  <c r="G139" i="5"/>
  <c r="K139" i="5" s="1"/>
  <c r="G16" i="5"/>
  <c r="K16" i="5" s="1"/>
  <c r="H16" i="5"/>
  <c r="G111" i="5"/>
  <c r="K111" i="5" s="1"/>
  <c r="H111" i="5"/>
  <c r="G20" i="5"/>
  <c r="K20" i="5" s="1"/>
  <c r="H20" i="5"/>
  <c r="G115" i="5"/>
  <c r="K115" i="5" s="1"/>
  <c r="H140" i="5"/>
  <c r="G140" i="5"/>
  <c r="K140" i="5" s="1"/>
  <c r="H127" i="5"/>
  <c r="G127" i="5"/>
  <c r="K127" i="5" s="1"/>
  <c r="G62" i="5"/>
  <c r="K62" i="5" s="1"/>
  <c r="H62" i="5"/>
  <c r="H54" i="5"/>
  <c r="G54" i="5"/>
  <c r="K54" i="5" s="1"/>
  <c r="H107" i="5"/>
  <c r="G107" i="5"/>
  <c r="K107" i="5" s="1"/>
  <c r="H76" i="5"/>
  <c r="G76" i="5"/>
  <c r="K76" i="5" s="1"/>
  <c r="H137" i="5"/>
  <c r="G137" i="5"/>
  <c r="K137" i="5" s="1"/>
  <c r="G146" i="5"/>
  <c r="K146" i="5" s="1"/>
  <c r="H146" i="5"/>
  <c r="G13" i="5"/>
  <c r="K13" i="5" s="1"/>
  <c r="H13" i="5"/>
  <c r="G35" i="5"/>
  <c r="K35" i="5" s="1"/>
  <c r="H35" i="5"/>
  <c r="H134" i="5"/>
  <c r="G134" i="5"/>
  <c r="K134" i="5" s="1"/>
  <c r="G70" i="5"/>
  <c r="K70" i="5" s="1"/>
  <c r="H70" i="5"/>
  <c r="G60" i="5"/>
  <c r="K60" i="5" s="1"/>
  <c r="H60" i="5"/>
  <c r="G48" i="5"/>
  <c r="K48" i="5" s="1"/>
  <c r="H48" i="5"/>
  <c r="H95" i="5"/>
  <c r="G95" i="5"/>
  <c r="K95" i="5" s="1"/>
  <c r="H135" i="5"/>
  <c r="G135" i="5"/>
  <c r="K135" i="5" s="1"/>
  <c r="G103" i="5"/>
  <c r="K103" i="5" s="1"/>
  <c r="H103" i="5"/>
  <c r="G101" i="5"/>
  <c r="K101" i="5" s="1"/>
  <c r="H101" i="5"/>
  <c r="G118" i="5"/>
  <c r="K118" i="5" s="1"/>
  <c r="G24" i="5"/>
  <c r="K24" i="5" s="1"/>
  <c r="H24" i="5"/>
  <c r="G40" i="5"/>
  <c r="K40" i="5" s="1"/>
  <c r="H40" i="5"/>
  <c r="G142" i="5"/>
  <c r="K142" i="5" s="1"/>
  <c r="H142" i="5"/>
  <c r="H65" i="5"/>
  <c r="G65" i="5"/>
  <c r="K65" i="5" s="1"/>
  <c r="H120" i="5"/>
  <c r="G120" i="5"/>
  <c r="K120" i="5" s="1"/>
  <c r="G112" i="5"/>
  <c r="K112" i="5" s="1"/>
  <c r="H112" i="5"/>
  <c r="G6" i="5"/>
  <c r="K6" i="5" s="1"/>
  <c r="H6" i="5"/>
  <c r="G22" i="5"/>
  <c r="K22" i="5" s="1"/>
  <c r="H22" i="5"/>
  <c r="H33" i="5"/>
  <c r="G33" i="5"/>
  <c r="K33" i="5" s="1"/>
  <c r="G77" i="5"/>
  <c r="K77" i="5" s="1"/>
  <c r="H77" i="5"/>
  <c r="G80" i="5"/>
  <c r="K80" i="5" s="1"/>
  <c r="H80" i="5"/>
  <c r="H29" i="5"/>
  <c r="G29" i="5"/>
  <c r="K29" i="5" s="1"/>
  <c r="H149" i="5"/>
  <c r="G149" i="5"/>
  <c r="K149" i="5" s="1"/>
  <c r="H41" i="5"/>
  <c r="G41" i="5"/>
  <c r="K41" i="5" s="1"/>
  <c r="H145" i="5"/>
  <c r="G145" i="5"/>
  <c r="K145" i="5" s="1"/>
  <c r="G5" i="5"/>
  <c r="K5" i="5" s="1"/>
  <c r="H5" i="5"/>
  <c r="G37" i="5"/>
  <c r="K37" i="5" s="1"/>
  <c r="H37" i="5"/>
  <c r="G86" i="5"/>
  <c r="K86" i="5" s="1"/>
  <c r="H86" i="5"/>
  <c r="H110" i="2"/>
  <c r="G110" i="2"/>
  <c r="K110" i="2" s="1"/>
  <c r="H62" i="2"/>
  <c r="G62" i="2"/>
  <c r="K62" i="2" s="1"/>
  <c r="G144" i="2"/>
  <c r="K144" i="2" s="1"/>
  <c r="H144" i="2"/>
  <c r="H25" i="2"/>
  <c r="G25" i="2"/>
  <c r="K25" i="2" s="1"/>
  <c r="H52" i="2"/>
  <c r="G52" i="2"/>
  <c r="K52" i="2" s="1"/>
  <c r="H68" i="2"/>
  <c r="G68" i="2"/>
  <c r="K68" i="2" s="1"/>
  <c r="G143" i="2"/>
  <c r="K143" i="2" s="1"/>
  <c r="H143" i="2"/>
  <c r="G43" i="2"/>
  <c r="K43" i="2" s="1"/>
  <c r="H43" i="2"/>
  <c r="H77" i="2"/>
  <c r="G77" i="2"/>
  <c r="K77" i="2" s="1"/>
  <c r="H150" i="2"/>
  <c r="G150" i="2"/>
  <c r="K150" i="2" s="1"/>
  <c r="H3" i="2"/>
  <c r="G3" i="2"/>
  <c r="K3" i="2" s="1"/>
  <c r="H127" i="2"/>
  <c r="G127" i="2"/>
  <c r="K127" i="2" s="1"/>
  <c r="G74" i="2"/>
  <c r="K74" i="2" s="1"/>
  <c r="H74" i="2"/>
  <c r="G102" i="2"/>
  <c r="K102" i="2" s="1"/>
  <c r="H102" i="2"/>
  <c r="G17" i="2"/>
  <c r="K17" i="2" s="1"/>
  <c r="H17" i="2"/>
  <c r="G31" i="2"/>
  <c r="K31" i="2" s="1"/>
  <c r="H31" i="2"/>
  <c r="H66" i="2"/>
  <c r="G66" i="2"/>
  <c r="K66" i="2" s="1"/>
  <c r="G76" i="2"/>
  <c r="K76" i="2" s="1"/>
  <c r="H76" i="2"/>
  <c r="H12" i="2"/>
  <c r="G12" i="2"/>
  <c r="K12" i="2" s="1"/>
  <c r="H132" i="2"/>
  <c r="G132" i="2"/>
  <c r="K132" i="2" s="1"/>
  <c r="G98" i="2"/>
  <c r="K98" i="2" s="1"/>
  <c r="H98" i="2"/>
  <c r="G129" i="2"/>
  <c r="K129" i="2" s="1"/>
  <c r="H129" i="2"/>
  <c r="H50" i="2"/>
  <c r="G50" i="2"/>
  <c r="K50" i="2" s="1"/>
  <c r="H6" i="2"/>
  <c r="G6" i="2"/>
  <c r="K6" i="2" s="1"/>
  <c r="H30" i="2"/>
  <c r="G30" i="2"/>
  <c r="K30" i="2" s="1"/>
  <c r="G14" i="2"/>
  <c r="K14" i="2" s="1"/>
  <c r="H14" i="2"/>
  <c r="G41" i="2"/>
  <c r="K41" i="2" s="1"/>
  <c r="H41" i="2"/>
  <c r="H108" i="2"/>
  <c r="G108" i="2"/>
  <c r="K108" i="2" s="1"/>
  <c r="H54" i="2"/>
  <c r="G54" i="2"/>
  <c r="K54" i="2" s="1"/>
  <c r="H140" i="2"/>
  <c r="G140" i="2"/>
  <c r="K140" i="2" s="1"/>
  <c r="G23" i="2"/>
  <c r="K23" i="2" s="1"/>
  <c r="H23" i="2"/>
  <c r="G18" i="2"/>
  <c r="K18" i="2" s="1"/>
  <c r="H18" i="2"/>
  <c r="H24" i="2"/>
  <c r="G24" i="2"/>
  <c r="K24" i="2" s="1"/>
  <c r="G145" i="2"/>
  <c r="K145" i="2" s="1"/>
  <c r="H145" i="2"/>
  <c r="G96" i="2"/>
  <c r="K96" i="2" s="1"/>
  <c r="H96" i="2"/>
  <c r="H63" i="2"/>
  <c r="G63" i="2"/>
  <c r="K63" i="2" s="1"/>
  <c r="G111" i="2"/>
  <c r="K111" i="2" s="1"/>
  <c r="H111" i="2"/>
  <c r="G117" i="2"/>
  <c r="K117" i="2" s="1"/>
  <c r="H117" i="2"/>
  <c r="H120" i="2"/>
  <c r="G120" i="2"/>
  <c r="K120" i="2" s="1"/>
  <c r="G71" i="2"/>
  <c r="K71" i="2" s="1"/>
  <c r="H71" i="2"/>
  <c r="G91" i="2"/>
  <c r="K91" i="2" s="1"/>
  <c r="H91" i="2"/>
  <c r="H8" i="2"/>
  <c r="G8" i="2"/>
  <c r="K8" i="2" s="1"/>
  <c r="G128" i="2"/>
  <c r="K128" i="2" s="1"/>
  <c r="H128" i="2"/>
  <c r="G44" i="2"/>
  <c r="K44" i="2" s="1"/>
  <c r="H44" i="2"/>
  <c r="H141" i="2"/>
  <c r="G141" i="2"/>
  <c r="K141" i="2" s="1"/>
  <c r="H93" i="2"/>
  <c r="G93" i="2"/>
  <c r="K93" i="2" s="1"/>
  <c r="G45" i="2"/>
  <c r="K45" i="2" s="1"/>
  <c r="H45" i="2"/>
  <c r="G28" i="2"/>
  <c r="K28" i="2" s="1"/>
  <c r="G22" i="2"/>
  <c r="K22" i="2" s="1"/>
  <c r="H22" i="2"/>
  <c r="H82" i="2"/>
  <c r="G82" i="2"/>
  <c r="K82" i="2" s="1"/>
  <c r="G123" i="2"/>
  <c r="K123" i="2" s="1"/>
  <c r="H123" i="2"/>
  <c r="H64" i="2"/>
  <c r="G64" i="2"/>
  <c r="K64" i="2" s="1"/>
  <c r="G75" i="2"/>
  <c r="K75" i="2" s="1"/>
  <c r="H75" i="2"/>
  <c r="G51" i="2"/>
  <c r="K51" i="2" s="1"/>
  <c r="H51" i="2"/>
  <c r="H130" i="2"/>
  <c r="G130" i="2"/>
  <c r="K130" i="2" s="1"/>
  <c r="H11" i="2"/>
  <c r="G11" i="2"/>
  <c r="K11" i="2" s="1"/>
  <c r="G60" i="2"/>
  <c r="K60" i="2" s="1"/>
  <c r="H146" i="2"/>
  <c r="G146" i="2"/>
  <c r="K146" i="2" s="1"/>
  <c r="G46" i="2"/>
  <c r="K46" i="2" s="1"/>
  <c r="H46" i="2"/>
  <c r="H149" i="2"/>
  <c r="G149" i="2"/>
  <c r="K149" i="2" s="1"/>
  <c r="G114" i="2"/>
  <c r="K114" i="2" s="1"/>
  <c r="H114" i="2"/>
  <c r="H139" i="2"/>
  <c r="G139" i="2"/>
  <c r="K139" i="2" s="1"/>
  <c r="G5" i="2"/>
  <c r="K5" i="2" s="1"/>
  <c r="H5" i="2"/>
  <c r="G157" i="2"/>
  <c r="K157" i="2" s="1"/>
  <c r="H157" i="2"/>
  <c r="H48" i="2"/>
  <c r="G48" i="2"/>
  <c r="K48" i="2" s="1"/>
  <c r="G61" i="2"/>
  <c r="K61" i="2" s="1"/>
  <c r="H61" i="2"/>
  <c r="H73" i="2"/>
  <c r="G73" i="2"/>
  <c r="K73" i="2" s="1"/>
  <c r="H97" i="2"/>
  <c r="G97" i="2"/>
  <c r="K97" i="2" s="1"/>
  <c r="H90" i="2"/>
  <c r="G90" i="2"/>
  <c r="K90" i="2" s="1"/>
  <c r="H135" i="2"/>
  <c r="G135" i="2"/>
  <c r="K135" i="2" s="1"/>
  <c r="G26" i="2"/>
  <c r="K26" i="2" s="1"/>
  <c r="H26" i="2"/>
  <c r="G142" i="2"/>
  <c r="K142" i="2" s="1"/>
  <c r="H142" i="2"/>
  <c r="H57" i="2"/>
  <c r="G57" i="2"/>
  <c r="K57" i="2" s="1"/>
  <c r="H84" i="2"/>
  <c r="G84" i="2"/>
  <c r="K84" i="2" s="1"/>
  <c r="H33" i="2"/>
  <c r="G33" i="2"/>
  <c r="K33" i="2" s="1"/>
  <c r="H125" i="2"/>
  <c r="G125" i="2"/>
  <c r="K125" i="2" s="1"/>
  <c r="H104" i="2"/>
  <c r="G104" i="2"/>
  <c r="K104" i="2" s="1"/>
  <c r="G53" i="2"/>
  <c r="K53" i="2" s="1"/>
  <c r="H53" i="2"/>
  <c r="H92" i="2"/>
  <c r="G92" i="2"/>
  <c r="K92" i="2" s="1"/>
  <c r="L2" i="3"/>
  <c r="K2" i="3"/>
  <c r="O2" i="3" s="1"/>
  <c r="L14" i="3"/>
  <c r="K14" i="3"/>
  <c r="O14" i="3" s="1"/>
  <c r="K19" i="3"/>
  <c r="O19" i="3" s="1"/>
  <c r="L5" i="3"/>
  <c r="K5" i="3"/>
  <c r="O5" i="3" s="1"/>
  <c r="K12" i="3"/>
  <c r="O12" i="3" s="1"/>
  <c r="L12" i="3"/>
  <c r="L6" i="3"/>
  <c r="K6" i="3"/>
  <c r="O6" i="3" s="1"/>
  <c r="H108" i="5"/>
  <c r="G108" i="5"/>
  <c r="K108" i="5" s="1"/>
  <c r="H81" i="5"/>
  <c r="G81" i="5"/>
  <c r="K81" i="5" s="1"/>
  <c r="G85" i="5"/>
  <c r="K85" i="5" s="1"/>
  <c r="H85" i="5"/>
  <c r="G94" i="5"/>
  <c r="K94" i="5" s="1"/>
  <c r="H94" i="5"/>
  <c r="G8" i="5"/>
  <c r="K8" i="5" s="1"/>
  <c r="H8" i="5"/>
  <c r="G28" i="5"/>
  <c r="K28" i="5" s="1"/>
  <c r="H28" i="5"/>
  <c r="G126" i="5"/>
  <c r="K126" i="5" s="1"/>
  <c r="H126" i="5"/>
  <c r="H36" i="5"/>
  <c r="G36" i="5"/>
  <c r="K36" i="5" s="1"/>
  <c r="G141" i="5"/>
  <c r="K141" i="5" s="1"/>
  <c r="H141" i="5"/>
  <c r="G98" i="5"/>
  <c r="K98" i="5" s="1"/>
  <c r="H98" i="5"/>
  <c r="G25" i="5"/>
  <c r="K25" i="5" s="1"/>
  <c r="H25" i="5"/>
  <c r="H122" i="5"/>
  <c r="G122" i="5"/>
  <c r="K122" i="5" s="1"/>
  <c r="H17" i="5"/>
  <c r="G17" i="5"/>
  <c r="K17" i="5" s="1"/>
  <c r="G148" i="5"/>
  <c r="K148" i="5" s="1"/>
  <c r="H148" i="5"/>
  <c r="H130" i="5"/>
  <c r="G130" i="5"/>
  <c r="K130" i="5" s="1"/>
  <c r="G39" i="5"/>
  <c r="K39" i="5" s="1"/>
  <c r="H39" i="5"/>
  <c r="G106" i="5"/>
  <c r="K106" i="5" s="1"/>
  <c r="H106" i="5"/>
  <c r="G100" i="5"/>
  <c r="K100" i="5" s="1"/>
  <c r="H100" i="5"/>
  <c r="H30" i="5"/>
  <c r="G30" i="5"/>
  <c r="K30" i="5" s="1"/>
  <c r="G49" i="5"/>
  <c r="K49" i="5" s="1"/>
  <c r="H49" i="5"/>
  <c r="H92" i="5"/>
  <c r="G92" i="5"/>
  <c r="K92" i="5" s="1"/>
  <c r="H7" i="5"/>
  <c r="G7" i="5"/>
  <c r="K7" i="5" s="1"/>
  <c r="G102" i="5"/>
  <c r="K102" i="5" s="1"/>
  <c r="H102" i="5"/>
  <c r="G129" i="5"/>
  <c r="K129" i="5" s="1"/>
  <c r="H129" i="5"/>
  <c r="G91" i="5"/>
  <c r="K91" i="5" s="1"/>
  <c r="H91" i="5"/>
  <c r="G136" i="5"/>
  <c r="K136" i="5" s="1"/>
  <c r="H136" i="5"/>
  <c r="H26" i="5"/>
  <c r="G26" i="5"/>
  <c r="K26" i="5" s="1"/>
  <c r="H3" i="5"/>
  <c r="G3" i="5"/>
  <c r="K3" i="5" s="1"/>
  <c r="G68" i="5"/>
  <c r="K68" i="5" s="1"/>
  <c r="H68" i="5"/>
  <c r="G124" i="5"/>
  <c r="K124" i="5" s="1"/>
  <c r="H124" i="5"/>
  <c r="G66" i="5"/>
  <c r="K66" i="5" s="1"/>
  <c r="H66" i="5"/>
  <c r="H47" i="5"/>
  <c r="G47" i="5"/>
  <c r="K47" i="5" s="1"/>
  <c r="G117" i="5"/>
  <c r="K117" i="5" s="1"/>
  <c r="G83" i="5"/>
  <c r="K83" i="5" s="1"/>
  <c r="H83" i="5"/>
  <c r="H42" i="5"/>
  <c r="G42" i="5"/>
  <c r="K42" i="5" s="1"/>
  <c r="H78" i="5"/>
  <c r="G78" i="5"/>
  <c r="K78" i="5" s="1"/>
  <c r="G10" i="5"/>
  <c r="K10" i="5" s="1"/>
  <c r="H10" i="5"/>
  <c r="H87" i="5"/>
  <c r="G87" i="5"/>
  <c r="K87" i="5" s="1"/>
  <c r="H121" i="5"/>
  <c r="G121" i="5"/>
  <c r="K121" i="5" s="1"/>
  <c r="G63" i="5"/>
  <c r="K63" i="5" s="1"/>
  <c r="H63" i="5"/>
  <c r="G125" i="5"/>
  <c r="K125" i="5" s="1"/>
  <c r="H125" i="5"/>
  <c r="G56" i="5"/>
  <c r="K56" i="5" s="1"/>
  <c r="H56" i="5"/>
  <c r="H109" i="5"/>
  <c r="G109" i="5"/>
  <c r="K109" i="5" s="1"/>
  <c r="G55" i="5"/>
  <c r="K55" i="5" s="1"/>
  <c r="H55" i="5"/>
  <c r="H27" i="5"/>
  <c r="G27" i="5"/>
  <c r="K27" i="5" s="1"/>
  <c r="H19" i="5"/>
  <c r="G19" i="5"/>
  <c r="K19" i="5" s="1"/>
  <c r="G45" i="5"/>
  <c r="K45" i="5" s="1"/>
  <c r="H45" i="5"/>
  <c r="G34" i="5"/>
  <c r="K34" i="5" s="1"/>
  <c r="H34" i="5"/>
  <c r="H71" i="5"/>
  <c r="G71" i="5"/>
  <c r="K71" i="5" s="1"/>
  <c r="G61" i="5"/>
  <c r="K61" i="5" s="1"/>
  <c r="H61" i="5"/>
  <c r="G53" i="5"/>
  <c r="K53" i="5" s="1"/>
  <c r="H53" i="5"/>
  <c r="H138" i="5"/>
  <c r="G138" i="5"/>
  <c r="K138" i="5" s="1"/>
  <c r="G4" i="2"/>
  <c r="K4" i="2" s="1"/>
  <c r="H4" i="2"/>
  <c r="G13" i="2"/>
  <c r="K13" i="2" s="1"/>
  <c r="H13" i="2"/>
  <c r="G9" i="2"/>
  <c r="K9" i="2" s="1"/>
  <c r="H9" i="2"/>
  <c r="H136" i="2"/>
  <c r="G136" i="2"/>
  <c r="K136" i="2" s="1"/>
  <c r="H37" i="2"/>
  <c r="G37" i="2"/>
  <c r="K37" i="2" s="1"/>
  <c r="H83" i="2"/>
  <c r="G83" i="2"/>
  <c r="K83" i="2" s="1"/>
  <c r="G55" i="2"/>
  <c r="K55" i="2" s="1"/>
  <c r="H55" i="2"/>
  <c r="H103" i="2"/>
  <c r="G103" i="2"/>
  <c r="K103" i="2" s="1"/>
  <c r="H121" i="2"/>
  <c r="G121" i="2"/>
  <c r="K121" i="2" s="1"/>
  <c r="G113" i="2"/>
  <c r="K113" i="2" s="1"/>
  <c r="H113" i="2"/>
  <c r="G154" i="2"/>
  <c r="K154" i="2" s="1"/>
  <c r="H154" i="2"/>
  <c r="G105" i="2"/>
  <c r="K105" i="2" s="1"/>
  <c r="H105" i="2"/>
  <c r="H16" i="2"/>
  <c r="G16" i="2"/>
  <c r="K16" i="2" s="1"/>
  <c r="H89" i="2"/>
  <c r="G89" i="2"/>
  <c r="K89" i="2" s="1"/>
  <c r="H100" i="2"/>
  <c r="G100" i="2"/>
  <c r="K100" i="2" s="1"/>
  <c r="G47" i="2"/>
  <c r="K47" i="2" s="1"/>
  <c r="H47" i="2"/>
  <c r="H116" i="2"/>
  <c r="G116" i="2"/>
  <c r="K116" i="2" s="1"/>
  <c r="H79" i="2"/>
  <c r="G79" i="2"/>
  <c r="K79" i="2" s="1"/>
  <c r="G56" i="2"/>
  <c r="K56" i="2" s="1"/>
  <c r="H56" i="2"/>
  <c r="G58" i="2"/>
  <c r="K58" i="2" s="1"/>
  <c r="G38" i="2"/>
  <c r="K38" i="2" s="1"/>
  <c r="H38" i="2"/>
  <c r="G122" i="2"/>
  <c r="K122" i="2" s="1"/>
  <c r="H122" i="2"/>
  <c r="G138" i="2"/>
  <c r="K138" i="2" s="1"/>
  <c r="H138" i="2"/>
  <c r="H94" i="2"/>
  <c r="G94" i="2"/>
  <c r="K94" i="2" s="1"/>
  <c r="G126" i="2"/>
  <c r="K126" i="2" s="1"/>
  <c r="H126" i="2"/>
  <c r="G156" i="2"/>
  <c r="K156" i="2" s="1"/>
  <c r="H156" i="2"/>
  <c r="H15" i="2"/>
  <c r="G15" i="2"/>
  <c r="K15" i="2" s="1"/>
  <c r="H147" i="2"/>
  <c r="G147" i="2"/>
  <c r="K147" i="2" s="1"/>
  <c r="H124" i="2"/>
  <c r="G124" i="2"/>
  <c r="K124" i="2" s="1"/>
  <c r="G81" i="2"/>
  <c r="K81" i="2" s="1"/>
  <c r="H81" i="2"/>
  <c r="H65" i="2"/>
  <c r="G65" i="2"/>
  <c r="K65" i="2" s="1"/>
  <c r="G137" i="2"/>
  <c r="K137" i="2" s="1"/>
  <c r="G118" i="2"/>
  <c r="K118" i="2" s="1"/>
  <c r="H118" i="2"/>
  <c r="H155" i="2"/>
  <c r="G155" i="2"/>
  <c r="K155" i="2" s="1"/>
  <c r="G85" i="2"/>
  <c r="K85" i="2" s="1"/>
  <c r="H85" i="2"/>
  <c r="H40" i="2"/>
  <c r="G40" i="2"/>
  <c r="K40" i="2" s="1"/>
  <c r="H35" i="2"/>
  <c r="G35" i="2"/>
  <c r="K35" i="2" s="1"/>
  <c r="H119" i="2"/>
  <c r="G119" i="2"/>
  <c r="K119" i="2" s="1"/>
  <c r="H153" i="2"/>
  <c r="G153" i="2"/>
  <c r="K153" i="2" s="1"/>
  <c r="G134" i="2"/>
  <c r="K134" i="2" s="1"/>
  <c r="H134" i="2"/>
  <c r="H29" i="2"/>
  <c r="G29" i="2"/>
  <c r="K29" i="2" s="1"/>
  <c r="G34" i="2"/>
  <c r="K34" i="2" s="1"/>
  <c r="H34" i="2"/>
  <c r="G101" i="2"/>
  <c r="K101" i="2" s="1"/>
  <c r="H101" i="2"/>
  <c r="G107" i="2"/>
  <c r="K107" i="2" s="1"/>
  <c r="H107" i="2"/>
  <c r="H158" i="2"/>
  <c r="G158" i="2"/>
  <c r="K158" i="2" s="1"/>
  <c r="G106" i="2"/>
  <c r="K106" i="2" s="1"/>
  <c r="H106" i="2"/>
  <c r="G67" i="2"/>
  <c r="K67" i="2" s="1"/>
  <c r="H67" i="2"/>
  <c r="G59" i="2"/>
  <c r="K59" i="2" s="1"/>
  <c r="G39" i="2"/>
  <c r="K39" i="2" s="1"/>
  <c r="H39" i="2"/>
  <c r="G86" i="2"/>
  <c r="K86" i="2" s="1"/>
  <c r="H86" i="2"/>
  <c r="H7" i="2"/>
  <c r="G7" i="2"/>
  <c r="K7" i="2" s="1"/>
  <c r="H160" i="2"/>
  <c r="G160" i="2"/>
  <c r="K160" i="2" s="1"/>
  <c r="G27" i="2"/>
  <c r="K27" i="2" s="1"/>
  <c r="H27" i="2"/>
  <c r="G133" i="2"/>
  <c r="K133" i="2" s="1"/>
  <c r="H133" i="2"/>
  <c r="H151" i="2"/>
  <c r="G151" i="2"/>
  <c r="K151" i="2" s="1"/>
  <c r="G112" i="2"/>
  <c r="K112" i="2" s="1"/>
  <c r="H112" i="2"/>
  <c r="G87" i="2"/>
  <c r="K87" i="2" s="1"/>
  <c r="H87" i="2"/>
  <c r="G49" i="2"/>
  <c r="K49" i="2" s="1"/>
  <c r="H49" i="2"/>
  <c r="H36" i="2"/>
  <c r="G36" i="2"/>
  <c r="K36" i="2" s="1"/>
  <c r="G20" i="2"/>
  <c r="K20" i="2" s="1"/>
  <c r="H20" i="2"/>
  <c r="G88" i="2"/>
  <c r="K88" i="2" s="1"/>
  <c r="H88" i="2"/>
  <c r="G78" i="2"/>
  <c r="K78" i="2" s="1"/>
  <c r="H78" i="2"/>
  <c r="G19" i="2"/>
  <c r="K19" i="2" s="1"/>
  <c r="H19" i="2"/>
  <c r="G115" i="2"/>
  <c r="K115" i="2" s="1"/>
  <c r="H115" i="2"/>
  <c r="G69" i="2"/>
  <c r="K69" i="2" s="1"/>
  <c r="H69" i="2"/>
  <c r="G159" i="2"/>
  <c r="K159" i="2" s="1"/>
  <c r="H159" i="2"/>
  <c r="G70" i="2"/>
  <c r="K70" i="2" s="1"/>
  <c r="H70" i="2"/>
  <c r="H95" i="2"/>
  <c r="G95" i="2"/>
  <c r="K95" i="2" s="1"/>
  <c r="H161" i="2"/>
  <c r="G161" i="2"/>
  <c r="K161" i="2" s="1"/>
  <c r="H80" i="2"/>
  <c r="G80" i="2"/>
  <c r="K80" i="2" s="1"/>
  <c r="G131" i="2"/>
  <c r="K131" i="2" s="1"/>
  <c r="H131" i="2"/>
  <c r="G10" i="2"/>
  <c r="K10" i="2" s="1"/>
  <c r="H10" i="2"/>
  <c r="G99" i="2"/>
  <c r="K99" i="2" s="1"/>
  <c r="H21" i="2"/>
  <c r="G21" i="2"/>
  <c r="K21" i="2" s="1"/>
  <c r="H72" i="2"/>
  <c r="G72" i="2"/>
  <c r="K72" i="2" s="1"/>
  <c r="H42" i="2"/>
  <c r="G42" i="2"/>
  <c r="K42" i="2" s="1"/>
  <c r="H148" i="2"/>
  <c r="G148" i="2"/>
  <c r="K148" i="2" s="1"/>
  <c r="G109" i="2"/>
  <c r="K109" i="2" s="1"/>
  <c r="H109" i="2"/>
  <c r="H152" i="2"/>
  <c r="G152" i="2"/>
  <c r="K152" i="2" s="1"/>
  <c r="H32" i="2"/>
  <c r="G32" i="2"/>
  <c r="K32" i="2" s="1"/>
  <c r="D461" i="1" l="1"/>
  <c r="D462" i="1" l="1"/>
  <c r="D464" i="1" l="1"/>
  <c r="D463" i="1" l="1"/>
  <c r="H377" i="1" l="1"/>
  <c r="H382" i="1"/>
  <c r="H386" i="1"/>
  <c r="H387" i="1"/>
  <c r="H396" i="1"/>
  <c r="H401" i="1"/>
  <c r="H416" i="1"/>
  <c r="H421" i="1"/>
  <c r="H425" i="1"/>
  <c r="H433" i="1"/>
  <c r="H443" i="1"/>
  <c r="H449" i="1"/>
  <c r="H374" i="1"/>
  <c r="H376" i="1"/>
  <c r="H381" i="1"/>
  <c r="H385" i="1"/>
  <c r="H389" i="1"/>
  <c r="H388" i="1"/>
  <c r="H395" i="1"/>
  <c r="H417" i="1"/>
  <c r="H422" i="1"/>
  <c r="H426" i="1"/>
  <c r="H432" i="1"/>
  <c r="H444" i="1"/>
  <c r="H456" i="1"/>
  <c r="H380" i="1"/>
  <c r="H384" i="1"/>
  <c r="H393" i="1"/>
  <c r="H390" i="1"/>
  <c r="H399" i="1"/>
  <c r="H414" i="1"/>
  <c r="H420" i="1"/>
  <c r="H423" i="1"/>
  <c r="H427" i="1"/>
  <c r="H442" i="1"/>
  <c r="H448" i="1"/>
  <c r="H466" i="1"/>
  <c r="H375" i="1"/>
  <c r="H379" i="1"/>
  <c r="H383" i="1"/>
  <c r="H392" i="1"/>
  <c r="H394" i="1"/>
  <c r="H391" i="1"/>
  <c r="H400" i="1"/>
  <c r="H418" i="1"/>
  <c r="H424" i="1"/>
  <c r="H431" i="1"/>
  <c r="H434" i="1"/>
  <c r="H455" i="1"/>
  <c r="H398" i="1"/>
  <c r="H404" i="1"/>
  <c r="H403" i="1"/>
  <c r="H407" i="1"/>
  <c r="H411" i="1"/>
  <c r="H428" i="1"/>
  <c r="H436" i="1"/>
  <c r="H451" i="1"/>
  <c r="H457" i="1"/>
  <c r="H408" i="1"/>
  <c r="H412" i="1"/>
  <c r="H454" i="1"/>
  <c r="H419" i="1"/>
  <c r="H378" i="1"/>
  <c r="H402" i="1"/>
  <c r="H397" i="1"/>
  <c r="H405" i="1"/>
  <c r="H409" i="1"/>
  <c r="H413" i="1"/>
  <c r="H430" i="1"/>
  <c r="H447" i="1"/>
  <c r="H453" i="1"/>
  <c r="H406" i="1"/>
  <c r="H410" i="1"/>
  <c r="H450" i="1"/>
  <c r="H465" i="1"/>
  <c r="H415" i="1"/>
  <c r="H440" i="1"/>
  <c r="H458" i="1"/>
  <c r="H446" i="1"/>
  <c r="H435" i="1"/>
  <c r="H445" i="1"/>
  <c r="H441" i="1"/>
  <c r="H452" i="1"/>
  <c r="H437" i="1"/>
  <c r="H429" i="1"/>
  <c r="H459" i="1"/>
  <c r="H439" i="1"/>
  <c r="H438" i="1"/>
  <c r="H460" i="1"/>
  <c r="H461" i="1"/>
  <c r="H462" i="1"/>
  <c r="H464" i="1"/>
  <c r="H463" i="1"/>
  <c r="H6" i="1"/>
  <c r="H7" i="1"/>
  <c r="H8" i="1"/>
  <c r="H9" i="1"/>
  <c r="H15" i="1"/>
  <c r="H16" i="1"/>
  <c r="H184" i="1"/>
  <c r="H87" i="1"/>
  <c r="H236" i="1"/>
  <c r="H182" i="1"/>
  <c r="H121" i="1"/>
  <c r="H336" i="1"/>
  <c r="H320" i="1"/>
  <c r="H257" i="1"/>
  <c r="H235" i="1"/>
  <c r="H181" i="1"/>
  <c r="H160" i="1"/>
  <c r="H134" i="1"/>
  <c r="H93" i="1"/>
  <c r="H79" i="1"/>
  <c r="H74" i="1"/>
  <c r="H60" i="1"/>
  <c r="H20" i="1"/>
  <c r="H84" i="1"/>
  <c r="H29" i="1"/>
  <c r="H62" i="1"/>
  <c r="H23" i="1"/>
  <c r="H132" i="1"/>
  <c r="H81" i="1"/>
  <c r="H25" i="1"/>
  <c r="H196" i="1"/>
  <c r="H338" i="1"/>
  <c r="H354" i="1"/>
  <c r="D33" i="3" s="1"/>
  <c r="H357" i="1"/>
  <c r="D36" i="3" s="1"/>
  <c r="H216" i="1"/>
  <c r="H120" i="1"/>
  <c r="H335" i="1"/>
  <c r="H260" i="1"/>
  <c r="H255" i="1"/>
  <c r="H217" i="1"/>
  <c r="H179" i="1"/>
  <c r="H159" i="1"/>
  <c r="H119" i="1"/>
  <c r="H88" i="1"/>
  <c r="H77" i="1"/>
  <c r="H70" i="1"/>
  <c r="H58" i="1"/>
  <c r="H97" i="1"/>
  <c r="H78" i="1"/>
  <c r="H92" i="1"/>
  <c r="H61" i="1"/>
  <c r="H186" i="1"/>
  <c r="H178" i="1"/>
  <c r="H64" i="1"/>
  <c r="H28" i="1"/>
  <c r="H131" i="1"/>
  <c r="H321" i="1"/>
  <c r="H185" i="1"/>
  <c r="H153" i="1"/>
  <c r="H339" i="1"/>
  <c r="H334" i="1"/>
  <c r="H259" i="1"/>
  <c r="H254" i="1"/>
  <c r="H215" i="1"/>
  <c r="H177" i="1"/>
  <c r="H154" i="1"/>
  <c r="H96" i="1"/>
  <c r="H83" i="1"/>
  <c r="H76" i="1"/>
  <c r="H69" i="1"/>
  <c r="H26" i="1"/>
  <c r="H91" i="1"/>
  <c r="H68" i="1"/>
  <c r="H89" i="1"/>
  <c r="H37" i="1"/>
  <c r="H18" i="1"/>
  <c r="H322" i="1"/>
  <c r="H66" i="1"/>
  <c r="H17" i="1"/>
  <c r="H256" i="1"/>
  <c r="H352" i="1"/>
  <c r="D31" i="3" s="1"/>
  <c r="H355" i="1"/>
  <c r="D34" i="3" s="1"/>
  <c r="H366" i="1"/>
  <c r="D45" i="3" s="1"/>
  <c r="H373" i="1"/>
  <c r="D52" i="3" s="1"/>
  <c r="H180" i="1"/>
  <c r="H337" i="1"/>
  <c r="H333" i="1"/>
  <c r="H258" i="1"/>
  <c r="H253" i="1"/>
  <c r="H183" i="1"/>
  <c r="H173" i="1"/>
  <c r="H135" i="1"/>
  <c r="H94" i="1"/>
  <c r="H80" i="1"/>
  <c r="H75" i="1"/>
  <c r="H65" i="1"/>
  <c r="H22" i="1"/>
  <c r="H85" i="1"/>
  <c r="H59" i="1"/>
  <c r="H82" i="1"/>
  <c r="H21" i="1"/>
  <c r="H63" i="1"/>
  <c r="H67" i="1"/>
  <c r="H19" i="1"/>
  <c r="H356" i="1"/>
  <c r="D35" i="3" s="1"/>
  <c r="H360" i="1"/>
  <c r="D39" i="3" s="1"/>
  <c r="H231" i="1"/>
  <c r="H33" i="1"/>
  <c r="H174" i="1"/>
  <c r="H90" i="1"/>
  <c r="H32" i="1"/>
  <c r="H31" i="1"/>
  <c r="H30" i="1"/>
  <c r="H176" i="1"/>
  <c r="H86" i="1"/>
  <c r="H34" i="1"/>
  <c r="H353" i="1"/>
  <c r="D32" i="3" s="1"/>
  <c r="H125" i="1"/>
  <c r="H142" i="1"/>
  <c r="H233" i="1"/>
  <c r="H126" i="1"/>
  <c r="J377" i="1"/>
  <c r="L377" i="1"/>
  <c r="I377" i="1"/>
  <c r="K377" i="1"/>
  <c r="M377" i="1"/>
  <c r="O377" i="1"/>
  <c r="Q377" i="1"/>
  <c r="S377" i="1"/>
  <c r="U377" i="1"/>
  <c r="N377" i="1"/>
  <c r="P377" i="1"/>
  <c r="R377" i="1"/>
  <c r="T377" i="1"/>
  <c r="I386" i="1"/>
  <c r="K386" i="1"/>
  <c r="J386" i="1"/>
  <c r="L386" i="1"/>
  <c r="M386" i="1"/>
  <c r="I396" i="1"/>
  <c r="K396" i="1"/>
  <c r="J396" i="1"/>
  <c r="L396" i="1"/>
  <c r="M396" i="1"/>
  <c r="I416" i="1"/>
  <c r="K416" i="1"/>
  <c r="J416" i="1"/>
  <c r="L416" i="1"/>
  <c r="M416" i="1"/>
  <c r="J425" i="1"/>
  <c r="I425" i="1"/>
  <c r="K425" i="1"/>
  <c r="M425" i="1"/>
  <c r="L425" i="1"/>
  <c r="J443" i="1"/>
  <c r="I443" i="1"/>
  <c r="K443" i="1"/>
  <c r="M443" i="1"/>
  <c r="L443" i="1"/>
  <c r="I374" i="1"/>
  <c r="K374" i="1"/>
  <c r="J374" i="1"/>
  <c r="L374" i="1"/>
  <c r="M374" i="1"/>
  <c r="J381" i="1"/>
  <c r="L381" i="1"/>
  <c r="I381" i="1"/>
  <c r="K381" i="1"/>
  <c r="M381" i="1"/>
  <c r="O381" i="1"/>
  <c r="Q381" i="1"/>
  <c r="S381" i="1"/>
  <c r="U381" i="1"/>
  <c r="N381" i="1"/>
  <c r="P381" i="1"/>
  <c r="R381" i="1"/>
  <c r="T381" i="1"/>
  <c r="J389" i="1"/>
  <c r="L389" i="1"/>
  <c r="I389" i="1"/>
  <c r="K389" i="1"/>
  <c r="M389" i="1"/>
  <c r="J395" i="1"/>
  <c r="L395" i="1"/>
  <c r="I395" i="1"/>
  <c r="K395" i="1"/>
  <c r="M395" i="1"/>
  <c r="O395" i="1"/>
  <c r="Q395" i="1"/>
  <c r="S395" i="1"/>
  <c r="U395" i="1"/>
  <c r="N395" i="1"/>
  <c r="P395" i="1"/>
  <c r="R395" i="1"/>
  <c r="T395" i="1"/>
  <c r="I422" i="1"/>
  <c r="K422" i="1"/>
  <c r="J422" i="1"/>
  <c r="L422" i="1"/>
  <c r="M422" i="1"/>
  <c r="I432" i="1"/>
  <c r="K432" i="1"/>
  <c r="J432" i="1"/>
  <c r="L432" i="1"/>
  <c r="M432" i="1"/>
  <c r="I456" i="1"/>
  <c r="K456" i="1"/>
  <c r="J456" i="1"/>
  <c r="L456" i="1"/>
  <c r="M456" i="1"/>
  <c r="I384" i="1"/>
  <c r="K384" i="1"/>
  <c r="J384" i="1"/>
  <c r="L384" i="1"/>
  <c r="N384" i="1"/>
  <c r="P384" i="1"/>
  <c r="R384" i="1"/>
  <c r="T384" i="1"/>
  <c r="M384" i="1"/>
  <c r="O384" i="1"/>
  <c r="Q384" i="1"/>
  <c r="S384" i="1"/>
  <c r="U384" i="1"/>
  <c r="I390" i="1"/>
  <c r="K390" i="1"/>
  <c r="J390" i="1"/>
  <c r="L390" i="1"/>
  <c r="M390" i="1"/>
  <c r="I414" i="1"/>
  <c r="K414" i="1"/>
  <c r="J414" i="1"/>
  <c r="L414" i="1"/>
  <c r="N414" i="1"/>
  <c r="P414" i="1"/>
  <c r="R414" i="1"/>
  <c r="T414" i="1"/>
  <c r="M414" i="1"/>
  <c r="O414" i="1"/>
  <c r="Q414" i="1"/>
  <c r="S414" i="1"/>
  <c r="U414" i="1"/>
  <c r="J423" i="1"/>
  <c r="I423" i="1"/>
  <c r="K423" i="1"/>
  <c r="M423" i="1"/>
  <c r="L423" i="1"/>
  <c r="I442" i="1"/>
  <c r="K442" i="1"/>
  <c r="J442" i="1"/>
  <c r="L442" i="1"/>
  <c r="M442" i="1"/>
  <c r="I466" i="1"/>
  <c r="K466" i="1"/>
  <c r="J466" i="1"/>
  <c r="L466" i="1"/>
  <c r="M466" i="1"/>
  <c r="J379" i="1"/>
  <c r="L379" i="1"/>
  <c r="I379" i="1"/>
  <c r="K379" i="1"/>
  <c r="M379" i="1"/>
  <c r="O379" i="1"/>
  <c r="Q379" i="1"/>
  <c r="S379" i="1"/>
  <c r="U379" i="1"/>
  <c r="N379" i="1"/>
  <c r="P379" i="1"/>
  <c r="R379" i="1"/>
  <c r="T379" i="1"/>
  <c r="I392" i="1"/>
  <c r="K392" i="1"/>
  <c r="J392" i="1"/>
  <c r="L392" i="1"/>
  <c r="N392" i="1"/>
  <c r="P392" i="1"/>
  <c r="R392" i="1"/>
  <c r="T392" i="1"/>
  <c r="M392" i="1"/>
  <c r="O392" i="1"/>
  <c r="Q392" i="1"/>
  <c r="S392" i="1"/>
  <c r="U392" i="1"/>
  <c r="J391" i="1"/>
  <c r="L391" i="1"/>
  <c r="I391" i="1"/>
  <c r="K391" i="1"/>
  <c r="M391" i="1"/>
  <c r="I418" i="1"/>
  <c r="K418" i="1"/>
  <c r="J418" i="1"/>
  <c r="L418" i="1"/>
  <c r="M418" i="1"/>
  <c r="J431" i="1"/>
  <c r="I431" i="1"/>
  <c r="K431" i="1"/>
  <c r="M431" i="1"/>
  <c r="L431" i="1"/>
  <c r="J455" i="1"/>
  <c r="I455" i="1"/>
  <c r="K455" i="1"/>
  <c r="M455" i="1"/>
  <c r="L455" i="1"/>
  <c r="I404" i="1"/>
  <c r="K404" i="1"/>
  <c r="J404" i="1"/>
  <c r="L404" i="1"/>
  <c r="N404" i="1"/>
  <c r="P404" i="1"/>
  <c r="R404" i="1"/>
  <c r="T404" i="1"/>
  <c r="M404" i="1"/>
  <c r="O404" i="1"/>
  <c r="Q404" i="1"/>
  <c r="S404" i="1"/>
  <c r="U404" i="1"/>
  <c r="J407" i="1"/>
  <c r="I407" i="1"/>
  <c r="K407" i="1"/>
  <c r="M407" i="1"/>
  <c r="O407" i="1"/>
  <c r="Q407" i="1"/>
  <c r="S407" i="1"/>
  <c r="U407" i="1"/>
  <c r="L407" i="1"/>
  <c r="N407" i="1"/>
  <c r="P407" i="1"/>
  <c r="R407" i="1"/>
  <c r="T407" i="1"/>
  <c r="I428" i="1"/>
  <c r="K428" i="1"/>
  <c r="J428" i="1"/>
  <c r="L428" i="1"/>
  <c r="M428" i="1"/>
  <c r="J451" i="1"/>
  <c r="I451" i="1"/>
  <c r="K451" i="1"/>
  <c r="M451" i="1"/>
  <c r="O451" i="1"/>
  <c r="Q451" i="1"/>
  <c r="S451" i="1"/>
  <c r="U451" i="1"/>
  <c r="L451" i="1"/>
  <c r="N451" i="1"/>
  <c r="P451" i="1"/>
  <c r="R451" i="1"/>
  <c r="T451" i="1"/>
  <c r="I408" i="1"/>
  <c r="K408" i="1"/>
  <c r="J408" i="1"/>
  <c r="L408" i="1"/>
  <c r="N408" i="1"/>
  <c r="P408" i="1"/>
  <c r="R408" i="1"/>
  <c r="T408" i="1"/>
  <c r="M408" i="1"/>
  <c r="O408" i="1"/>
  <c r="Q408" i="1"/>
  <c r="S408" i="1"/>
  <c r="U408" i="1"/>
  <c r="I454" i="1"/>
  <c r="K454" i="1"/>
  <c r="J454" i="1"/>
  <c r="L454" i="1"/>
  <c r="N454" i="1"/>
  <c r="P454" i="1"/>
  <c r="R454" i="1"/>
  <c r="T454" i="1"/>
  <c r="M454" i="1"/>
  <c r="O454" i="1"/>
  <c r="Q454" i="1"/>
  <c r="S454" i="1"/>
  <c r="U454" i="1"/>
  <c r="I378" i="1"/>
  <c r="K378" i="1"/>
  <c r="J378" i="1"/>
  <c r="L378" i="1"/>
  <c r="N378" i="1"/>
  <c r="P378" i="1"/>
  <c r="R378" i="1"/>
  <c r="T378" i="1"/>
  <c r="M378" i="1"/>
  <c r="O378" i="1"/>
  <c r="Q378" i="1"/>
  <c r="S378" i="1"/>
  <c r="U378" i="1"/>
  <c r="J397" i="1"/>
  <c r="L397" i="1"/>
  <c r="I397" i="1"/>
  <c r="K397" i="1"/>
  <c r="M397" i="1"/>
  <c r="O397" i="1"/>
  <c r="Q397" i="1"/>
  <c r="S397" i="1"/>
  <c r="U397" i="1"/>
  <c r="N397" i="1"/>
  <c r="P397" i="1"/>
  <c r="R397" i="1"/>
  <c r="T397" i="1"/>
  <c r="J409" i="1"/>
  <c r="I409" i="1"/>
  <c r="K409" i="1"/>
  <c r="M409" i="1"/>
  <c r="O409" i="1"/>
  <c r="Q409" i="1"/>
  <c r="S409" i="1"/>
  <c r="U409" i="1"/>
  <c r="L409" i="1"/>
  <c r="N409" i="1"/>
  <c r="P409" i="1"/>
  <c r="R409" i="1"/>
  <c r="T409" i="1"/>
  <c r="I430" i="1"/>
  <c r="K430" i="1"/>
  <c r="J430" i="1"/>
  <c r="L430" i="1"/>
  <c r="M430" i="1"/>
  <c r="J453" i="1"/>
  <c r="I453" i="1"/>
  <c r="K453" i="1"/>
  <c r="M453" i="1"/>
  <c r="O453" i="1"/>
  <c r="Q453" i="1"/>
  <c r="S453" i="1"/>
  <c r="U453" i="1"/>
  <c r="L453" i="1"/>
  <c r="N453" i="1"/>
  <c r="P453" i="1"/>
  <c r="R453" i="1"/>
  <c r="T453" i="1"/>
  <c r="I410" i="1"/>
  <c r="K410" i="1"/>
  <c r="J410" i="1"/>
  <c r="L410" i="1"/>
  <c r="N410" i="1"/>
  <c r="P410" i="1"/>
  <c r="R410" i="1"/>
  <c r="T410" i="1"/>
  <c r="M410" i="1"/>
  <c r="O410" i="1"/>
  <c r="Q410" i="1"/>
  <c r="S410" i="1"/>
  <c r="U410" i="1"/>
  <c r="J465" i="1"/>
  <c r="I465" i="1"/>
  <c r="K465" i="1"/>
  <c r="M465" i="1"/>
  <c r="L465" i="1"/>
  <c r="I440" i="1"/>
  <c r="K440" i="1"/>
  <c r="J440" i="1"/>
  <c r="L440" i="1"/>
  <c r="M440" i="1"/>
  <c r="I446" i="1"/>
  <c r="K446" i="1"/>
  <c r="J446" i="1"/>
  <c r="L446" i="1"/>
  <c r="N446" i="1"/>
  <c r="P446" i="1"/>
  <c r="R446" i="1"/>
  <c r="T446" i="1"/>
  <c r="M446" i="1"/>
  <c r="O446" i="1"/>
  <c r="Q446" i="1"/>
  <c r="S446" i="1"/>
  <c r="U446" i="1"/>
  <c r="J445" i="1"/>
  <c r="I445" i="1"/>
  <c r="K445" i="1"/>
  <c r="M445" i="1"/>
  <c r="L445" i="1"/>
  <c r="I452" i="1"/>
  <c r="K452" i="1"/>
  <c r="J452" i="1"/>
  <c r="L452" i="1"/>
  <c r="M452" i="1"/>
  <c r="J429" i="1"/>
  <c r="I429" i="1"/>
  <c r="K429" i="1"/>
  <c r="M429" i="1"/>
  <c r="L429" i="1"/>
  <c r="J439" i="1"/>
  <c r="I439" i="1"/>
  <c r="K439" i="1"/>
  <c r="M439" i="1"/>
  <c r="L439" i="1"/>
  <c r="I460" i="1"/>
  <c r="K460" i="1"/>
  <c r="J460" i="1"/>
  <c r="L460" i="1"/>
  <c r="N460" i="1"/>
  <c r="P460" i="1"/>
  <c r="R460" i="1"/>
  <c r="T460" i="1"/>
  <c r="M460" i="1"/>
  <c r="O460" i="1"/>
  <c r="Q460" i="1"/>
  <c r="S460" i="1"/>
  <c r="U460" i="1"/>
  <c r="I462" i="1"/>
  <c r="K462" i="1"/>
  <c r="J462" i="1"/>
  <c r="L462" i="1"/>
  <c r="M462" i="1"/>
  <c r="J463" i="1"/>
  <c r="I463" i="1"/>
  <c r="K463" i="1"/>
  <c r="M463" i="1"/>
  <c r="L463" i="1"/>
  <c r="I382" i="1"/>
  <c r="K382" i="1"/>
  <c r="J382" i="1"/>
  <c r="L382" i="1"/>
  <c r="N382" i="1"/>
  <c r="P382" i="1"/>
  <c r="R382" i="1"/>
  <c r="T382" i="1"/>
  <c r="M382" i="1"/>
  <c r="O382" i="1"/>
  <c r="Q382" i="1"/>
  <c r="S382" i="1"/>
  <c r="U382" i="1"/>
  <c r="J387" i="1"/>
  <c r="L387" i="1"/>
  <c r="I387" i="1"/>
  <c r="K387" i="1"/>
  <c r="M387" i="1"/>
  <c r="J401" i="1"/>
  <c r="L401" i="1"/>
  <c r="I401" i="1"/>
  <c r="K401" i="1"/>
  <c r="M401" i="1"/>
  <c r="O401" i="1"/>
  <c r="Q401" i="1"/>
  <c r="S401" i="1"/>
  <c r="U401" i="1"/>
  <c r="N401" i="1"/>
  <c r="P401" i="1"/>
  <c r="R401" i="1"/>
  <c r="T401" i="1"/>
  <c r="J421" i="1"/>
  <c r="I421" i="1"/>
  <c r="K421" i="1"/>
  <c r="M421" i="1"/>
  <c r="L421" i="1"/>
  <c r="J433" i="1"/>
  <c r="I433" i="1"/>
  <c r="K433" i="1"/>
  <c r="M433" i="1"/>
  <c r="L433" i="1"/>
  <c r="J449" i="1"/>
  <c r="I449" i="1"/>
  <c r="K449" i="1"/>
  <c r="M449" i="1"/>
  <c r="O449" i="1"/>
  <c r="Q449" i="1"/>
  <c r="S449" i="1"/>
  <c r="U449" i="1"/>
  <c r="L449" i="1"/>
  <c r="N449" i="1"/>
  <c r="P449" i="1"/>
  <c r="R449" i="1"/>
  <c r="T449" i="1"/>
  <c r="I376" i="1"/>
  <c r="K376" i="1"/>
  <c r="J376" i="1"/>
  <c r="L376" i="1"/>
  <c r="N376" i="1"/>
  <c r="P376" i="1"/>
  <c r="R376" i="1"/>
  <c r="T376" i="1"/>
  <c r="M376" i="1"/>
  <c r="O376" i="1"/>
  <c r="Q376" i="1"/>
  <c r="S376" i="1"/>
  <c r="U376" i="1"/>
  <c r="J385" i="1"/>
  <c r="L385" i="1"/>
  <c r="I385" i="1"/>
  <c r="K385" i="1"/>
  <c r="M385" i="1"/>
  <c r="I388" i="1"/>
  <c r="K388" i="1"/>
  <c r="J388" i="1"/>
  <c r="L388" i="1"/>
  <c r="M388" i="1"/>
  <c r="J417" i="1"/>
  <c r="I417" i="1"/>
  <c r="K417" i="1"/>
  <c r="M417" i="1"/>
  <c r="L417" i="1"/>
  <c r="I426" i="1"/>
  <c r="K426" i="1"/>
  <c r="J426" i="1"/>
  <c r="L426" i="1"/>
  <c r="M426" i="1"/>
  <c r="I444" i="1"/>
  <c r="K444" i="1"/>
  <c r="J444" i="1"/>
  <c r="L444" i="1"/>
  <c r="M444" i="1"/>
  <c r="I380" i="1"/>
  <c r="K380" i="1"/>
  <c r="J380" i="1"/>
  <c r="L380" i="1"/>
  <c r="N380" i="1"/>
  <c r="P380" i="1"/>
  <c r="R380" i="1"/>
  <c r="T380" i="1"/>
  <c r="M380" i="1"/>
  <c r="O380" i="1"/>
  <c r="Q380" i="1"/>
  <c r="S380" i="1"/>
  <c r="U380" i="1"/>
  <c r="J393" i="1"/>
  <c r="L393" i="1"/>
  <c r="I393" i="1"/>
  <c r="K393" i="1"/>
  <c r="M393" i="1"/>
  <c r="J399" i="1"/>
  <c r="L399" i="1"/>
  <c r="I399" i="1"/>
  <c r="K399" i="1"/>
  <c r="M399" i="1"/>
  <c r="O399" i="1"/>
  <c r="Q399" i="1"/>
  <c r="S399" i="1"/>
  <c r="U399" i="1"/>
  <c r="N399" i="1"/>
  <c r="P399" i="1"/>
  <c r="R399" i="1"/>
  <c r="T399" i="1"/>
  <c r="I420" i="1"/>
  <c r="K420" i="1"/>
  <c r="J420" i="1"/>
  <c r="L420" i="1"/>
  <c r="M420" i="1"/>
  <c r="J427" i="1"/>
  <c r="I427" i="1"/>
  <c r="K427" i="1"/>
  <c r="M427" i="1"/>
  <c r="L427" i="1"/>
  <c r="I448" i="1"/>
  <c r="K448" i="1"/>
  <c r="J448" i="1"/>
  <c r="L448" i="1"/>
  <c r="N448" i="1"/>
  <c r="P448" i="1"/>
  <c r="R448" i="1"/>
  <c r="T448" i="1"/>
  <c r="M448" i="1"/>
  <c r="O448" i="1"/>
  <c r="Q448" i="1"/>
  <c r="S448" i="1"/>
  <c r="U448" i="1"/>
  <c r="J375" i="1"/>
  <c r="L375" i="1"/>
  <c r="I375" i="1"/>
  <c r="K375" i="1"/>
  <c r="M375" i="1"/>
  <c r="O375" i="1"/>
  <c r="Q375" i="1"/>
  <c r="S375" i="1"/>
  <c r="U375" i="1"/>
  <c r="N375" i="1"/>
  <c r="P375" i="1"/>
  <c r="R375" i="1"/>
  <c r="T375" i="1"/>
  <c r="J383" i="1"/>
  <c r="L383" i="1"/>
  <c r="I383" i="1"/>
  <c r="K383" i="1"/>
  <c r="M383" i="1"/>
  <c r="O383" i="1"/>
  <c r="Q383" i="1"/>
  <c r="S383" i="1"/>
  <c r="U383" i="1"/>
  <c r="N383" i="1"/>
  <c r="P383" i="1"/>
  <c r="R383" i="1"/>
  <c r="T383" i="1"/>
  <c r="I394" i="1"/>
  <c r="K394" i="1"/>
  <c r="J394" i="1"/>
  <c r="L394" i="1"/>
  <c r="N394" i="1"/>
  <c r="P394" i="1"/>
  <c r="R394" i="1"/>
  <c r="T394" i="1"/>
  <c r="M394" i="1"/>
  <c r="O394" i="1"/>
  <c r="Q394" i="1"/>
  <c r="S394" i="1"/>
  <c r="U394" i="1"/>
  <c r="I400" i="1"/>
  <c r="K400" i="1"/>
  <c r="J400" i="1"/>
  <c r="L400" i="1"/>
  <c r="M400" i="1"/>
  <c r="I424" i="1"/>
  <c r="K424" i="1"/>
  <c r="J424" i="1"/>
  <c r="L424" i="1"/>
  <c r="M424" i="1"/>
  <c r="I434" i="1"/>
  <c r="K434" i="1"/>
  <c r="J434" i="1"/>
  <c r="L434" i="1"/>
  <c r="M434" i="1"/>
  <c r="I398" i="1"/>
  <c r="K398" i="1"/>
  <c r="J398" i="1"/>
  <c r="L398" i="1"/>
  <c r="N398" i="1"/>
  <c r="P398" i="1"/>
  <c r="R398" i="1"/>
  <c r="T398" i="1"/>
  <c r="M398" i="1"/>
  <c r="O398" i="1"/>
  <c r="Q398" i="1"/>
  <c r="S398" i="1"/>
  <c r="U398" i="1"/>
  <c r="J403" i="1"/>
  <c r="L403" i="1"/>
  <c r="I403" i="1"/>
  <c r="K403" i="1"/>
  <c r="M403" i="1"/>
  <c r="J411" i="1"/>
  <c r="I411" i="1"/>
  <c r="K411" i="1"/>
  <c r="M411" i="1"/>
  <c r="O411" i="1"/>
  <c r="Q411" i="1"/>
  <c r="S411" i="1"/>
  <c r="U411" i="1"/>
  <c r="L411" i="1"/>
  <c r="N411" i="1"/>
  <c r="P411" i="1"/>
  <c r="R411" i="1"/>
  <c r="T411" i="1"/>
  <c r="I436" i="1"/>
  <c r="K436" i="1"/>
  <c r="J436" i="1"/>
  <c r="L436" i="1"/>
  <c r="N436" i="1"/>
  <c r="P436" i="1"/>
  <c r="R436" i="1"/>
  <c r="T436" i="1"/>
  <c r="M436" i="1"/>
  <c r="O436" i="1"/>
  <c r="Q436" i="1"/>
  <c r="S436" i="1"/>
  <c r="U436" i="1"/>
  <c r="J457" i="1"/>
  <c r="I457" i="1"/>
  <c r="K457" i="1"/>
  <c r="M457" i="1"/>
  <c r="L457" i="1"/>
  <c r="I412" i="1"/>
  <c r="K412" i="1"/>
  <c r="J412" i="1"/>
  <c r="L412" i="1"/>
  <c r="N412" i="1"/>
  <c r="P412" i="1"/>
  <c r="R412" i="1"/>
  <c r="T412" i="1"/>
  <c r="M412" i="1"/>
  <c r="O412" i="1"/>
  <c r="Q412" i="1"/>
  <c r="S412" i="1"/>
  <c r="U412" i="1"/>
  <c r="J419" i="1"/>
  <c r="I419" i="1"/>
  <c r="K419" i="1"/>
  <c r="M419" i="1"/>
  <c r="L419" i="1"/>
  <c r="I402" i="1"/>
  <c r="K402" i="1"/>
  <c r="J402" i="1"/>
  <c r="L402" i="1"/>
  <c r="N402" i="1"/>
  <c r="P402" i="1"/>
  <c r="R402" i="1"/>
  <c r="T402" i="1"/>
  <c r="M402" i="1"/>
  <c r="O402" i="1"/>
  <c r="Q402" i="1"/>
  <c r="S402" i="1"/>
  <c r="U402" i="1"/>
  <c r="J405" i="1"/>
  <c r="I405" i="1"/>
  <c r="K405" i="1"/>
  <c r="M405" i="1"/>
  <c r="O405" i="1"/>
  <c r="Q405" i="1"/>
  <c r="S405" i="1"/>
  <c r="U405" i="1"/>
  <c r="L405" i="1"/>
  <c r="N405" i="1"/>
  <c r="P405" i="1"/>
  <c r="R405" i="1"/>
  <c r="T405" i="1"/>
  <c r="J413" i="1"/>
  <c r="I413" i="1"/>
  <c r="K413" i="1"/>
  <c r="M413" i="1"/>
  <c r="O413" i="1"/>
  <c r="Q413" i="1"/>
  <c r="S413" i="1"/>
  <c r="U413" i="1"/>
  <c r="L413" i="1"/>
  <c r="N413" i="1"/>
  <c r="P413" i="1"/>
  <c r="R413" i="1"/>
  <c r="T413" i="1"/>
  <c r="J447" i="1"/>
  <c r="I447" i="1"/>
  <c r="K447" i="1"/>
  <c r="M447" i="1"/>
  <c r="L447" i="1"/>
  <c r="I406" i="1"/>
  <c r="K406" i="1"/>
  <c r="J406" i="1"/>
  <c r="L406" i="1"/>
  <c r="N406" i="1"/>
  <c r="P406" i="1"/>
  <c r="R406" i="1"/>
  <c r="T406" i="1"/>
  <c r="M406" i="1"/>
  <c r="O406" i="1"/>
  <c r="Q406" i="1"/>
  <c r="S406" i="1"/>
  <c r="U406" i="1"/>
  <c r="I450" i="1"/>
  <c r="K450" i="1"/>
  <c r="J450" i="1"/>
  <c r="L450" i="1"/>
  <c r="N450" i="1"/>
  <c r="P450" i="1"/>
  <c r="R450" i="1"/>
  <c r="T450" i="1"/>
  <c r="M450" i="1"/>
  <c r="O450" i="1"/>
  <c r="Q450" i="1"/>
  <c r="S450" i="1"/>
  <c r="U450" i="1"/>
  <c r="J415" i="1"/>
  <c r="I415" i="1"/>
  <c r="K415" i="1"/>
  <c r="M415" i="1"/>
  <c r="L415" i="1"/>
  <c r="I458" i="1"/>
  <c r="K458" i="1"/>
  <c r="J458" i="1"/>
  <c r="L458" i="1"/>
  <c r="M458" i="1"/>
  <c r="J435" i="1"/>
  <c r="I435" i="1"/>
  <c r="K435" i="1"/>
  <c r="M435" i="1"/>
  <c r="L435" i="1"/>
  <c r="J441" i="1"/>
  <c r="I441" i="1"/>
  <c r="K441" i="1"/>
  <c r="M441" i="1"/>
  <c r="L441" i="1"/>
  <c r="J437" i="1"/>
  <c r="I437" i="1"/>
  <c r="K437" i="1"/>
  <c r="M437" i="1"/>
  <c r="L437" i="1"/>
  <c r="J459" i="1"/>
  <c r="I459" i="1"/>
  <c r="K459" i="1"/>
  <c r="M459" i="1"/>
  <c r="L459" i="1"/>
  <c r="I438" i="1"/>
  <c r="K438" i="1"/>
  <c r="J438" i="1"/>
  <c r="L438" i="1"/>
  <c r="M438" i="1"/>
  <c r="J461" i="1"/>
  <c r="I461" i="1"/>
  <c r="K461" i="1"/>
  <c r="M461" i="1"/>
  <c r="L461" i="1"/>
  <c r="I464" i="1"/>
  <c r="K464" i="1"/>
  <c r="J464" i="1"/>
  <c r="L464" i="1"/>
  <c r="M464" i="1"/>
  <c r="K6" i="1"/>
  <c r="L6" i="1"/>
  <c r="J6" i="1"/>
  <c r="I6" i="1"/>
  <c r="M6" i="1"/>
  <c r="K8" i="1"/>
  <c r="L8" i="1"/>
  <c r="M8" i="1"/>
  <c r="I8" i="1"/>
  <c r="J8" i="1"/>
  <c r="K15" i="1"/>
  <c r="L15" i="1"/>
  <c r="J15" i="1"/>
  <c r="I15" i="1"/>
  <c r="M15" i="1"/>
  <c r="K184" i="1"/>
  <c r="I184" i="1"/>
  <c r="J184" i="1"/>
  <c r="L184" i="1"/>
  <c r="M184" i="1"/>
  <c r="M236" i="1"/>
  <c r="I236" i="1"/>
  <c r="L236" i="1"/>
  <c r="J236" i="1"/>
  <c r="K236" i="1"/>
  <c r="K121" i="1"/>
  <c r="M121" i="1"/>
  <c r="I121" i="1"/>
  <c r="J121" i="1"/>
  <c r="L121" i="1"/>
  <c r="L320" i="1"/>
  <c r="M320" i="1"/>
  <c r="K320" i="1"/>
  <c r="I320" i="1"/>
  <c r="J320" i="1"/>
  <c r="J235" i="1"/>
  <c r="L235" i="1"/>
  <c r="K235" i="1"/>
  <c r="M235" i="1"/>
  <c r="I235" i="1"/>
  <c r="L160" i="1"/>
  <c r="J160" i="1"/>
  <c r="I160" i="1"/>
  <c r="M160" i="1"/>
  <c r="K160" i="1"/>
  <c r="K93" i="1"/>
  <c r="M93" i="1"/>
  <c r="I93" i="1"/>
  <c r="J93" i="1"/>
  <c r="L93" i="1"/>
  <c r="I74" i="1"/>
  <c r="J74" i="1"/>
  <c r="L74" i="1"/>
  <c r="K74" i="1"/>
  <c r="M74" i="1"/>
  <c r="L20" i="1"/>
  <c r="K20" i="1"/>
  <c r="J20" i="1"/>
  <c r="M20" i="1"/>
  <c r="I20" i="1"/>
  <c r="K29" i="1"/>
  <c r="L29" i="1"/>
  <c r="J29" i="1"/>
  <c r="I29" i="1"/>
  <c r="M29" i="1"/>
  <c r="K23" i="1"/>
  <c r="L23" i="1"/>
  <c r="M23" i="1"/>
  <c r="I23" i="1"/>
  <c r="J23" i="1"/>
  <c r="M81" i="1"/>
  <c r="K81" i="1"/>
  <c r="L81" i="1"/>
  <c r="J81" i="1"/>
  <c r="I81" i="1"/>
  <c r="I196" i="1"/>
  <c r="L196" i="1"/>
  <c r="J196" i="1"/>
  <c r="K196" i="1"/>
  <c r="M196" i="1"/>
  <c r="I354" i="1"/>
  <c r="K354" i="1"/>
  <c r="M354" i="1"/>
  <c r="L354" i="1"/>
  <c r="J354" i="1"/>
  <c r="M120" i="1"/>
  <c r="L120" i="1"/>
  <c r="J120" i="1"/>
  <c r="K120" i="1"/>
  <c r="I120" i="1"/>
  <c r="M260" i="1"/>
  <c r="J260" i="1"/>
  <c r="K260" i="1"/>
  <c r="I260" i="1"/>
  <c r="L260" i="1"/>
  <c r="K217" i="1"/>
  <c r="I217" i="1"/>
  <c r="M217" i="1"/>
  <c r="J217" i="1"/>
  <c r="L217" i="1"/>
  <c r="L159" i="1"/>
  <c r="J159" i="1"/>
  <c r="K159" i="1"/>
  <c r="M159" i="1"/>
  <c r="I159" i="1"/>
  <c r="J88" i="1"/>
  <c r="L88" i="1"/>
  <c r="K88" i="1"/>
  <c r="M88" i="1"/>
  <c r="I88" i="1"/>
  <c r="L70" i="1"/>
  <c r="K70" i="1"/>
  <c r="J70" i="1"/>
  <c r="I70" i="1"/>
  <c r="M70" i="1"/>
  <c r="K97" i="1"/>
  <c r="M97" i="1"/>
  <c r="L97" i="1"/>
  <c r="I97" i="1"/>
  <c r="J97" i="1"/>
  <c r="I92" i="1"/>
  <c r="J92" i="1"/>
  <c r="L92" i="1"/>
  <c r="K92" i="1"/>
  <c r="M92" i="1"/>
  <c r="I186" i="1"/>
  <c r="K186" i="1"/>
  <c r="J186" i="1"/>
  <c r="M186" i="1"/>
  <c r="L186" i="1"/>
  <c r="I64" i="1"/>
  <c r="M64" i="1"/>
  <c r="K64" i="1"/>
  <c r="L64" i="1"/>
  <c r="J64" i="1"/>
  <c r="J131" i="1"/>
  <c r="K131" i="1"/>
  <c r="I131" i="1"/>
  <c r="M131" i="1"/>
  <c r="L131" i="1"/>
  <c r="I185" i="1"/>
  <c r="M185" i="1"/>
  <c r="J185" i="1"/>
  <c r="L185" i="1"/>
  <c r="K185" i="1"/>
  <c r="M339" i="1"/>
  <c r="L339" i="1"/>
  <c r="J339" i="1"/>
  <c r="I339" i="1"/>
  <c r="K339" i="1"/>
  <c r="I259" i="1"/>
  <c r="K259" i="1"/>
  <c r="M259" i="1"/>
  <c r="J259" i="1"/>
  <c r="L259" i="1"/>
  <c r="L215" i="1"/>
  <c r="J215" i="1"/>
  <c r="M215" i="1"/>
  <c r="K215" i="1"/>
  <c r="I215" i="1"/>
  <c r="K154" i="1"/>
  <c r="I154" i="1"/>
  <c r="M154" i="1"/>
  <c r="L154" i="1"/>
  <c r="J154" i="1"/>
  <c r="I83" i="1"/>
  <c r="J83" i="1"/>
  <c r="L83" i="1"/>
  <c r="K83" i="1"/>
  <c r="M83" i="1"/>
  <c r="I69" i="1"/>
  <c r="J69" i="1"/>
  <c r="K69" i="1"/>
  <c r="M69" i="1"/>
  <c r="L69" i="1"/>
  <c r="I91" i="1"/>
  <c r="M91" i="1"/>
  <c r="L91" i="1"/>
  <c r="J91" i="1"/>
  <c r="K91" i="1"/>
  <c r="J89" i="1"/>
  <c r="L89" i="1"/>
  <c r="M89" i="1"/>
  <c r="K89" i="1"/>
  <c r="I89" i="1"/>
  <c r="K18" i="1"/>
  <c r="I18" i="1"/>
  <c r="M18" i="1"/>
  <c r="J18" i="1"/>
  <c r="L18" i="1"/>
  <c r="M66" i="1"/>
  <c r="I66" i="1"/>
  <c r="J66" i="1"/>
  <c r="L66" i="1"/>
  <c r="K66" i="1"/>
  <c r="M256" i="1"/>
  <c r="L256" i="1"/>
  <c r="J256" i="1"/>
  <c r="I256" i="1"/>
  <c r="K256" i="1"/>
  <c r="J355" i="1"/>
  <c r="L355" i="1"/>
  <c r="K355" i="1"/>
  <c r="M355" i="1"/>
  <c r="I355" i="1"/>
  <c r="J373" i="1"/>
  <c r="L373" i="1"/>
  <c r="I373" i="1"/>
  <c r="M373" i="1"/>
  <c r="K373" i="1"/>
  <c r="M337" i="1"/>
  <c r="K337" i="1"/>
  <c r="I337" i="1"/>
  <c r="J337" i="1"/>
  <c r="L337" i="1"/>
  <c r="L258" i="1"/>
  <c r="I258" i="1"/>
  <c r="K258" i="1"/>
  <c r="M258" i="1"/>
  <c r="J258" i="1"/>
  <c r="L183" i="1"/>
  <c r="J183" i="1"/>
  <c r="K183" i="1"/>
  <c r="M183" i="1"/>
  <c r="I183" i="1"/>
  <c r="K135" i="1"/>
  <c r="I135" i="1"/>
  <c r="M135" i="1"/>
  <c r="L135" i="1"/>
  <c r="J135" i="1"/>
  <c r="L80" i="1"/>
  <c r="K80" i="1"/>
  <c r="M80" i="1"/>
  <c r="I80" i="1"/>
  <c r="J80" i="1"/>
  <c r="I65" i="1"/>
  <c r="J65" i="1"/>
  <c r="L65" i="1"/>
  <c r="K65" i="1"/>
  <c r="M65" i="1"/>
  <c r="K85" i="1"/>
  <c r="M85" i="1"/>
  <c r="L85" i="1"/>
  <c r="J85" i="1"/>
  <c r="I85" i="1"/>
  <c r="M82" i="1"/>
  <c r="I82" i="1"/>
  <c r="J82" i="1"/>
  <c r="L82" i="1"/>
  <c r="K82" i="1"/>
  <c r="J63" i="1"/>
  <c r="L63" i="1"/>
  <c r="K63" i="1"/>
  <c r="M63" i="1"/>
  <c r="I63" i="1"/>
  <c r="M19" i="1"/>
  <c r="I19" i="1"/>
  <c r="J19" i="1"/>
  <c r="K19" i="1"/>
  <c r="L19" i="1"/>
  <c r="I360" i="1"/>
  <c r="K360" i="1"/>
  <c r="M360" i="1"/>
  <c r="J360" i="1"/>
  <c r="L360" i="1"/>
  <c r="J33" i="1"/>
  <c r="L33" i="1"/>
  <c r="K33" i="1"/>
  <c r="I33" i="1"/>
  <c r="M33" i="1"/>
  <c r="J90" i="1"/>
  <c r="L90" i="1"/>
  <c r="K90" i="1"/>
  <c r="I90" i="1"/>
  <c r="M90" i="1"/>
  <c r="L30" i="1"/>
  <c r="K30" i="1"/>
  <c r="J30" i="1"/>
  <c r="I30" i="1"/>
  <c r="M30" i="1"/>
  <c r="M86" i="1"/>
  <c r="K86" i="1"/>
  <c r="L86" i="1"/>
  <c r="J86" i="1"/>
  <c r="I86" i="1"/>
  <c r="K125" i="1"/>
  <c r="I125" i="1"/>
  <c r="M125" i="1"/>
  <c r="L125" i="1"/>
  <c r="J125" i="1"/>
  <c r="M233" i="1"/>
  <c r="J233" i="1"/>
  <c r="L233" i="1"/>
  <c r="I233" i="1"/>
  <c r="K233" i="1"/>
  <c r="M7" i="1"/>
  <c r="J7" i="1"/>
  <c r="K7" i="1"/>
  <c r="I7" i="1"/>
  <c r="L7" i="1"/>
  <c r="M9" i="1"/>
  <c r="J9" i="1"/>
  <c r="L9" i="1"/>
  <c r="K9" i="1"/>
  <c r="I9" i="1"/>
  <c r="I16" i="1"/>
  <c r="K16" i="1"/>
  <c r="M16" i="1"/>
  <c r="L16" i="1"/>
  <c r="J16" i="1"/>
  <c r="K87" i="1"/>
  <c r="M87" i="1"/>
  <c r="I87" i="1"/>
  <c r="J87" i="1"/>
  <c r="L87" i="1"/>
  <c r="L182" i="1"/>
  <c r="M182" i="1"/>
  <c r="K182" i="1"/>
  <c r="I182" i="1"/>
  <c r="J182" i="1"/>
  <c r="U336" i="1"/>
  <c r="N336" i="1"/>
  <c r="S336" i="1"/>
  <c r="I336" i="1"/>
  <c r="L336" i="1"/>
  <c r="K336" i="1"/>
  <c r="T336" i="1"/>
  <c r="R336" i="1"/>
  <c r="J336" i="1"/>
  <c r="M336" i="1"/>
  <c r="P336" i="1"/>
  <c r="Q336" i="1"/>
  <c r="O336" i="1"/>
  <c r="L257" i="1"/>
  <c r="I257" i="1"/>
  <c r="K257" i="1"/>
  <c r="M257" i="1"/>
  <c r="J257" i="1"/>
  <c r="M181" i="1"/>
  <c r="I181" i="1"/>
  <c r="L181" i="1"/>
  <c r="J181" i="1"/>
  <c r="K181" i="1"/>
  <c r="J134" i="1"/>
  <c r="K134" i="1"/>
  <c r="I134" i="1"/>
  <c r="M134" i="1"/>
  <c r="L134" i="1"/>
  <c r="K79" i="1"/>
  <c r="M79" i="1"/>
  <c r="I79" i="1"/>
  <c r="J79" i="1"/>
  <c r="L79" i="1"/>
  <c r="J60" i="1"/>
  <c r="I60" i="1"/>
  <c r="K60" i="1"/>
  <c r="M60" i="1"/>
  <c r="L60" i="1"/>
  <c r="J84" i="1"/>
  <c r="L84" i="1"/>
  <c r="K84" i="1"/>
  <c r="M84" i="1"/>
  <c r="I84" i="1"/>
  <c r="J62" i="1"/>
  <c r="L62" i="1"/>
  <c r="K62" i="1"/>
  <c r="M62" i="1"/>
  <c r="I62" i="1"/>
  <c r="I132" i="1"/>
  <c r="K132" i="1"/>
  <c r="J132" i="1"/>
  <c r="L132" i="1"/>
  <c r="M132" i="1"/>
  <c r="L25" i="1"/>
  <c r="M25" i="1"/>
  <c r="J25" i="1"/>
  <c r="K25" i="1"/>
  <c r="I25" i="1"/>
  <c r="J338" i="1"/>
  <c r="M338" i="1"/>
  <c r="K338" i="1"/>
  <c r="I338" i="1"/>
  <c r="L338" i="1"/>
  <c r="J357" i="1"/>
  <c r="L357" i="1"/>
  <c r="I357" i="1"/>
  <c r="M357" i="1"/>
  <c r="K357" i="1"/>
  <c r="J216" i="1"/>
  <c r="M216" i="1"/>
  <c r="L216" i="1"/>
  <c r="I216" i="1"/>
  <c r="K216" i="1"/>
  <c r="N335" i="1"/>
  <c r="K335" i="1"/>
  <c r="U335" i="1"/>
  <c r="I335" i="1"/>
  <c r="O335" i="1"/>
  <c r="P335" i="1"/>
  <c r="M335" i="1"/>
  <c r="J335" i="1"/>
  <c r="R335" i="1"/>
  <c r="Q335" i="1"/>
  <c r="L335" i="1"/>
  <c r="T335" i="1"/>
  <c r="S335" i="1"/>
  <c r="L255" i="1"/>
  <c r="J255" i="1"/>
  <c r="I255" i="1"/>
  <c r="K255" i="1"/>
  <c r="M255" i="1"/>
  <c r="I179" i="1"/>
  <c r="M179" i="1"/>
  <c r="K179" i="1"/>
  <c r="J179" i="1"/>
  <c r="L179" i="1"/>
  <c r="M119" i="1"/>
  <c r="I119" i="1"/>
  <c r="J119" i="1"/>
  <c r="K119" i="1"/>
  <c r="L119" i="1"/>
  <c r="J77" i="1"/>
  <c r="L77" i="1"/>
  <c r="K77" i="1"/>
  <c r="M77" i="1"/>
  <c r="I77" i="1"/>
  <c r="M58" i="1"/>
  <c r="I58" i="1"/>
  <c r="J58" i="1"/>
  <c r="L58" i="1"/>
  <c r="K58" i="1"/>
  <c r="L78" i="1"/>
  <c r="K78" i="1"/>
  <c r="M78" i="1"/>
  <c r="I78" i="1"/>
  <c r="J78" i="1"/>
  <c r="L61" i="1"/>
  <c r="K61" i="1"/>
  <c r="M61" i="1"/>
  <c r="I61" i="1"/>
  <c r="J61" i="1"/>
  <c r="M178" i="1"/>
  <c r="L178" i="1"/>
  <c r="J178" i="1"/>
  <c r="K178" i="1"/>
  <c r="I178" i="1"/>
  <c r="M28" i="1"/>
  <c r="I28" i="1"/>
  <c r="L28" i="1"/>
  <c r="K28" i="1"/>
  <c r="J28" i="1"/>
  <c r="I321" i="1"/>
  <c r="K321" i="1"/>
  <c r="M321" i="1"/>
  <c r="J321" i="1"/>
  <c r="L321" i="1"/>
  <c r="J153" i="1"/>
  <c r="I153" i="1"/>
  <c r="K153" i="1"/>
  <c r="M153" i="1"/>
  <c r="L153" i="1"/>
  <c r="M334" i="1"/>
  <c r="N334" i="1"/>
  <c r="O334" i="1"/>
  <c r="Q334" i="1"/>
  <c r="S334" i="1"/>
  <c r="T334" i="1"/>
  <c r="U334" i="1"/>
  <c r="R334" i="1"/>
  <c r="J334" i="1"/>
  <c r="I334" i="1"/>
  <c r="P334" i="1"/>
  <c r="L334" i="1"/>
  <c r="K334" i="1"/>
  <c r="K254" i="1"/>
  <c r="J254" i="1"/>
  <c r="L254" i="1"/>
  <c r="I254" i="1"/>
  <c r="M254" i="1"/>
  <c r="L177" i="1"/>
  <c r="I177" i="1"/>
  <c r="M177" i="1"/>
  <c r="K177" i="1"/>
  <c r="J177" i="1"/>
  <c r="I96" i="1"/>
  <c r="M96" i="1"/>
  <c r="L96" i="1"/>
  <c r="K96" i="1"/>
  <c r="J96" i="1"/>
  <c r="M76" i="1"/>
  <c r="I76" i="1"/>
  <c r="J76" i="1"/>
  <c r="L76" i="1"/>
  <c r="K76" i="1"/>
  <c r="L26" i="1"/>
  <c r="J26" i="1"/>
  <c r="I26" i="1"/>
  <c r="M26" i="1"/>
  <c r="K26" i="1"/>
  <c r="I68" i="1"/>
  <c r="J68" i="1"/>
  <c r="L68" i="1"/>
  <c r="K68" i="1"/>
  <c r="M68" i="1"/>
  <c r="L37" i="1"/>
  <c r="J37" i="1"/>
  <c r="K37" i="1"/>
  <c r="I37" i="1"/>
  <c r="M37" i="1"/>
  <c r="L322" i="1"/>
  <c r="J322" i="1"/>
  <c r="I322" i="1"/>
  <c r="M322" i="1"/>
  <c r="K322" i="1"/>
  <c r="J17" i="1"/>
  <c r="I17" i="1"/>
  <c r="M17" i="1"/>
  <c r="L17" i="1"/>
  <c r="K17" i="1"/>
  <c r="I352" i="1"/>
  <c r="K352" i="1"/>
  <c r="M352" i="1"/>
  <c r="J352" i="1"/>
  <c r="L352" i="1"/>
  <c r="I366" i="1"/>
  <c r="K366" i="1"/>
  <c r="M366" i="1"/>
  <c r="O366" i="1"/>
  <c r="Q366" i="1"/>
  <c r="S366" i="1"/>
  <c r="U366" i="1"/>
  <c r="L366" i="1"/>
  <c r="P366" i="1"/>
  <c r="T366" i="1"/>
  <c r="N366" i="1"/>
  <c r="J366" i="1"/>
  <c r="R366" i="1"/>
  <c r="M180" i="1"/>
  <c r="I180" i="1"/>
  <c r="L180" i="1"/>
  <c r="J180" i="1"/>
  <c r="K180" i="1"/>
  <c r="T333" i="1"/>
  <c r="L333" i="1"/>
  <c r="Q333" i="1"/>
  <c r="I333" i="1"/>
  <c r="N333" i="1"/>
  <c r="S333" i="1"/>
  <c r="K333" i="1"/>
  <c r="P333" i="1"/>
  <c r="U333" i="1"/>
  <c r="M333" i="1"/>
  <c r="R333" i="1"/>
  <c r="J333" i="1"/>
  <c r="O333" i="1"/>
  <c r="M253" i="1"/>
  <c r="K253" i="1"/>
  <c r="I253" i="1"/>
  <c r="L253" i="1"/>
  <c r="J253" i="1"/>
  <c r="K173" i="1"/>
  <c r="M173" i="1"/>
  <c r="I173" i="1"/>
  <c r="L173" i="1"/>
  <c r="J173" i="1"/>
  <c r="J94" i="1"/>
  <c r="I94" i="1"/>
  <c r="M94" i="1"/>
  <c r="L94" i="1"/>
  <c r="K94" i="1"/>
  <c r="J75" i="1"/>
  <c r="I75" i="1"/>
  <c r="K75" i="1"/>
  <c r="M75" i="1"/>
  <c r="L75" i="1"/>
  <c r="K22" i="1"/>
  <c r="I22" i="1"/>
  <c r="M22" i="1"/>
  <c r="J22" i="1"/>
  <c r="L22" i="1"/>
  <c r="J59" i="1"/>
  <c r="L59" i="1"/>
  <c r="K59" i="1"/>
  <c r="M59" i="1"/>
  <c r="I59" i="1"/>
  <c r="M21" i="1"/>
  <c r="I21" i="1"/>
  <c r="J21" i="1"/>
  <c r="K21" i="1"/>
  <c r="L21" i="1"/>
  <c r="J67" i="1"/>
  <c r="I67" i="1"/>
  <c r="M67" i="1"/>
  <c r="K67" i="1"/>
  <c r="L67" i="1"/>
  <c r="I356" i="1"/>
  <c r="K356" i="1"/>
  <c r="M356" i="1"/>
  <c r="J356" i="1"/>
  <c r="L356" i="1"/>
  <c r="K231" i="1"/>
  <c r="I231" i="1"/>
  <c r="L231" i="1"/>
  <c r="J231" i="1"/>
  <c r="M231" i="1"/>
  <c r="L174" i="1"/>
  <c r="J174" i="1"/>
  <c r="K174" i="1"/>
  <c r="I174" i="1"/>
  <c r="M174" i="1"/>
  <c r="I32" i="1"/>
  <c r="J32" i="1"/>
  <c r="L32" i="1"/>
  <c r="K32" i="1"/>
  <c r="M32" i="1"/>
  <c r="I31" i="1"/>
  <c r="J31" i="1"/>
  <c r="K31" i="1"/>
  <c r="L31" i="1"/>
  <c r="M31" i="1"/>
  <c r="L176" i="1"/>
  <c r="J176" i="1"/>
  <c r="I176" i="1"/>
  <c r="K176" i="1"/>
  <c r="M176" i="1"/>
  <c r="I34" i="1"/>
  <c r="M34" i="1"/>
  <c r="K34" i="1"/>
  <c r="J34" i="1"/>
  <c r="L34" i="1"/>
  <c r="J353" i="1"/>
  <c r="L353" i="1"/>
  <c r="I353" i="1"/>
  <c r="M353" i="1"/>
  <c r="K353" i="1"/>
  <c r="M142" i="1"/>
  <c r="L142" i="1"/>
  <c r="J142" i="1"/>
  <c r="I142" i="1"/>
  <c r="K142" i="1"/>
  <c r="L126" i="1"/>
  <c r="K126" i="1"/>
  <c r="M126" i="1"/>
  <c r="I126" i="1"/>
  <c r="J126" i="1"/>
  <c r="H143" i="3" l="1"/>
  <c r="I143" i="3"/>
  <c r="J143" i="3"/>
  <c r="G143" i="3"/>
  <c r="E464" i="1"/>
  <c r="F464" i="1" s="1"/>
  <c r="H140" i="3"/>
  <c r="J140" i="3"/>
  <c r="E461" i="1"/>
  <c r="F461" i="1" s="1"/>
  <c r="G140" i="3"/>
  <c r="I140" i="3"/>
  <c r="H117" i="3"/>
  <c r="I117" i="3"/>
  <c r="J117" i="3"/>
  <c r="G117" i="3"/>
  <c r="E438" i="1"/>
  <c r="F438" i="1" s="1"/>
  <c r="H138" i="3"/>
  <c r="J138" i="3"/>
  <c r="G138" i="3"/>
  <c r="Q138" i="3" s="1"/>
  <c r="C138" i="3" s="1"/>
  <c r="E459" i="1"/>
  <c r="F459" i="1" s="1"/>
  <c r="I138" i="3"/>
  <c r="H116" i="3"/>
  <c r="J116" i="3"/>
  <c r="E437" i="1"/>
  <c r="F437" i="1" s="1"/>
  <c r="G116" i="3"/>
  <c r="I116" i="3"/>
  <c r="H120" i="3"/>
  <c r="J120" i="3"/>
  <c r="E441" i="1"/>
  <c r="F441" i="1" s="1"/>
  <c r="G120" i="3"/>
  <c r="I120" i="3"/>
  <c r="H114" i="3"/>
  <c r="J114" i="3"/>
  <c r="E435" i="1"/>
  <c r="F435" i="1" s="1"/>
  <c r="G114" i="3"/>
  <c r="I114" i="3"/>
  <c r="H137" i="3"/>
  <c r="I137" i="3"/>
  <c r="J137" i="3"/>
  <c r="E458" i="1"/>
  <c r="F458" i="1" s="1"/>
  <c r="G137" i="3"/>
  <c r="Q137" i="3" s="1"/>
  <c r="C137" i="3" s="1"/>
  <c r="H94" i="3"/>
  <c r="J94" i="3"/>
  <c r="E415" i="1"/>
  <c r="F415" i="1" s="1"/>
  <c r="G94" i="3"/>
  <c r="I94" i="3"/>
  <c r="AE450" i="1"/>
  <c r="AP450" i="1" s="1"/>
  <c r="L129" i="3" s="1"/>
  <c r="AA450" i="1"/>
  <c r="X450" i="1" s="1"/>
  <c r="H129" i="3"/>
  <c r="I129" i="3"/>
  <c r="J129" i="3"/>
  <c r="E450" i="1"/>
  <c r="F450" i="1" s="1"/>
  <c r="G129" i="3"/>
  <c r="Q129" i="3" s="1"/>
  <c r="C129" i="3" s="1"/>
  <c r="X406" i="1"/>
  <c r="H85" i="3"/>
  <c r="I85" i="3"/>
  <c r="J85" i="3"/>
  <c r="E406" i="1"/>
  <c r="F406" i="1" s="1"/>
  <c r="G85" i="3"/>
  <c r="Q85" i="3" s="1"/>
  <c r="C85" i="3" s="1"/>
  <c r="H126" i="3"/>
  <c r="J126" i="3"/>
  <c r="E447" i="1"/>
  <c r="F447" i="1" s="1"/>
  <c r="G126" i="3"/>
  <c r="I126" i="3"/>
  <c r="X413" i="1"/>
  <c r="H92" i="3"/>
  <c r="J92" i="3"/>
  <c r="E413" i="1"/>
  <c r="F413" i="1" s="1"/>
  <c r="G92" i="3"/>
  <c r="I92" i="3"/>
  <c r="X405" i="1"/>
  <c r="H84" i="3"/>
  <c r="J84" i="3"/>
  <c r="E405" i="1"/>
  <c r="F405" i="1" s="1"/>
  <c r="G84" i="3"/>
  <c r="I84" i="3"/>
  <c r="X402" i="1"/>
  <c r="H81" i="3"/>
  <c r="I81" i="3"/>
  <c r="J81" i="3"/>
  <c r="E402" i="1"/>
  <c r="F402" i="1" s="1"/>
  <c r="G81" i="3"/>
  <c r="Q81" i="3" s="1"/>
  <c r="C81" i="3" s="1"/>
  <c r="H98" i="3"/>
  <c r="J98" i="3"/>
  <c r="E419" i="1"/>
  <c r="F419" i="1" s="1"/>
  <c r="G98" i="3"/>
  <c r="I98" i="3"/>
  <c r="X412" i="1"/>
  <c r="H91" i="3"/>
  <c r="I91" i="3"/>
  <c r="J91" i="3"/>
  <c r="E412" i="1"/>
  <c r="F412" i="1" s="1"/>
  <c r="G91" i="3"/>
  <c r="Q91" i="3" s="1"/>
  <c r="C91" i="3" s="1"/>
  <c r="H136" i="3"/>
  <c r="J136" i="3"/>
  <c r="E457" i="1"/>
  <c r="F457" i="1" s="1"/>
  <c r="G136" i="3"/>
  <c r="I136" i="3"/>
  <c r="X436" i="1"/>
  <c r="H115" i="3"/>
  <c r="I115" i="3"/>
  <c r="J115" i="3"/>
  <c r="E436" i="1"/>
  <c r="F436" i="1" s="1"/>
  <c r="G115" i="3"/>
  <c r="Q115" i="3" s="1"/>
  <c r="C115" i="3" s="1"/>
  <c r="X411" i="1"/>
  <c r="H90" i="3"/>
  <c r="J90" i="3"/>
  <c r="E411" i="1"/>
  <c r="F411" i="1" s="1"/>
  <c r="G90" i="3"/>
  <c r="I90" i="3"/>
  <c r="J82" i="3"/>
  <c r="E403" i="1"/>
  <c r="F403" i="1" s="1"/>
  <c r="G82" i="3"/>
  <c r="H82" i="3"/>
  <c r="I82" i="3"/>
  <c r="AE398" i="1"/>
  <c r="AP398" i="1" s="1"/>
  <c r="L77" i="3" s="1"/>
  <c r="AA398" i="1"/>
  <c r="X398" i="1" s="1"/>
  <c r="H77" i="3"/>
  <c r="I77" i="3"/>
  <c r="J77" i="3"/>
  <c r="E398" i="1"/>
  <c r="F398" i="1" s="1"/>
  <c r="G77" i="3"/>
  <c r="Q77" i="3" s="1"/>
  <c r="C77" i="3" s="1"/>
  <c r="H113" i="3"/>
  <c r="I113" i="3"/>
  <c r="J113" i="3"/>
  <c r="E434" i="1"/>
  <c r="F434" i="1" s="1"/>
  <c r="G113" i="3"/>
  <c r="Q113" i="3" s="1"/>
  <c r="C113" i="3" s="1"/>
  <c r="H103" i="3"/>
  <c r="I103" i="3"/>
  <c r="J103" i="3"/>
  <c r="E424" i="1"/>
  <c r="F424" i="1" s="1"/>
  <c r="G103" i="3"/>
  <c r="Q103" i="3" s="1"/>
  <c r="C103" i="3" s="1"/>
  <c r="H79" i="3"/>
  <c r="I79" i="3"/>
  <c r="J79" i="3"/>
  <c r="E400" i="1"/>
  <c r="F400" i="1" s="1"/>
  <c r="G79" i="3"/>
  <c r="Q79" i="3" s="1"/>
  <c r="C79" i="3" s="1"/>
  <c r="X394" i="1"/>
  <c r="H73" i="3"/>
  <c r="I73" i="3"/>
  <c r="J73" i="3"/>
  <c r="E394" i="1"/>
  <c r="F394" i="1" s="1"/>
  <c r="G73" i="3"/>
  <c r="Q73" i="3" s="1"/>
  <c r="C73" i="3" s="1"/>
  <c r="X383" i="1"/>
  <c r="J62" i="3"/>
  <c r="E383" i="1"/>
  <c r="F383" i="1" s="1"/>
  <c r="G62" i="3"/>
  <c r="H62" i="3"/>
  <c r="I62" i="3"/>
  <c r="AA375" i="1"/>
  <c r="X375" i="1" s="1"/>
  <c r="J54" i="3"/>
  <c r="E375" i="1"/>
  <c r="F375" i="1" s="1"/>
  <c r="G54" i="3"/>
  <c r="H54" i="3"/>
  <c r="I54" i="3"/>
  <c r="AE448" i="1"/>
  <c r="AP448" i="1" s="1"/>
  <c r="L127" i="3" s="1"/>
  <c r="AA448" i="1"/>
  <c r="X448" i="1" s="1"/>
  <c r="H127" i="3"/>
  <c r="I127" i="3"/>
  <c r="J127" i="3"/>
  <c r="E448" i="1"/>
  <c r="F448" i="1" s="1"/>
  <c r="G127" i="3"/>
  <c r="Q127" i="3" s="1"/>
  <c r="C127" i="3" s="1"/>
  <c r="H106" i="3"/>
  <c r="J106" i="3"/>
  <c r="E427" i="1"/>
  <c r="F427" i="1" s="1"/>
  <c r="G106" i="3"/>
  <c r="I106" i="3"/>
  <c r="H99" i="3"/>
  <c r="I99" i="3"/>
  <c r="J99" i="3"/>
  <c r="E420" i="1"/>
  <c r="F420" i="1" s="1"/>
  <c r="G99" i="3"/>
  <c r="Q99" i="3" s="1"/>
  <c r="C99" i="3" s="1"/>
  <c r="X399" i="1"/>
  <c r="J78" i="3"/>
  <c r="E399" i="1"/>
  <c r="F399" i="1" s="1"/>
  <c r="G78" i="3"/>
  <c r="H78" i="3"/>
  <c r="I78" i="3"/>
  <c r="J72" i="3"/>
  <c r="E393" i="1"/>
  <c r="F393" i="1" s="1"/>
  <c r="G72" i="3"/>
  <c r="H72" i="3"/>
  <c r="I72" i="3"/>
  <c r="X380" i="1"/>
  <c r="H59" i="3"/>
  <c r="I59" i="3"/>
  <c r="J59" i="3"/>
  <c r="E380" i="1"/>
  <c r="F380" i="1" s="1"/>
  <c r="G59" i="3"/>
  <c r="Q59" i="3" s="1"/>
  <c r="C59" i="3" s="1"/>
  <c r="H123" i="3"/>
  <c r="I123" i="3"/>
  <c r="J123" i="3"/>
  <c r="E444" i="1"/>
  <c r="F444" i="1" s="1"/>
  <c r="G123" i="3"/>
  <c r="Q123" i="3" s="1"/>
  <c r="C123" i="3" s="1"/>
  <c r="H105" i="3"/>
  <c r="I105" i="3"/>
  <c r="J105" i="3"/>
  <c r="E426" i="1"/>
  <c r="F426" i="1" s="1"/>
  <c r="G105" i="3"/>
  <c r="Q105" i="3" s="1"/>
  <c r="C105" i="3" s="1"/>
  <c r="H96" i="3"/>
  <c r="J96" i="3"/>
  <c r="E417" i="1"/>
  <c r="F417" i="1" s="1"/>
  <c r="G96" i="3"/>
  <c r="I96" i="3"/>
  <c r="H67" i="3"/>
  <c r="I67" i="3"/>
  <c r="J67" i="3"/>
  <c r="E388" i="1"/>
  <c r="F388" i="1" s="1"/>
  <c r="G67" i="3"/>
  <c r="Q67" i="3" s="1"/>
  <c r="C67" i="3" s="1"/>
  <c r="J64" i="3"/>
  <c r="E385" i="1"/>
  <c r="F385" i="1" s="1"/>
  <c r="G64" i="3"/>
  <c r="H64" i="3"/>
  <c r="I64" i="3"/>
  <c r="X376" i="1"/>
  <c r="H55" i="3"/>
  <c r="I55" i="3"/>
  <c r="J55" i="3"/>
  <c r="E376" i="1"/>
  <c r="F376" i="1" s="1"/>
  <c r="G55" i="3"/>
  <c r="Q55" i="3" s="1"/>
  <c r="C55" i="3" s="1"/>
  <c r="H128" i="3"/>
  <c r="AE449" i="1"/>
  <c r="AP449" i="1" s="1"/>
  <c r="L128" i="3" s="1"/>
  <c r="AA449" i="1"/>
  <c r="X449" i="1" s="1"/>
  <c r="J128" i="3"/>
  <c r="E449" i="1"/>
  <c r="F449" i="1" s="1"/>
  <c r="G128" i="3"/>
  <c r="I128" i="3"/>
  <c r="H112" i="3"/>
  <c r="J112" i="3"/>
  <c r="E433" i="1"/>
  <c r="F433" i="1" s="1"/>
  <c r="G112" i="3"/>
  <c r="I112" i="3"/>
  <c r="H100" i="3"/>
  <c r="J100" i="3"/>
  <c r="E421" i="1"/>
  <c r="F421" i="1" s="1"/>
  <c r="G100" i="3"/>
  <c r="I100" i="3"/>
  <c r="X401" i="1"/>
  <c r="J80" i="3"/>
  <c r="E401" i="1"/>
  <c r="F401" i="1" s="1"/>
  <c r="G80" i="3"/>
  <c r="H80" i="3"/>
  <c r="I80" i="3"/>
  <c r="J66" i="3"/>
  <c r="E387" i="1"/>
  <c r="F387" i="1" s="1"/>
  <c r="G66" i="3"/>
  <c r="H66" i="3"/>
  <c r="I66" i="3"/>
  <c r="X382" i="1"/>
  <c r="H61" i="3"/>
  <c r="I61" i="3"/>
  <c r="J61" i="3"/>
  <c r="E382" i="1"/>
  <c r="F382" i="1" s="1"/>
  <c r="G61" i="3"/>
  <c r="Q61" i="3" s="1"/>
  <c r="C61" i="3" s="1"/>
  <c r="H142" i="3"/>
  <c r="J142" i="3"/>
  <c r="G142" i="3"/>
  <c r="Q142" i="3" s="1"/>
  <c r="C142" i="3" s="1"/>
  <c r="E463" i="1"/>
  <c r="F463" i="1" s="1"/>
  <c r="I142" i="3"/>
  <c r="H141" i="3"/>
  <c r="I141" i="3"/>
  <c r="J141" i="3"/>
  <c r="E462" i="1"/>
  <c r="F462" i="1" s="1"/>
  <c r="G141" i="3"/>
  <c r="Q141" i="3" s="1"/>
  <c r="C141" i="3" s="1"/>
  <c r="AA460" i="1"/>
  <c r="X460" i="1" s="1"/>
  <c r="H139" i="3"/>
  <c r="I139" i="3"/>
  <c r="J139" i="3"/>
  <c r="G139" i="3"/>
  <c r="E460" i="1"/>
  <c r="F460" i="1" s="1"/>
  <c r="H118" i="3"/>
  <c r="J118" i="3"/>
  <c r="G118" i="3"/>
  <c r="Q118" i="3" s="1"/>
  <c r="C118" i="3" s="1"/>
  <c r="E439" i="1"/>
  <c r="F439" i="1" s="1"/>
  <c r="I118" i="3"/>
  <c r="H108" i="3"/>
  <c r="J108" i="3"/>
  <c r="E429" i="1"/>
  <c r="F429" i="1" s="1"/>
  <c r="G108" i="3"/>
  <c r="I108" i="3"/>
  <c r="H131" i="3"/>
  <c r="I131" i="3"/>
  <c r="J131" i="3"/>
  <c r="E452" i="1"/>
  <c r="F452" i="1" s="1"/>
  <c r="G131" i="3"/>
  <c r="Q131" i="3" s="1"/>
  <c r="C131" i="3" s="1"/>
  <c r="H124" i="3"/>
  <c r="J124" i="3"/>
  <c r="E445" i="1"/>
  <c r="F445" i="1" s="1"/>
  <c r="G124" i="3"/>
  <c r="I124" i="3"/>
  <c r="AA446" i="1"/>
  <c r="X446" i="1" s="1"/>
  <c r="H125" i="3"/>
  <c r="I125" i="3"/>
  <c r="J125" i="3"/>
  <c r="E446" i="1"/>
  <c r="F446" i="1" s="1"/>
  <c r="G125" i="3"/>
  <c r="Q125" i="3" s="1"/>
  <c r="C125" i="3" s="1"/>
  <c r="H119" i="3"/>
  <c r="I119" i="3"/>
  <c r="J119" i="3"/>
  <c r="E440" i="1"/>
  <c r="F440" i="1" s="1"/>
  <c r="G119" i="3"/>
  <c r="Q119" i="3" s="1"/>
  <c r="C119" i="3" s="1"/>
  <c r="H144" i="3"/>
  <c r="J144" i="3"/>
  <c r="E465" i="1"/>
  <c r="F465" i="1" s="1"/>
  <c r="G144" i="3"/>
  <c r="I144" i="3"/>
  <c r="X410" i="1"/>
  <c r="H89" i="3"/>
  <c r="I89" i="3"/>
  <c r="J89" i="3"/>
  <c r="E410" i="1"/>
  <c r="F410" i="1" s="1"/>
  <c r="G89" i="3"/>
  <c r="Q89" i="3" s="1"/>
  <c r="C89" i="3" s="1"/>
  <c r="H132" i="3"/>
  <c r="AE453" i="1"/>
  <c r="AP453" i="1" s="1"/>
  <c r="L132" i="3" s="1"/>
  <c r="AA453" i="1"/>
  <c r="X453" i="1" s="1"/>
  <c r="J132" i="3"/>
  <c r="E453" i="1"/>
  <c r="F453" i="1" s="1"/>
  <c r="G132" i="3"/>
  <c r="I132" i="3"/>
  <c r="H109" i="3"/>
  <c r="I109" i="3"/>
  <c r="J109" i="3"/>
  <c r="E430" i="1"/>
  <c r="F430" i="1" s="1"/>
  <c r="G109" i="3"/>
  <c r="Q109" i="3" s="1"/>
  <c r="C109" i="3" s="1"/>
  <c r="X409" i="1"/>
  <c r="H88" i="3"/>
  <c r="J88" i="3"/>
  <c r="E409" i="1"/>
  <c r="F409" i="1" s="1"/>
  <c r="G88" i="3"/>
  <c r="I88" i="3"/>
  <c r="AE397" i="1"/>
  <c r="AP397" i="1" s="1"/>
  <c r="L76" i="3" s="1"/>
  <c r="AA397" i="1"/>
  <c r="X397" i="1" s="1"/>
  <c r="J76" i="3"/>
  <c r="E397" i="1"/>
  <c r="F397" i="1" s="1"/>
  <c r="G76" i="3"/>
  <c r="H76" i="3"/>
  <c r="I76" i="3"/>
  <c r="AA378" i="1"/>
  <c r="X378" i="1" s="1"/>
  <c r="H57" i="3"/>
  <c r="I57" i="3"/>
  <c r="J57" i="3"/>
  <c r="E378" i="1"/>
  <c r="F378" i="1" s="1"/>
  <c r="G57" i="3"/>
  <c r="Q57" i="3" s="1"/>
  <c r="C57" i="3" s="1"/>
  <c r="AE454" i="1"/>
  <c r="AP454" i="1" s="1"/>
  <c r="L133" i="3" s="1"/>
  <c r="AA454" i="1"/>
  <c r="X454" i="1" s="1"/>
  <c r="H133" i="3"/>
  <c r="I133" i="3"/>
  <c r="J133" i="3"/>
  <c r="E454" i="1"/>
  <c r="F454" i="1" s="1"/>
  <c r="G133" i="3"/>
  <c r="Q133" i="3" s="1"/>
  <c r="C133" i="3" s="1"/>
  <c r="X408" i="1"/>
  <c r="H87" i="3"/>
  <c r="I87" i="3"/>
  <c r="J87" i="3"/>
  <c r="E408" i="1"/>
  <c r="F408" i="1" s="1"/>
  <c r="G87" i="3"/>
  <c r="Q87" i="3" s="1"/>
  <c r="C87" i="3" s="1"/>
  <c r="H130" i="3"/>
  <c r="AE451" i="1"/>
  <c r="AP451" i="1" s="1"/>
  <c r="L130" i="3" s="1"/>
  <c r="AA451" i="1"/>
  <c r="X451" i="1" s="1"/>
  <c r="J130" i="3"/>
  <c r="E451" i="1"/>
  <c r="F451" i="1" s="1"/>
  <c r="G130" i="3"/>
  <c r="I130" i="3"/>
  <c r="H107" i="3"/>
  <c r="I107" i="3"/>
  <c r="J107" i="3"/>
  <c r="E428" i="1"/>
  <c r="F428" i="1" s="1"/>
  <c r="G107" i="3"/>
  <c r="Q107" i="3" s="1"/>
  <c r="C107" i="3" s="1"/>
  <c r="X407" i="1"/>
  <c r="H86" i="3"/>
  <c r="J86" i="3"/>
  <c r="E407" i="1"/>
  <c r="F407" i="1" s="1"/>
  <c r="G86" i="3"/>
  <c r="I86" i="3"/>
  <c r="X404" i="1"/>
  <c r="H83" i="3"/>
  <c r="I83" i="3"/>
  <c r="J83" i="3"/>
  <c r="E404" i="1"/>
  <c r="F404" i="1" s="1"/>
  <c r="G83" i="3"/>
  <c r="Q83" i="3" s="1"/>
  <c r="C83" i="3" s="1"/>
  <c r="H134" i="3"/>
  <c r="J134" i="3"/>
  <c r="E455" i="1"/>
  <c r="F455" i="1" s="1"/>
  <c r="G134" i="3"/>
  <c r="I134" i="3"/>
  <c r="H110" i="3"/>
  <c r="J110" i="3"/>
  <c r="E431" i="1"/>
  <c r="F431" i="1" s="1"/>
  <c r="G110" i="3"/>
  <c r="I110" i="3"/>
  <c r="H97" i="3"/>
  <c r="I97" i="3"/>
  <c r="J97" i="3"/>
  <c r="E418" i="1"/>
  <c r="F418" i="1" s="1"/>
  <c r="G97" i="3"/>
  <c r="Q97" i="3" s="1"/>
  <c r="C97" i="3" s="1"/>
  <c r="J70" i="3"/>
  <c r="E391" i="1"/>
  <c r="F391" i="1" s="1"/>
  <c r="G70" i="3"/>
  <c r="H70" i="3"/>
  <c r="I70" i="3"/>
  <c r="X392" i="1"/>
  <c r="H71" i="3"/>
  <c r="I71" i="3"/>
  <c r="J71" i="3"/>
  <c r="E392" i="1"/>
  <c r="F392" i="1" s="1"/>
  <c r="G71" i="3"/>
  <c r="Q71" i="3" s="1"/>
  <c r="C71" i="3" s="1"/>
  <c r="X379" i="1"/>
  <c r="J58" i="3"/>
  <c r="E379" i="1"/>
  <c r="F379" i="1" s="1"/>
  <c r="G58" i="3"/>
  <c r="H58" i="3"/>
  <c r="I58" i="3"/>
  <c r="H145" i="3"/>
  <c r="I145" i="3"/>
  <c r="J145" i="3"/>
  <c r="E466" i="1"/>
  <c r="F466" i="1" s="1"/>
  <c r="G145" i="3"/>
  <c r="Q145" i="3" s="1"/>
  <c r="C145" i="3" s="1"/>
  <c r="H121" i="3"/>
  <c r="I121" i="3"/>
  <c r="J121" i="3"/>
  <c r="E442" i="1"/>
  <c r="F442" i="1" s="1"/>
  <c r="G121" i="3"/>
  <c r="Q121" i="3" s="1"/>
  <c r="C121" i="3" s="1"/>
  <c r="H102" i="3"/>
  <c r="J102" i="3"/>
  <c r="E423" i="1"/>
  <c r="F423" i="1" s="1"/>
  <c r="G102" i="3"/>
  <c r="I102" i="3"/>
  <c r="AA414" i="1"/>
  <c r="X414" i="1" s="1"/>
  <c r="H93" i="3"/>
  <c r="I93" i="3"/>
  <c r="J93" i="3"/>
  <c r="E414" i="1"/>
  <c r="F414" i="1" s="1"/>
  <c r="G93" i="3"/>
  <c r="Q93" i="3" s="1"/>
  <c r="C93" i="3" s="1"/>
  <c r="H69" i="3"/>
  <c r="I69" i="3"/>
  <c r="J69" i="3"/>
  <c r="E390" i="1"/>
  <c r="F390" i="1" s="1"/>
  <c r="G69" i="3"/>
  <c r="Q69" i="3" s="1"/>
  <c r="C69" i="3" s="1"/>
  <c r="X384" i="1"/>
  <c r="H63" i="3"/>
  <c r="I63" i="3"/>
  <c r="J63" i="3"/>
  <c r="E384" i="1"/>
  <c r="F384" i="1" s="1"/>
  <c r="G63" i="3"/>
  <c r="Q63" i="3" s="1"/>
  <c r="C63" i="3" s="1"/>
  <c r="H135" i="3"/>
  <c r="I135" i="3"/>
  <c r="J135" i="3"/>
  <c r="E456" i="1"/>
  <c r="F456" i="1" s="1"/>
  <c r="G135" i="3"/>
  <c r="Q135" i="3" s="1"/>
  <c r="C135" i="3" s="1"/>
  <c r="H111" i="3"/>
  <c r="I111" i="3"/>
  <c r="J111" i="3"/>
  <c r="E432" i="1"/>
  <c r="F432" i="1" s="1"/>
  <c r="G111" i="3"/>
  <c r="Q111" i="3" s="1"/>
  <c r="C111" i="3" s="1"/>
  <c r="H101" i="3"/>
  <c r="I101" i="3"/>
  <c r="J101" i="3"/>
  <c r="E422" i="1"/>
  <c r="F422" i="1" s="1"/>
  <c r="G101" i="3"/>
  <c r="Q101" i="3" s="1"/>
  <c r="C101" i="3" s="1"/>
  <c r="X395" i="1"/>
  <c r="J74" i="3"/>
  <c r="E395" i="1"/>
  <c r="F395" i="1" s="1"/>
  <c r="G74" i="3"/>
  <c r="H74" i="3"/>
  <c r="I74" i="3"/>
  <c r="J68" i="3"/>
  <c r="E389" i="1"/>
  <c r="F389" i="1" s="1"/>
  <c r="G68" i="3"/>
  <c r="H68" i="3"/>
  <c r="I68" i="3"/>
  <c r="X381" i="1"/>
  <c r="J60" i="3"/>
  <c r="E381" i="1"/>
  <c r="F381" i="1" s="1"/>
  <c r="G60" i="3"/>
  <c r="H60" i="3"/>
  <c r="I60" i="3"/>
  <c r="H53" i="3"/>
  <c r="I53" i="3"/>
  <c r="J53" i="3"/>
  <c r="E374" i="1"/>
  <c r="F374" i="1" s="1"/>
  <c r="G53" i="3"/>
  <c r="Q53" i="3" s="1"/>
  <c r="C53" i="3" s="1"/>
  <c r="H122" i="3"/>
  <c r="J122" i="3"/>
  <c r="E443" i="1"/>
  <c r="F443" i="1" s="1"/>
  <c r="G122" i="3"/>
  <c r="I122" i="3"/>
  <c r="H104" i="3"/>
  <c r="J104" i="3"/>
  <c r="E425" i="1"/>
  <c r="F425" i="1" s="1"/>
  <c r="G104" i="3"/>
  <c r="I104" i="3"/>
  <c r="H95" i="3"/>
  <c r="I95" i="3"/>
  <c r="J95" i="3"/>
  <c r="E416" i="1"/>
  <c r="F416" i="1" s="1"/>
  <c r="G95" i="3"/>
  <c r="Q95" i="3" s="1"/>
  <c r="C95" i="3" s="1"/>
  <c r="H75" i="3"/>
  <c r="I75" i="3"/>
  <c r="J75" i="3"/>
  <c r="E396" i="1"/>
  <c r="F396" i="1" s="1"/>
  <c r="G75" i="3"/>
  <c r="Q75" i="3" s="1"/>
  <c r="C75" i="3" s="1"/>
  <c r="H65" i="3"/>
  <c r="I65" i="3"/>
  <c r="J65" i="3"/>
  <c r="E386" i="1"/>
  <c r="F386" i="1" s="1"/>
  <c r="G65" i="3"/>
  <c r="Q65" i="3" s="1"/>
  <c r="C65" i="3" s="1"/>
  <c r="AA377" i="1"/>
  <c r="X377" i="1" s="1"/>
  <c r="J56" i="3"/>
  <c r="E377" i="1"/>
  <c r="F377" i="1" s="1"/>
  <c r="G56" i="3"/>
  <c r="H56" i="3"/>
  <c r="I56" i="3"/>
  <c r="D143" i="3"/>
  <c r="D140" i="3"/>
  <c r="D117" i="3"/>
  <c r="D138" i="3"/>
  <c r="D116" i="3"/>
  <c r="D120" i="3"/>
  <c r="D114" i="3"/>
  <c r="D137" i="3"/>
  <c r="D94" i="3"/>
  <c r="D129" i="3"/>
  <c r="D85" i="3"/>
  <c r="D126" i="3"/>
  <c r="D92" i="3"/>
  <c r="D84" i="3"/>
  <c r="D81" i="3"/>
  <c r="D98" i="3"/>
  <c r="D91" i="3"/>
  <c r="D136" i="3"/>
  <c r="D115" i="3"/>
  <c r="D90" i="3"/>
  <c r="D82" i="3"/>
  <c r="D77" i="3"/>
  <c r="D113" i="3"/>
  <c r="D103" i="3"/>
  <c r="D79" i="3"/>
  <c r="D73" i="3"/>
  <c r="D62" i="3"/>
  <c r="D54" i="3"/>
  <c r="D127" i="3"/>
  <c r="D106" i="3"/>
  <c r="D99" i="3"/>
  <c r="D78" i="3"/>
  <c r="D72" i="3"/>
  <c r="D59" i="3"/>
  <c r="D123" i="3"/>
  <c r="D105" i="3"/>
  <c r="D96" i="3"/>
  <c r="D67" i="3"/>
  <c r="D64" i="3"/>
  <c r="D55" i="3"/>
  <c r="D128" i="3"/>
  <c r="D112" i="3"/>
  <c r="D100" i="3"/>
  <c r="D80" i="3"/>
  <c r="D66" i="3"/>
  <c r="D61" i="3"/>
  <c r="D142" i="3"/>
  <c r="D141" i="3"/>
  <c r="D139" i="3"/>
  <c r="D118" i="3"/>
  <c r="D108" i="3"/>
  <c r="D131" i="3"/>
  <c r="D124" i="3"/>
  <c r="D125" i="3"/>
  <c r="D119" i="3"/>
  <c r="D144" i="3"/>
  <c r="D89" i="3"/>
  <c r="D132" i="3"/>
  <c r="D109" i="3"/>
  <c r="D88" i="3"/>
  <c r="D76" i="3"/>
  <c r="D57" i="3"/>
  <c r="D133" i="3"/>
  <c r="D87" i="3"/>
  <c r="D130" i="3"/>
  <c r="D107" i="3"/>
  <c r="D86" i="3"/>
  <c r="D83" i="3"/>
  <c r="D134" i="3"/>
  <c r="D110" i="3"/>
  <c r="D97" i="3"/>
  <c r="D70" i="3"/>
  <c r="D71" i="3"/>
  <c r="D58" i="3"/>
  <c r="D145" i="3"/>
  <c r="D121" i="3"/>
  <c r="D102" i="3"/>
  <c r="D93" i="3"/>
  <c r="D69" i="3"/>
  <c r="D63" i="3"/>
  <c r="D135" i="3"/>
  <c r="D111" i="3"/>
  <c r="D101" i="3"/>
  <c r="D74" i="3"/>
  <c r="D68" i="3"/>
  <c r="D60" i="3"/>
  <c r="D53" i="3"/>
  <c r="D122" i="3"/>
  <c r="D104" i="3"/>
  <c r="D95" i="3"/>
  <c r="D75" i="3"/>
  <c r="D65" i="3"/>
  <c r="D56" i="3"/>
  <c r="J32" i="3"/>
  <c r="G32" i="3"/>
  <c r="H32" i="3"/>
  <c r="I32" i="3"/>
  <c r="H35" i="3"/>
  <c r="I35" i="3"/>
  <c r="J35" i="3"/>
  <c r="G35" i="3"/>
  <c r="I45" i="3"/>
  <c r="H45" i="3"/>
  <c r="J45" i="3"/>
  <c r="G45" i="3"/>
  <c r="Q45" i="3" s="1"/>
  <c r="C45" i="3" s="1"/>
  <c r="H31" i="3"/>
  <c r="I31" i="3"/>
  <c r="J31" i="3"/>
  <c r="G31" i="3"/>
  <c r="J36" i="3"/>
  <c r="G36" i="3"/>
  <c r="H36" i="3"/>
  <c r="I36" i="3"/>
  <c r="H39" i="3"/>
  <c r="I39" i="3"/>
  <c r="J39" i="3"/>
  <c r="G39" i="3"/>
  <c r="J52" i="3"/>
  <c r="G52" i="3"/>
  <c r="H52" i="3"/>
  <c r="I52" i="3"/>
  <c r="G34" i="3"/>
  <c r="J34" i="3"/>
  <c r="H34" i="3"/>
  <c r="I34" i="3"/>
  <c r="I33" i="3"/>
  <c r="H33" i="3"/>
  <c r="J33" i="3"/>
  <c r="G33" i="3"/>
  <c r="Q33" i="3" s="1"/>
  <c r="C33" i="3" s="1"/>
  <c r="E113" i="2"/>
  <c r="E126" i="1"/>
  <c r="F126" i="1" s="1"/>
  <c r="C113" i="2" s="1"/>
  <c r="D113" i="2"/>
  <c r="F113" i="2"/>
  <c r="F129" i="2"/>
  <c r="E142" i="1"/>
  <c r="F142" i="1" s="1"/>
  <c r="C129" i="2" s="1"/>
  <c r="D129" i="2"/>
  <c r="E129" i="2"/>
  <c r="E353" i="1"/>
  <c r="F353" i="1" s="1"/>
  <c r="E21" i="2"/>
  <c r="F21" i="2"/>
  <c r="E34" i="1"/>
  <c r="F34" i="1" s="1"/>
  <c r="C21" i="2" s="1"/>
  <c r="D21" i="2"/>
  <c r="F3" i="5"/>
  <c r="E176" i="1"/>
  <c r="F176" i="1" s="1"/>
  <c r="C3" i="5" s="1"/>
  <c r="D3" i="5"/>
  <c r="E3" i="5"/>
  <c r="F18" i="2"/>
  <c r="E18" i="2"/>
  <c r="E31" i="1"/>
  <c r="F31" i="1" s="1"/>
  <c r="C18" i="2" s="1"/>
  <c r="D18" i="2"/>
  <c r="F19" i="2"/>
  <c r="E19" i="2"/>
  <c r="E32" i="1"/>
  <c r="F32" i="1" s="1"/>
  <c r="C19" i="2" s="1"/>
  <c r="D19" i="2"/>
  <c r="E174" i="1"/>
  <c r="F174" i="1" s="1"/>
  <c r="C160" i="2" s="1"/>
  <c r="D160" i="2"/>
  <c r="F160" i="2"/>
  <c r="E160" i="2"/>
  <c r="E58" i="5"/>
  <c r="E231" i="1"/>
  <c r="F231" i="1" s="1"/>
  <c r="C58" i="5" s="1"/>
  <c r="D58" i="5"/>
  <c r="F58" i="5"/>
  <c r="E356" i="1"/>
  <c r="F356" i="1" s="1"/>
  <c r="F54" i="2"/>
  <c r="E67" i="1"/>
  <c r="F67" i="1" s="1"/>
  <c r="C54" i="2" s="1"/>
  <c r="D54" i="2"/>
  <c r="E54" i="2"/>
  <c r="F8" i="2"/>
  <c r="E8" i="2"/>
  <c r="E21" i="1"/>
  <c r="F21" i="1" s="1"/>
  <c r="C8" i="2" s="1"/>
  <c r="D8" i="2"/>
  <c r="E59" i="1"/>
  <c r="F59" i="1" s="1"/>
  <c r="C46" i="2" s="1"/>
  <c r="D46" i="2"/>
  <c r="F46" i="2"/>
  <c r="E46" i="2"/>
  <c r="E9" i="2"/>
  <c r="E22" i="1"/>
  <c r="F22" i="1" s="1"/>
  <c r="C9" i="2" s="1"/>
  <c r="D9" i="2"/>
  <c r="F9" i="2"/>
  <c r="F62" i="2"/>
  <c r="E75" i="1"/>
  <c r="F75" i="1" s="1"/>
  <c r="C62" i="2" s="1"/>
  <c r="D62" i="2"/>
  <c r="E62" i="2"/>
  <c r="F81" i="2"/>
  <c r="E94" i="1"/>
  <c r="F94" i="1" s="1"/>
  <c r="C81" i="2" s="1"/>
  <c r="D81" i="2"/>
  <c r="E81" i="2"/>
  <c r="E2" i="5"/>
  <c r="E173" i="1"/>
  <c r="F173" i="1" s="1"/>
  <c r="C2" i="5" s="1"/>
  <c r="D2" i="5"/>
  <c r="F2" i="5"/>
  <c r="E80" i="5"/>
  <c r="E253" i="1"/>
  <c r="F253" i="1" s="1"/>
  <c r="C80" i="5" s="1"/>
  <c r="D80" i="5"/>
  <c r="F80" i="5"/>
  <c r="I12" i="3"/>
  <c r="J12" i="3"/>
  <c r="E333" i="1"/>
  <c r="F333" i="1" s="1"/>
  <c r="G12" i="3"/>
  <c r="H12" i="3"/>
  <c r="X333" i="1"/>
  <c r="F7" i="5"/>
  <c r="E7" i="5"/>
  <c r="E180" i="1"/>
  <c r="F180" i="1" s="1"/>
  <c r="C7" i="5" s="1"/>
  <c r="D7" i="5"/>
  <c r="AA366" i="1"/>
  <c r="X366" i="1" s="1"/>
  <c r="E366" i="1"/>
  <c r="F366" i="1" s="1"/>
  <c r="E352" i="1"/>
  <c r="F352" i="1" s="1"/>
  <c r="F4" i="2"/>
  <c r="E17" i="1"/>
  <c r="F17" i="1" s="1"/>
  <c r="C4" i="2" s="1"/>
  <c r="D4" i="2"/>
  <c r="E4" i="2"/>
  <c r="F149" i="5"/>
  <c r="E322" i="1"/>
  <c r="F322" i="1" s="1"/>
  <c r="C149" i="5" s="1"/>
  <c r="D149" i="5"/>
  <c r="E149" i="5"/>
  <c r="E37" i="1"/>
  <c r="F37" i="1" s="1"/>
  <c r="C24" i="2" s="1"/>
  <c r="D24" i="2"/>
  <c r="F24" i="2"/>
  <c r="E24" i="2"/>
  <c r="F55" i="2"/>
  <c r="E55" i="2"/>
  <c r="E68" i="1"/>
  <c r="F68" i="1" s="1"/>
  <c r="C55" i="2" s="1"/>
  <c r="D55" i="2"/>
  <c r="F13" i="2"/>
  <c r="E26" i="1"/>
  <c r="F26" i="1" s="1"/>
  <c r="C13" i="2" s="1"/>
  <c r="D13" i="2"/>
  <c r="E13" i="2"/>
  <c r="F63" i="2"/>
  <c r="E63" i="2"/>
  <c r="E76" i="1"/>
  <c r="F76" i="1" s="1"/>
  <c r="C63" i="2" s="1"/>
  <c r="D63" i="2"/>
  <c r="E83" i="2"/>
  <c r="F83" i="2"/>
  <c r="E96" i="1"/>
  <c r="F96" i="1" s="1"/>
  <c r="C83" i="2" s="1"/>
  <c r="D83" i="2"/>
  <c r="E4" i="5"/>
  <c r="F4" i="5"/>
  <c r="E177" i="1"/>
  <c r="F177" i="1" s="1"/>
  <c r="C4" i="5" s="1"/>
  <c r="D4" i="5"/>
  <c r="E254" i="1"/>
  <c r="F254" i="1" s="1"/>
  <c r="C81" i="5" s="1"/>
  <c r="D81" i="5"/>
  <c r="E81" i="5"/>
  <c r="F81" i="5"/>
  <c r="J13" i="3"/>
  <c r="H13" i="3"/>
  <c r="E334" i="1"/>
  <c r="F334" i="1" s="1"/>
  <c r="G13" i="3"/>
  <c r="Q13" i="3" s="1"/>
  <c r="C13" i="3" s="1"/>
  <c r="I13" i="3"/>
  <c r="X334" i="1"/>
  <c r="F140" i="2"/>
  <c r="E153" i="1"/>
  <c r="F153" i="1" s="1"/>
  <c r="C140" i="2" s="1"/>
  <c r="D140" i="2"/>
  <c r="E140" i="2"/>
  <c r="E148" i="5"/>
  <c r="F148" i="5"/>
  <c r="E321" i="1"/>
  <c r="F321" i="1" s="1"/>
  <c r="C148" i="5" s="1"/>
  <c r="D148" i="5"/>
  <c r="E15" i="2"/>
  <c r="F15" i="2"/>
  <c r="E28" i="1"/>
  <c r="F28" i="1" s="1"/>
  <c r="C15" i="2" s="1"/>
  <c r="D15" i="2"/>
  <c r="E178" i="1"/>
  <c r="F178" i="1" s="1"/>
  <c r="C5" i="5" s="1"/>
  <c r="D5" i="5"/>
  <c r="F5" i="5"/>
  <c r="E5" i="5"/>
  <c r="E48" i="2"/>
  <c r="E61" i="1"/>
  <c r="F61" i="1" s="1"/>
  <c r="C48" i="2" s="1"/>
  <c r="D48" i="2"/>
  <c r="F48" i="2"/>
  <c r="E65" i="2"/>
  <c r="E78" i="1"/>
  <c r="F78" i="1" s="1"/>
  <c r="C65" i="2" s="1"/>
  <c r="D65" i="2"/>
  <c r="F65" i="2"/>
  <c r="F45" i="2"/>
  <c r="E45" i="2"/>
  <c r="E58" i="1"/>
  <c r="F58" i="1" s="1"/>
  <c r="C45" i="2" s="1"/>
  <c r="D45" i="2"/>
  <c r="E77" i="1"/>
  <c r="F77" i="1" s="1"/>
  <c r="C64" i="2" s="1"/>
  <c r="D64" i="2"/>
  <c r="F64" i="2"/>
  <c r="E64" i="2"/>
  <c r="F106" i="2"/>
  <c r="E106" i="2"/>
  <c r="E119" i="1"/>
  <c r="F119" i="1" s="1"/>
  <c r="C106" i="2" s="1"/>
  <c r="D106" i="2"/>
  <c r="E6" i="5"/>
  <c r="F6" i="5"/>
  <c r="E179" i="1"/>
  <c r="F179" i="1" s="1"/>
  <c r="C6" i="5" s="1"/>
  <c r="D6" i="5"/>
  <c r="F82" i="5"/>
  <c r="E255" i="1"/>
  <c r="F255" i="1" s="1"/>
  <c r="C82" i="5" s="1"/>
  <c r="D82" i="5"/>
  <c r="E82" i="5"/>
  <c r="X335" i="1"/>
  <c r="H14" i="3"/>
  <c r="I14" i="3"/>
  <c r="E335" i="1"/>
  <c r="F335" i="1" s="1"/>
  <c r="G14" i="3"/>
  <c r="J14" i="3"/>
  <c r="F43" i="5"/>
  <c r="E216" i="1"/>
  <c r="F216" i="1" s="1"/>
  <c r="C43" i="5" s="1"/>
  <c r="D43" i="5"/>
  <c r="E43" i="5"/>
  <c r="E357" i="1"/>
  <c r="F357" i="1" s="1"/>
  <c r="H17" i="3"/>
  <c r="E338" i="1"/>
  <c r="F338" i="1" s="1"/>
  <c r="G17" i="3"/>
  <c r="Q17" i="3" s="1"/>
  <c r="C17" i="3" s="1"/>
  <c r="J17" i="3"/>
  <c r="I17" i="3"/>
  <c r="E25" i="1"/>
  <c r="F25" i="1" s="1"/>
  <c r="C12" i="2" s="1"/>
  <c r="D12" i="2"/>
  <c r="F12" i="2"/>
  <c r="E12" i="2"/>
  <c r="E119" i="2"/>
  <c r="F119" i="2"/>
  <c r="E132" i="1"/>
  <c r="F132" i="1" s="1"/>
  <c r="C119" i="2" s="1"/>
  <c r="D119" i="2"/>
  <c r="E62" i="1"/>
  <c r="F62" i="1" s="1"/>
  <c r="C49" i="2" s="1"/>
  <c r="D49" i="2"/>
  <c r="F49" i="2"/>
  <c r="E49" i="2"/>
  <c r="E84" i="1"/>
  <c r="F84" i="1" s="1"/>
  <c r="C71" i="2" s="1"/>
  <c r="D71" i="2"/>
  <c r="F71" i="2"/>
  <c r="E71" i="2"/>
  <c r="F47" i="2"/>
  <c r="E60" i="1"/>
  <c r="F60" i="1" s="1"/>
  <c r="C47" i="2" s="1"/>
  <c r="D47" i="2"/>
  <c r="E47" i="2"/>
  <c r="E66" i="2"/>
  <c r="E79" i="1"/>
  <c r="F79" i="1" s="1"/>
  <c r="C66" i="2" s="1"/>
  <c r="D66" i="2"/>
  <c r="F66" i="2"/>
  <c r="E134" i="1"/>
  <c r="F134" i="1" s="1"/>
  <c r="C121" i="2" s="1"/>
  <c r="D121" i="2"/>
  <c r="F121" i="2"/>
  <c r="E121" i="2"/>
  <c r="F8" i="5"/>
  <c r="E8" i="5"/>
  <c r="E181" i="1"/>
  <c r="F181" i="1" s="1"/>
  <c r="C8" i="5" s="1"/>
  <c r="D8" i="5"/>
  <c r="E84" i="5"/>
  <c r="F84" i="5"/>
  <c r="E257" i="1"/>
  <c r="F257" i="1" s="1"/>
  <c r="C84" i="5" s="1"/>
  <c r="D84" i="5"/>
  <c r="I15" i="3"/>
  <c r="X336" i="1"/>
  <c r="J15" i="3"/>
  <c r="H15" i="3"/>
  <c r="E336" i="1"/>
  <c r="F336" i="1" s="1"/>
  <c r="G15" i="3"/>
  <c r="Q15" i="3" s="1"/>
  <c r="C15" i="3" s="1"/>
  <c r="E9" i="5"/>
  <c r="E182" i="1"/>
  <c r="F182" i="1" s="1"/>
  <c r="C9" i="5" s="1"/>
  <c r="D9" i="5"/>
  <c r="F9" i="5"/>
  <c r="E74" i="2"/>
  <c r="E87" i="1"/>
  <c r="F87" i="1" s="1"/>
  <c r="C74" i="2" s="1"/>
  <c r="D74" i="2"/>
  <c r="F74" i="2"/>
  <c r="E3" i="2"/>
  <c r="F3" i="2"/>
  <c r="E16" i="1"/>
  <c r="F16" i="1" s="1"/>
  <c r="C3" i="2" s="1"/>
  <c r="D3" i="2"/>
  <c r="E9" i="1"/>
  <c r="F9" i="1" s="1"/>
  <c r="E7" i="1"/>
  <c r="F7" i="1" s="1"/>
  <c r="F60" i="5"/>
  <c r="E233" i="1"/>
  <c r="F233" i="1" s="1"/>
  <c r="C60" i="5" s="1"/>
  <c r="D60" i="5"/>
  <c r="E60" i="5"/>
  <c r="E112" i="2"/>
  <c r="E125" i="1"/>
  <c r="F125" i="1" s="1"/>
  <c r="C112" i="2" s="1"/>
  <c r="D112" i="2"/>
  <c r="F112" i="2"/>
  <c r="E86" i="1"/>
  <c r="F86" i="1" s="1"/>
  <c r="C73" i="2" s="1"/>
  <c r="D73" i="2"/>
  <c r="E73" i="2"/>
  <c r="F73" i="2"/>
  <c r="E30" i="1"/>
  <c r="F30" i="1" s="1"/>
  <c r="C17" i="2" s="1"/>
  <c r="D17" i="2"/>
  <c r="E17" i="2"/>
  <c r="F17" i="2"/>
  <c r="E90" i="1"/>
  <c r="F90" i="1" s="1"/>
  <c r="C77" i="2" s="1"/>
  <c r="D77" i="2"/>
  <c r="F77" i="2"/>
  <c r="E77" i="2"/>
  <c r="E33" i="1"/>
  <c r="F33" i="1" s="1"/>
  <c r="C20" i="2" s="1"/>
  <c r="D20" i="2"/>
  <c r="F20" i="2"/>
  <c r="E20" i="2"/>
  <c r="E360" i="1"/>
  <c r="F360" i="1" s="1"/>
  <c r="F6" i="2"/>
  <c r="E6" i="2"/>
  <c r="E19" i="1"/>
  <c r="F19" i="1" s="1"/>
  <c r="C6" i="2" s="1"/>
  <c r="D6" i="2"/>
  <c r="E63" i="1"/>
  <c r="F63" i="1" s="1"/>
  <c r="C50" i="2" s="1"/>
  <c r="D50" i="2"/>
  <c r="F50" i="2"/>
  <c r="E50" i="2"/>
  <c r="F69" i="2"/>
  <c r="E69" i="2"/>
  <c r="E82" i="1"/>
  <c r="F82" i="1" s="1"/>
  <c r="C69" i="2" s="1"/>
  <c r="D69" i="2"/>
  <c r="E85" i="1"/>
  <c r="F85" i="1" s="1"/>
  <c r="C72" i="2" s="1"/>
  <c r="D72" i="2"/>
  <c r="E72" i="2"/>
  <c r="F72" i="2"/>
  <c r="F52" i="2"/>
  <c r="E52" i="2"/>
  <c r="E65" i="1"/>
  <c r="F65" i="1" s="1"/>
  <c r="C52" i="2" s="1"/>
  <c r="D52" i="2"/>
  <c r="E67" i="2"/>
  <c r="E80" i="1"/>
  <c r="F80" i="1" s="1"/>
  <c r="C67" i="2" s="1"/>
  <c r="D67" i="2"/>
  <c r="F67" i="2"/>
  <c r="E122" i="2"/>
  <c r="E135" i="1"/>
  <c r="F135" i="1" s="1"/>
  <c r="C122" i="2" s="1"/>
  <c r="D122" i="2"/>
  <c r="F122" i="2"/>
  <c r="E183" i="1"/>
  <c r="F183" i="1" s="1"/>
  <c r="C10" i="5" s="1"/>
  <c r="D10" i="5"/>
  <c r="F10" i="5"/>
  <c r="E10" i="5"/>
  <c r="E85" i="5"/>
  <c r="F85" i="5"/>
  <c r="E258" i="1"/>
  <c r="F258" i="1" s="1"/>
  <c r="C85" i="5" s="1"/>
  <c r="D85" i="5"/>
  <c r="H16" i="3"/>
  <c r="I16" i="3"/>
  <c r="E337" i="1"/>
  <c r="F337" i="1" s="1"/>
  <c r="G16" i="3"/>
  <c r="J16" i="3"/>
  <c r="E373" i="1"/>
  <c r="F373" i="1" s="1"/>
  <c r="E355" i="1"/>
  <c r="F355" i="1" s="1"/>
  <c r="F83" i="5"/>
  <c r="E256" i="1"/>
  <c r="F256" i="1" s="1"/>
  <c r="C83" i="5" s="1"/>
  <c r="D83" i="5"/>
  <c r="E83" i="5"/>
  <c r="F53" i="2"/>
  <c r="E53" i="2"/>
  <c r="E66" i="1"/>
  <c r="F66" i="1" s="1"/>
  <c r="C53" i="2" s="1"/>
  <c r="D53" i="2"/>
  <c r="E5" i="2"/>
  <c r="E18" i="1"/>
  <c r="F18" i="1" s="1"/>
  <c r="C5" i="2" s="1"/>
  <c r="D5" i="2"/>
  <c r="F5" i="2"/>
  <c r="E89" i="1"/>
  <c r="F89" i="1" s="1"/>
  <c r="C76" i="2" s="1"/>
  <c r="D76" i="2"/>
  <c r="F76" i="2"/>
  <c r="E76" i="2"/>
  <c r="F78" i="2"/>
  <c r="E78" i="2"/>
  <c r="E91" i="1"/>
  <c r="F91" i="1" s="1"/>
  <c r="C78" i="2" s="1"/>
  <c r="D78" i="2"/>
  <c r="F56" i="2"/>
  <c r="E56" i="2"/>
  <c r="E69" i="1"/>
  <c r="F69" i="1" s="1"/>
  <c r="C56" i="2" s="1"/>
  <c r="D56" i="2"/>
  <c r="F70" i="2"/>
  <c r="E70" i="2"/>
  <c r="E83" i="1"/>
  <c r="F83" i="1" s="1"/>
  <c r="C70" i="2" s="1"/>
  <c r="D70" i="2"/>
  <c r="E141" i="2"/>
  <c r="E154" i="1"/>
  <c r="F154" i="1" s="1"/>
  <c r="C141" i="2" s="1"/>
  <c r="D141" i="2"/>
  <c r="F141" i="2"/>
  <c r="E215" i="1"/>
  <c r="F215" i="1" s="1"/>
  <c r="C42" i="5" s="1"/>
  <c r="D42" i="5"/>
  <c r="F42" i="5"/>
  <c r="E42" i="5"/>
  <c r="E86" i="5"/>
  <c r="F86" i="5"/>
  <c r="E259" i="1"/>
  <c r="F259" i="1" s="1"/>
  <c r="C86" i="5" s="1"/>
  <c r="D86" i="5"/>
  <c r="J18" i="3"/>
  <c r="E339" i="1"/>
  <c r="F339" i="1" s="1"/>
  <c r="G18" i="3"/>
  <c r="I18" i="3"/>
  <c r="H18" i="3"/>
  <c r="F12" i="5"/>
  <c r="E12" i="5"/>
  <c r="E185" i="1"/>
  <c r="F185" i="1" s="1"/>
  <c r="C12" i="5" s="1"/>
  <c r="D12" i="5"/>
  <c r="E131" i="1"/>
  <c r="F131" i="1" s="1"/>
  <c r="C118" i="2" s="1"/>
  <c r="D118" i="2"/>
  <c r="F118" i="2"/>
  <c r="E118" i="2"/>
  <c r="E51" i="2"/>
  <c r="F51" i="2"/>
  <c r="E64" i="1"/>
  <c r="F64" i="1" s="1"/>
  <c r="C51" i="2" s="1"/>
  <c r="D51" i="2"/>
  <c r="E13" i="5"/>
  <c r="F13" i="5"/>
  <c r="E186" i="1"/>
  <c r="F186" i="1" s="1"/>
  <c r="C13" i="5" s="1"/>
  <c r="D13" i="5"/>
  <c r="F79" i="2"/>
  <c r="E79" i="2"/>
  <c r="E92" i="1"/>
  <c r="F92" i="1" s="1"/>
  <c r="C79" i="2" s="1"/>
  <c r="D79" i="2"/>
  <c r="E84" i="2"/>
  <c r="E97" i="1"/>
  <c r="F97" i="1" s="1"/>
  <c r="C84" i="2" s="1"/>
  <c r="D84" i="2"/>
  <c r="F84" i="2"/>
  <c r="E70" i="1"/>
  <c r="F70" i="1" s="1"/>
  <c r="C57" i="2" s="1"/>
  <c r="D57" i="2"/>
  <c r="E57" i="2"/>
  <c r="F57" i="2"/>
  <c r="E88" i="1"/>
  <c r="F88" i="1" s="1"/>
  <c r="C75" i="2" s="1"/>
  <c r="D75" i="2"/>
  <c r="F75" i="2"/>
  <c r="E75" i="2"/>
  <c r="E159" i="1"/>
  <c r="F159" i="1" s="1"/>
  <c r="C146" i="2" s="1"/>
  <c r="D146" i="2"/>
  <c r="F146" i="2"/>
  <c r="E146" i="2"/>
  <c r="E44" i="5"/>
  <c r="E217" i="1"/>
  <c r="F217" i="1" s="1"/>
  <c r="C44" i="5" s="1"/>
  <c r="D44" i="5"/>
  <c r="F44" i="5"/>
  <c r="E260" i="1"/>
  <c r="F260" i="1" s="1"/>
  <c r="C87" i="5" s="1"/>
  <c r="D87" i="5"/>
  <c r="F87" i="5"/>
  <c r="E87" i="5"/>
  <c r="E120" i="1"/>
  <c r="F120" i="1" s="1"/>
  <c r="C107" i="2" s="1"/>
  <c r="D107" i="2"/>
  <c r="F107" i="2"/>
  <c r="E107" i="2"/>
  <c r="E354" i="1"/>
  <c r="F354" i="1" s="1"/>
  <c r="F23" i="5"/>
  <c r="E23" i="5"/>
  <c r="E196" i="1"/>
  <c r="F196" i="1" s="1"/>
  <c r="C23" i="5" s="1"/>
  <c r="D23" i="5"/>
  <c r="E81" i="1"/>
  <c r="F81" i="1" s="1"/>
  <c r="C68" i="2" s="1"/>
  <c r="D68" i="2"/>
  <c r="E68" i="2"/>
  <c r="F68" i="2"/>
  <c r="E10" i="2"/>
  <c r="E23" i="1"/>
  <c r="F23" i="1" s="1"/>
  <c r="C10" i="2" s="1"/>
  <c r="D10" i="2"/>
  <c r="F10" i="2"/>
  <c r="E29" i="1"/>
  <c r="F29" i="1" s="1"/>
  <c r="C16" i="2" s="1"/>
  <c r="D16" i="2"/>
  <c r="E16" i="2"/>
  <c r="F16" i="2"/>
  <c r="E20" i="1"/>
  <c r="F20" i="1" s="1"/>
  <c r="C7" i="2" s="1"/>
  <c r="D7" i="2"/>
  <c r="E7" i="2"/>
  <c r="F7" i="2"/>
  <c r="F61" i="2"/>
  <c r="E61" i="2"/>
  <c r="E74" i="1"/>
  <c r="F74" i="1" s="1"/>
  <c r="C61" i="2" s="1"/>
  <c r="D61" i="2"/>
  <c r="E80" i="2"/>
  <c r="E93" i="1"/>
  <c r="F93" i="1" s="1"/>
  <c r="C80" i="2" s="1"/>
  <c r="D80" i="2"/>
  <c r="F80" i="2"/>
  <c r="F147" i="2"/>
  <c r="E160" i="1"/>
  <c r="F160" i="1" s="1"/>
  <c r="C147" i="2" s="1"/>
  <c r="D147" i="2"/>
  <c r="E147" i="2"/>
  <c r="E235" i="1"/>
  <c r="F235" i="1" s="1"/>
  <c r="C62" i="5" s="1"/>
  <c r="D62" i="5"/>
  <c r="F62" i="5"/>
  <c r="E62" i="5"/>
  <c r="E147" i="5"/>
  <c r="E320" i="1"/>
  <c r="F320" i="1" s="1"/>
  <c r="C147" i="5" s="1"/>
  <c r="D147" i="5"/>
  <c r="F147" i="5"/>
  <c r="E108" i="2"/>
  <c r="E121" i="1"/>
  <c r="F121" i="1" s="1"/>
  <c r="C108" i="2" s="1"/>
  <c r="D108" i="2"/>
  <c r="F108" i="2"/>
  <c r="F63" i="5"/>
  <c r="E63" i="5"/>
  <c r="E236" i="1"/>
  <c r="F236" i="1" s="1"/>
  <c r="C63" i="5" s="1"/>
  <c r="D63" i="5"/>
  <c r="E11" i="5"/>
  <c r="E184" i="1"/>
  <c r="F184" i="1" s="1"/>
  <c r="C11" i="5" s="1"/>
  <c r="D11" i="5"/>
  <c r="F11" i="5"/>
  <c r="E15" i="1"/>
  <c r="F15" i="1" s="1"/>
  <c r="C2" i="2" s="1"/>
  <c r="D2" i="2"/>
  <c r="E2" i="2"/>
  <c r="F2" i="2"/>
  <c r="E8" i="1"/>
  <c r="F8" i="1" s="1"/>
  <c r="E6" i="1"/>
  <c r="F6" i="1" s="1"/>
  <c r="D12" i="3"/>
  <c r="D13" i="3"/>
  <c r="D14" i="3"/>
  <c r="D17" i="3"/>
  <c r="D15" i="3"/>
  <c r="D16" i="3"/>
  <c r="D18" i="3"/>
  <c r="N82" i="1"/>
  <c r="N88" i="1"/>
  <c r="O81" i="1"/>
  <c r="O59" i="1"/>
  <c r="O82" i="1"/>
  <c r="O88" i="1"/>
  <c r="N59" i="1"/>
  <c r="Q143" i="3" l="1"/>
  <c r="C143" i="3" s="1"/>
  <c r="Q122" i="3"/>
  <c r="C122" i="3" s="1"/>
  <c r="Q74" i="3"/>
  <c r="C74" i="3" s="1"/>
  <c r="Q110" i="3"/>
  <c r="C110" i="3" s="1"/>
  <c r="Q86" i="3"/>
  <c r="C86" i="3" s="1"/>
  <c r="Q76" i="3"/>
  <c r="C76" i="3" s="1"/>
  <c r="Q88" i="3"/>
  <c r="C88" i="3" s="1"/>
  <c r="Q144" i="3"/>
  <c r="C144" i="3" s="1"/>
  <c r="Q124" i="3"/>
  <c r="C124" i="3" s="1"/>
  <c r="Q108" i="3"/>
  <c r="C108" i="3" s="1"/>
  <c r="Q139" i="3"/>
  <c r="C139" i="3" s="1"/>
  <c r="Q80" i="3"/>
  <c r="C80" i="3" s="1"/>
  <c r="Q112" i="3"/>
  <c r="C112" i="3" s="1"/>
  <c r="Q96" i="3"/>
  <c r="C96" i="3" s="1"/>
  <c r="Q72" i="3"/>
  <c r="C72" i="3" s="1"/>
  <c r="Q54" i="3"/>
  <c r="C54" i="3" s="1"/>
  <c r="Q62" i="3"/>
  <c r="C62" i="3" s="1"/>
  <c r="Q82" i="3"/>
  <c r="C82" i="3" s="1"/>
  <c r="Q90" i="3"/>
  <c r="C90" i="3" s="1"/>
  <c r="Q136" i="3"/>
  <c r="C136" i="3" s="1"/>
  <c r="Q84" i="3"/>
  <c r="C84" i="3" s="1"/>
  <c r="Q92" i="3"/>
  <c r="C92" i="3" s="1"/>
  <c r="Q126" i="3"/>
  <c r="C126" i="3" s="1"/>
  <c r="Q94" i="3"/>
  <c r="C94" i="3" s="1"/>
  <c r="Q114" i="3"/>
  <c r="C114" i="3" s="1"/>
  <c r="Q116" i="3"/>
  <c r="C116" i="3" s="1"/>
  <c r="Q117" i="3"/>
  <c r="C117" i="3" s="1"/>
  <c r="Q56" i="3"/>
  <c r="C56" i="3" s="1"/>
  <c r="Q104" i="3"/>
  <c r="C104" i="3" s="1"/>
  <c r="Q60" i="3"/>
  <c r="C60" i="3" s="1"/>
  <c r="Q68" i="3"/>
  <c r="C68" i="3" s="1"/>
  <c r="Q102" i="3"/>
  <c r="C102" i="3" s="1"/>
  <c r="Q58" i="3"/>
  <c r="C58" i="3" s="1"/>
  <c r="Q70" i="3"/>
  <c r="C70" i="3" s="1"/>
  <c r="Q134" i="3"/>
  <c r="C134" i="3" s="1"/>
  <c r="Q130" i="3"/>
  <c r="C130" i="3" s="1"/>
  <c r="Q132" i="3"/>
  <c r="C132" i="3" s="1"/>
  <c r="Q66" i="3"/>
  <c r="C66" i="3" s="1"/>
  <c r="Q100" i="3"/>
  <c r="C100" i="3" s="1"/>
  <c r="Q128" i="3"/>
  <c r="C128" i="3" s="1"/>
  <c r="Q64" i="3"/>
  <c r="C64" i="3" s="1"/>
  <c r="Q78" i="3"/>
  <c r="C78" i="3" s="1"/>
  <c r="Q106" i="3"/>
  <c r="C106" i="3" s="1"/>
  <c r="Q98" i="3"/>
  <c r="C98" i="3" s="1"/>
  <c r="Q120" i="3"/>
  <c r="C120" i="3" s="1"/>
  <c r="Q140" i="3"/>
  <c r="C140" i="3" s="1"/>
  <c r="Q52" i="3"/>
  <c r="C52" i="3" s="1"/>
  <c r="Q39" i="3"/>
  <c r="C39" i="3" s="1"/>
  <c r="Q36" i="3"/>
  <c r="C36" i="3" s="1"/>
  <c r="Q31" i="3"/>
  <c r="C31" i="3" s="1"/>
  <c r="Q16" i="3"/>
  <c r="C16" i="3" s="1"/>
  <c r="Q14" i="3"/>
  <c r="C14" i="3" s="1"/>
  <c r="Q35" i="3"/>
  <c r="C35" i="3" s="1"/>
  <c r="Q32" i="3"/>
  <c r="C32" i="3" s="1"/>
  <c r="Q12" i="3"/>
  <c r="C12" i="3" s="1"/>
  <c r="Q34" i="3"/>
  <c r="C34" i="3" s="1"/>
  <c r="Q18" i="3"/>
  <c r="C18" i="3" s="1"/>
  <c r="N81" i="1"/>
  <c r="Q82" i="1"/>
  <c r="Q88" i="1"/>
  <c r="Q81" i="1"/>
  <c r="S82" i="1"/>
  <c r="S88" i="1"/>
  <c r="S81" i="1"/>
  <c r="P82" i="1"/>
  <c r="P88" i="1"/>
  <c r="U81" i="1"/>
  <c r="S59" i="1"/>
  <c r="P59" i="1"/>
  <c r="P81" i="1"/>
  <c r="U82" i="1"/>
  <c r="U88" i="1"/>
  <c r="Q59" i="1"/>
  <c r="R82" i="1"/>
  <c r="R88" i="1"/>
  <c r="T82" i="1"/>
  <c r="T88" i="1"/>
  <c r="R81" i="1"/>
  <c r="N33" i="1"/>
  <c r="O33" i="1"/>
  <c r="Q33" i="1"/>
  <c r="S33" i="1"/>
  <c r="U33" i="1"/>
  <c r="N29" i="1"/>
  <c r="O29" i="1"/>
  <c r="Q29" i="1"/>
  <c r="S29" i="1"/>
  <c r="U29" i="1"/>
  <c r="N26" i="1"/>
  <c r="O26" i="1"/>
  <c r="Q26" i="1"/>
  <c r="U59" i="1"/>
  <c r="R59" i="1"/>
  <c r="T59" i="1"/>
  <c r="N32" i="1"/>
  <c r="O32" i="1"/>
  <c r="Q32" i="1"/>
  <c r="S32" i="1"/>
  <c r="U32" i="1"/>
  <c r="N28" i="1"/>
  <c r="O28" i="1"/>
  <c r="Q28" i="1"/>
  <c r="S28" i="1"/>
  <c r="U28" i="1"/>
  <c r="N25" i="1"/>
  <c r="O25" i="1"/>
  <c r="Q25" i="1"/>
  <c r="S25" i="1"/>
  <c r="AA28" i="1" l="1"/>
  <c r="AA32" i="1"/>
  <c r="X59" i="1"/>
  <c r="AA29" i="1"/>
  <c r="AA33" i="1"/>
  <c r="X88" i="1"/>
  <c r="X82" i="1"/>
  <c r="S26" i="1"/>
  <c r="O92" i="1"/>
  <c r="P25" i="1"/>
  <c r="P28" i="1"/>
  <c r="P32" i="1"/>
  <c r="P26" i="1"/>
  <c r="P29" i="1"/>
  <c r="P33" i="1"/>
  <c r="R25" i="1"/>
  <c r="R32" i="1"/>
  <c r="O23" i="1"/>
  <c r="R33" i="1"/>
  <c r="U25" i="1"/>
  <c r="T81" i="1"/>
  <c r="O66" i="1"/>
  <c r="R28" i="1"/>
  <c r="R26" i="1"/>
  <c r="R29" i="1"/>
  <c r="X81" i="1" l="1"/>
  <c r="N66" i="1"/>
  <c r="T28" i="1"/>
  <c r="Q66" i="1"/>
  <c r="P66" i="1"/>
  <c r="T29" i="1"/>
  <c r="T32" i="1"/>
  <c r="Q23" i="1"/>
  <c r="S66" i="1"/>
  <c r="O174" i="1"/>
  <c r="O18" i="1"/>
  <c r="N19" i="1"/>
  <c r="N87" i="1"/>
  <c r="O15" i="1"/>
  <c r="U66" i="1"/>
  <c r="N321" i="1"/>
  <c r="N97" i="1"/>
  <c r="N70" i="1"/>
  <c r="P23" i="1"/>
  <c r="N9" i="1"/>
  <c r="O9" i="1"/>
  <c r="N23" i="1"/>
  <c r="U26" i="1"/>
  <c r="Q92" i="1"/>
  <c r="T33" i="1"/>
  <c r="T26" i="1"/>
  <c r="T25" i="1"/>
  <c r="N92" i="1"/>
  <c r="S92" i="1"/>
  <c r="N174" i="1"/>
  <c r="N18" i="1"/>
  <c r="O19" i="1"/>
  <c r="O87" i="1"/>
  <c r="N15" i="1"/>
  <c r="P92" i="1"/>
  <c r="N260" i="1"/>
  <c r="O260" i="1"/>
  <c r="X25" i="1" l="1"/>
  <c r="X26" i="1"/>
  <c r="X33" i="1"/>
  <c r="AA23" i="1"/>
  <c r="X32" i="1"/>
  <c r="X29" i="1"/>
  <c r="AA66" i="1"/>
  <c r="X28" i="1"/>
  <c r="S23" i="1"/>
  <c r="R66" i="1"/>
  <c r="Q18" i="1"/>
  <c r="T92" i="1"/>
  <c r="R92" i="1"/>
  <c r="O321" i="1"/>
  <c r="O97" i="1"/>
  <c r="O70" i="1"/>
  <c r="U92" i="1"/>
  <c r="Q321" i="1"/>
  <c r="Q97" i="1"/>
  <c r="Q70" i="1"/>
  <c r="Q19" i="1"/>
  <c r="Q174" i="1"/>
  <c r="Q9" i="1"/>
  <c r="P321" i="1"/>
  <c r="P97" i="1"/>
  <c r="P70" i="1"/>
  <c r="Q260" i="1"/>
  <c r="R23" i="1"/>
  <c r="Q87" i="1"/>
  <c r="S260" i="1"/>
  <c r="Q15" i="1"/>
  <c r="U260" i="1"/>
  <c r="T66" i="1"/>
  <c r="AA15" i="1" l="1"/>
  <c r="AA87" i="1"/>
  <c r="AA260" i="1"/>
  <c r="AA174" i="1"/>
  <c r="AA70" i="1"/>
  <c r="AA97" i="1"/>
  <c r="AA321" i="1"/>
  <c r="X92" i="1"/>
  <c r="AA18" i="1"/>
  <c r="X66" i="1"/>
  <c r="T23" i="1"/>
  <c r="P260" i="1"/>
  <c r="P9" i="1"/>
  <c r="S321" i="1"/>
  <c r="S97" i="1"/>
  <c r="S70" i="1"/>
  <c r="U23" i="1"/>
  <c r="U321" i="1"/>
  <c r="U97" i="1"/>
  <c r="U70" i="1"/>
  <c r="P87" i="1"/>
  <c r="S18" i="1"/>
  <c r="R19" i="1"/>
  <c r="R260" i="1"/>
  <c r="S87" i="1"/>
  <c r="P19" i="1"/>
  <c r="S19" i="1"/>
  <c r="S9" i="1"/>
  <c r="P18" i="1"/>
  <c r="T260" i="1"/>
  <c r="P15" i="1"/>
  <c r="P174" i="1"/>
  <c r="U19" i="1"/>
  <c r="S15" i="1"/>
  <c r="S174" i="1"/>
  <c r="R87" i="1"/>
  <c r="R321" i="1"/>
  <c r="R97" i="1"/>
  <c r="R70" i="1"/>
  <c r="X23" i="1" l="1"/>
  <c r="X260" i="1"/>
  <c r="U87" i="1"/>
  <c r="T87" i="1"/>
  <c r="U174" i="1"/>
  <c r="U15" i="1"/>
  <c r="R18" i="1"/>
  <c r="U9" i="1"/>
  <c r="T321" i="1"/>
  <c r="T97" i="1"/>
  <c r="T70" i="1"/>
  <c r="T19" i="1"/>
  <c r="R174" i="1"/>
  <c r="R15" i="1"/>
  <c r="U18" i="1"/>
  <c r="R9" i="1"/>
  <c r="X19" i="1" l="1"/>
  <c r="X70" i="1"/>
  <c r="X97" i="1"/>
  <c r="X321" i="1"/>
  <c r="X87" i="1"/>
  <c r="T9" i="1"/>
  <c r="T15" i="1"/>
  <c r="N181" i="1"/>
  <c r="N183" i="1"/>
  <c r="N185" i="1"/>
  <c r="O181" i="1"/>
  <c r="O183" i="1"/>
  <c r="O185" i="1"/>
  <c r="Q181" i="1"/>
  <c r="Q183" i="1"/>
  <c r="Q185" i="1"/>
  <c r="S181" i="1"/>
  <c r="S183" i="1"/>
  <c r="S185" i="1"/>
  <c r="U181" i="1"/>
  <c r="U183" i="1"/>
  <c r="U185" i="1"/>
  <c r="T174" i="1"/>
  <c r="T18" i="1"/>
  <c r="N182" i="1"/>
  <c r="N184" i="1"/>
  <c r="N186" i="1"/>
  <c r="O182" i="1"/>
  <c r="O184" i="1"/>
  <c r="O186" i="1"/>
  <c r="Q182" i="1"/>
  <c r="Q184" i="1"/>
  <c r="Q186" i="1"/>
  <c r="S182" i="1"/>
  <c r="S184" i="1"/>
  <c r="S186" i="1"/>
  <c r="U182" i="1"/>
  <c r="U184" i="1"/>
  <c r="U186" i="1"/>
  <c r="AA186" i="1" l="1"/>
  <c r="AA184" i="1"/>
  <c r="AA182" i="1"/>
  <c r="X18" i="1"/>
  <c r="X174" i="1"/>
  <c r="AA185" i="1"/>
  <c r="AA183" i="1"/>
  <c r="AA181" i="1"/>
  <c r="X15" i="1"/>
  <c r="X9" i="1"/>
  <c r="R186" i="1"/>
  <c r="R182" i="1"/>
  <c r="P184" i="1"/>
  <c r="R183" i="1"/>
  <c r="P185" i="1"/>
  <c r="P181" i="1"/>
  <c r="O259" i="1"/>
  <c r="O179" i="1"/>
  <c r="R184" i="1"/>
  <c r="P186" i="1"/>
  <c r="P182" i="1"/>
  <c r="R185" i="1"/>
  <c r="R181" i="1"/>
  <c r="P183" i="1"/>
  <c r="N259" i="1"/>
  <c r="T182" i="1"/>
  <c r="X182" i="1" l="1"/>
  <c r="T183" i="1"/>
  <c r="T184" i="1"/>
  <c r="T186" i="1"/>
  <c r="N179" i="1"/>
  <c r="T185" i="1"/>
  <c r="Q259" i="1"/>
  <c r="S259" i="1"/>
  <c r="P179" i="1"/>
  <c r="O178" i="1"/>
  <c r="O180" i="1"/>
  <c r="O177" i="1"/>
  <c r="T181" i="1"/>
  <c r="Q179" i="1"/>
  <c r="P259" i="1"/>
  <c r="N178" i="1"/>
  <c r="N180" i="1"/>
  <c r="N177" i="1"/>
  <c r="X184" i="1" l="1"/>
  <c r="X183" i="1"/>
  <c r="X186" i="1"/>
  <c r="AA179" i="1"/>
  <c r="X181" i="1"/>
  <c r="AA259" i="1"/>
  <c r="X185" i="1"/>
  <c r="S179" i="1"/>
  <c r="Q178" i="1"/>
  <c r="R259" i="1"/>
  <c r="P180" i="1"/>
  <c r="P177" i="1"/>
  <c r="S177" i="1"/>
  <c r="Q177" i="1"/>
  <c r="Q180" i="1"/>
  <c r="U259" i="1"/>
  <c r="S180" i="1"/>
  <c r="AA180" i="1" l="1"/>
  <c r="AA177" i="1"/>
  <c r="AA178" i="1"/>
  <c r="P178" i="1"/>
  <c r="S178" i="1"/>
  <c r="U179" i="1"/>
  <c r="R180" i="1"/>
  <c r="R178" i="1"/>
  <c r="R177" i="1"/>
  <c r="T259" i="1"/>
  <c r="R179" i="1"/>
  <c r="U180" i="1"/>
  <c r="U178" i="1"/>
  <c r="U177" i="1"/>
  <c r="X259" i="1" l="1"/>
  <c r="T177" i="1"/>
  <c r="T180" i="1"/>
  <c r="T178" i="1"/>
  <c r="T179" i="1"/>
  <c r="X179" i="1" l="1"/>
  <c r="X178" i="1"/>
  <c r="X180" i="1"/>
  <c r="X177" i="1"/>
  <c r="O69" i="1"/>
  <c r="N69" i="1"/>
  <c r="N78" i="1"/>
  <c r="N68" i="1"/>
  <c r="N67" i="1"/>
  <c r="Q69" i="1"/>
  <c r="O78" i="1"/>
  <c r="O68" i="1"/>
  <c r="O67" i="1"/>
  <c r="AA69" i="1" l="1"/>
  <c r="Q68" i="1"/>
  <c r="S69" i="1"/>
  <c r="U69" i="1"/>
  <c r="P69" i="1"/>
  <c r="S68" i="1"/>
  <c r="S67" i="1"/>
  <c r="Q67" i="1"/>
  <c r="Q78" i="1"/>
  <c r="S78" i="1"/>
  <c r="P68" i="1"/>
  <c r="AA67" i="1" l="1"/>
  <c r="AA68" i="1"/>
  <c r="P78" i="1"/>
  <c r="R69" i="1"/>
  <c r="U78" i="1"/>
  <c r="U68" i="1"/>
  <c r="U67" i="1"/>
  <c r="R67" i="1"/>
  <c r="P67" i="1"/>
  <c r="R78" i="1"/>
  <c r="R68" i="1"/>
  <c r="T67" i="1"/>
  <c r="T78" i="1"/>
  <c r="T68" i="1"/>
  <c r="T69" i="1"/>
  <c r="X69" i="1" l="1"/>
  <c r="X68" i="1"/>
  <c r="X78" i="1"/>
  <c r="X67" i="1"/>
  <c r="O160" i="1"/>
  <c r="P160" i="1"/>
  <c r="Q160" i="1"/>
  <c r="N160" i="1"/>
  <c r="S160" i="1"/>
  <c r="U160" i="1"/>
  <c r="R160" i="1"/>
  <c r="T160" i="1"/>
  <c r="AA160" i="1" l="1"/>
  <c r="X160" i="1" s="1"/>
  <c r="N253" i="1"/>
  <c r="N255" i="1"/>
  <c r="O253" i="1"/>
  <c r="O255" i="1"/>
  <c r="Q255" i="1"/>
  <c r="P253" i="1"/>
  <c r="S255" i="1"/>
  <c r="Q253" i="1"/>
  <c r="S253" i="1"/>
  <c r="P255" i="1"/>
  <c r="AA253" i="1" l="1"/>
  <c r="AA255" i="1"/>
  <c r="R253" i="1"/>
  <c r="U253" i="1"/>
  <c r="U255" i="1"/>
  <c r="R255" i="1"/>
  <c r="T255" i="1"/>
  <c r="T253" i="1"/>
  <c r="X253" i="1" l="1"/>
  <c r="X255" i="1"/>
  <c r="O8" i="1"/>
  <c r="Q8" i="1"/>
  <c r="N8" i="1"/>
  <c r="P8" i="1"/>
  <c r="S8" i="1"/>
  <c r="R8" i="1"/>
  <c r="U8" i="1"/>
  <c r="N393" i="1"/>
  <c r="T8" i="1"/>
  <c r="X8" i="1" l="1"/>
  <c r="O396" i="1"/>
  <c r="O393" i="1"/>
  <c r="N396" i="1"/>
  <c r="Q393" i="1"/>
  <c r="S393" i="1"/>
  <c r="R393" i="1"/>
  <c r="Q396" i="1"/>
  <c r="P393" i="1"/>
  <c r="P396" i="1"/>
  <c r="S396" i="1"/>
  <c r="T393" i="1"/>
  <c r="U396" i="1"/>
  <c r="U393" i="1"/>
  <c r="R396" i="1"/>
  <c r="X393" i="1" l="1"/>
  <c r="T396" i="1"/>
  <c r="X396" i="1" l="1"/>
  <c r="N422" i="1"/>
  <c r="O424" i="1"/>
  <c r="O422" i="1"/>
  <c r="N464" i="1"/>
  <c r="O421" i="1"/>
  <c r="O463" i="1"/>
  <c r="O464" i="1"/>
  <c r="AA464" i="1" l="1"/>
  <c r="AA463" i="1"/>
  <c r="AA421" i="1"/>
  <c r="AA422" i="1"/>
  <c r="AA424" i="1"/>
  <c r="Q421" i="1"/>
  <c r="Q463" i="1"/>
  <c r="Q424" i="1"/>
  <c r="N421" i="1"/>
  <c r="N463" i="1"/>
  <c r="P464" i="1"/>
  <c r="Q464" i="1"/>
  <c r="Q422" i="1"/>
  <c r="N424" i="1"/>
  <c r="P424" i="1"/>
  <c r="P421" i="1"/>
  <c r="P463" i="1"/>
  <c r="P422" i="1"/>
  <c r="S422" i="1"/>
  <c r="S424" i="1"/>
  <c r="S464" i="1"/>
  <c r="S421" i="1"/>
  <c r="S463" i="1"/>
  <c r="U421" i="1"/>
  <c r="U463" i="1"/>
  <c r="U464" i="1"/>
  <c r="U424" i="1"/>
  <c r="U422" i="1"/>
  <c r="R421" i="1"/>
  <c r="R463" i="1"/>
  <c r="R464" i="1"/>
  <c r="R424" i="1"/>
  <c r="R422" i="1"/>
  <c r="T422" i="1"/>
  <c r="T464" i="1"/>
  <c r="T424" i="1"/>
  <c r="T421" i="1"/>
  <c r="T463" i="1"/>
  <c r="X463" i="1" l="1"/>
  <c r="X421" i="1"/>
  <c r="X424" i="1"/>
  <c r="X464" i="1"/>
  <c r="X422" i="1"/>
  <c r="O254" i="1"/>
  <c r="Q254" i="1"/>
  <c r="N254" i="1"/>
  <c r="AA254" i="1" l="1"/>
  <c r="S254" i="1"/>
  <c r="U254" i="1"/>
  <c r="P254" i="1"/>
  <c r="R254" i="1"/>
  <c r="T254" i="1"/>
  <c r="X254" i="1" l="1"/>
  <c r="O93" i="1"/>
  <c r="N93" i="1"/>
  <c r="Q93" i="1"/>
  <c r="N86" i="1"/>
  <c r="O86" i="1"/>
  <c r="N353" i="1"/>
  <c r="Q86" i="1"/>
  <c r="O353" i="1"/>
  <c r="U93" i="1"/>
  <c r="S93" i="1"/>
  <c r="P93" i="1"/>
  <c r="P86" i="1"/>
  <c r="R93" i="1"/>
  <c r="S86" i="1"/>
  <c r="T93" i="1"/>
  <c r="U86" i="1"/>
  <c r="R86" i="1"/>
  <c r="Q353" i="1"/>
  <c r="P353" i="1"/>
  <c r="X93" i="1" l="1"/>
  <c r="T86" i="1"/>
  <c r="S353" i="1"/>
  <c r="X86" i="1" l="1"/>
  <c r="U353" i="1"/>
  <c r="R353" i="1"/>
  <c r="T353" i="1"/>
  <c r="X353" i="1" l="1"/>
  <c r="O354" i="1"/>
  <c r="O417" i="1"/>
  <c r="O418" i="1"/>
  <c r="N417" i="1"/>
  <c r="N418" i="1"/>
  <c r="Q354" i="1"/>
  <c r="N354" i="1"/>
  <c r="Q418" i="1"/>
  <c r="P418" i="1"/>
  <c r="S417" i="1"/>
  <c r="Q417" i="1"/>
  <c r="S418" i="1"/>
  <c r="P417" i="1"/>
  <c r="S354" i="1"/>
  <c r="U354" i="1"/>
  <c r="P354" i="1"/>
  <c r="AA417" i="1" l="1"/>
  <c r="AA418" i="1"/>
  <c r="R417" i="1"/>
  <c r="R418" i="1"/>
  <c r="U417" i="1"/>
  <c r="U418" i="1"/>
  <c r="R354" i="1"/>
  <c r="T417" i="1"/>
  <c r="T418" i="1"/>
  <c r="T354" i="1"/>
  <c r="X418" i="1" l="1"/>
  <c r="X417" i="1"/>
  <c r="X354" i="1"/>
  <c r="O466" i="1"/>
  <c r="Q466" i="1"/>
  <c r="N466" i="1"/>
  <c r="P466" i="1"/>
  <c r="S466" i="1"/>
  <c r="U466" i="1"/>
  <c r="R466" i="1"/>
  <c r="T466" i="1"/>
  <c r="X466" i="1" l="1"/>
  <c r="P430" i="1"/>
  <c r="Q430" i="1"/>
  <c r="O461" i="1"/>
  <c r="O428" i="1"/>
  <c r="O387" i="1"/>
  <c r="O416" i="1"/>
  <c r="N461" i="1"/>
  <c r="N428" i="1"/>
  <c r="N387" i="1"/>
  <c r="N416" i="1"/>
  <c r="O34" i="1"/>
  <c r="O352" i="1"/>
  <c r="O85" i="1"/>
  <c r="O89" i="1"/>
  <c r="O257" i="1"/>
  <c r="O337" i="1"/>
  <c r="O77" i="1"/>
  <c r="N34" i="1"/>
  <c r="N352" i="1"/>
  <c r="N85" i="1"/>
  <c r="N89" i="1"/>
  <c r="N257" i="1"/>
  <c r="N337" i="1"/>
  <c r="N77" i="1"/>
  <c r="P456" i="1"/>
  <c r="Q456" i="1"/>
  <c r="S430" i="1"/>
  <c r="Q443" i="1"/>
  <c r="Q447" i="1"/>
  <c r="Q429" i="1"/>
  <c r="Q452" i="1"/>
  <c r="Q416" i="1"/>
  <c r="Q387" i="1"/>
  <c r="Q428" i="1"/>
  <c r="Q461" i="1"/>
  <c r="Q442" i="1"/>
  <c r="P455" i="1"/>
  <c r="N389" i="1"/>
  <c r="N438" i="1"/>
  <c r="N419" i="1"/>
  <c r="N374" i="1"/>
  <c r="N433" i="1"/>
  <c r="N425" i="1"/>
  <c r="N452" i="1"/>
  <c r="N442" i="1"/>
  <c r="N445" i="1"/>
  <c r="N423" i="1"/>
  <c r="O440" i="1"/>
  <c r="O439" i="1"/>
  <c r="O458" i="1"/>
  <c r="O437" i="1"/>
  <c r="O403" i="1"/>
  <c r="O426" i="1"/>
  <c r="O390" i="1"/>
  <c r="O434" i="1"/>
  <c r="O441" i="1"/>
  <c r="O427" i="1"/>
  <c r="O444" i="1"/>
  <c r="O435" i="1"/>
  <c r="O432" i="1"/>
  <c r="O465" i="1"/>
  <c r="O457" i="1"/>
  <c r="O420" i="1"/>
  <c r="O455" i="1"/>
  <c r="O456" i="1"/>
  <c r="O386" i="1"/>
  <c r="O430" i="1"/>
  <c r="O415" i="1"/>
  <c r="O443" i="1"/>
  <c r="O388" i="1"/>
  <c r="O385" i="1"/>
  <c r="O431" i="1"/>
  <c r="O459" i="1"/>
  <c r="O462" i="1"/>
  <c r="O400" i="1"/>
  <c r="P443" i="1"/>
  <c r="P447" i="1"/>
  <c r="P429" i="1"/>
  <c r="P452" i="1"/>
  <c r="P442" i="1"/>
  <c r="Q455" i="1"/>
  <c r="O389" i="1"/>
  <c r="O438" i="1"/>
  <c r="O419" i="1"/>
  <c r="O374" i="1"/>
  <c r="O433" i="1"/>
  <c r="O425" i="1"/>
  <c r="O452" i="1"/>
  <c r="O442" i="1"/>
  <c r="O445" i="1"/>
  <c r="O423" i="1"/>
  <c r="N440" i="1"/>
  <c r="N439" i="1"/>
  <c r="N458" i="1"/>
  <c r="N437" i="1"/>
  <c r="N403" i="1"/>
  <c r="N426" i="1"/>
  <c r="N390" i="1"/>
  <c r="N434" i="1"/>
  <c r="N441" i="1"/>
  <c r="N427" i="1"/>
  <c r="N444" i="1"/>
  <c r="N435" i="1"/>
  <c r="N432" i="1"/>
  <c r="N465" i="1"/>
  <c r="N457" i="1"/>
  <c r="N420" i="1"/>
  <c r="N455" i="1"/>
  <c r="N456" i="1"/>
  <c r="N386" i="1"/>
  <c r="N430" i="1"/>
  <c r="N415" i="1"/>
  <c r="N443" i="1"/>
  <c r="N388" i="1"/>
  <c r="N385" i="1"/>
  <c r="N431" i="1"/>
  <c r="N459" i="1"/>
  <c r="N462" i="1"/>
  <c r="N391" i="1"/>
  <c r="N400" i="1"/>
  <c r="N447" i="1"/>
  <c r="N429" i="1"/>
  <c r="O391" i="1"/>
  <c r="O447" i="1"/>
  <c r="O429" i="1"/>
  <c r="N373" i="1"/>
  <c r="N355" i="1"/>
  <c r="O357" i="1"/>
  <c r="O373" i="1"/>
  <c r="O355" i="1"/>
  <c r="N357" i="1"/>
  <c r="Q352" i="1"/>
  <c r="Q85" i="1"/>
  <c r="Q89" i="1"/>
  <c r="P159" i="1"/>
  <c r="Q257" i="1"/>
  <c r="Q337" i="1"/>
  <c r="Q34" i="1"/>
  <c r="O75" i="1"/>
  <c r="O173" i="1"/>
  <c r="O16" i="1"/>
  <c r="O121" i="1"/>
  <c r="O63" i="1"/>
  <c r="O31" i="1"/>
  <c r="O215" i="1"/>
  <c r="O76" i="1"/>
  <c r="O360" i="1"/>
  <c r="O356" i="1"/>
  <c r="O153" i="1"/>
  <c r="O233" i="1"/>
  <c r="O61" i="1"/>
  <c r="O176" i="1"/>
  <c r="O37" i="1"/>
  <c r="O65" i="1"/>
  <c r="O64" i="1"/>
  <c r="O90" i="1"/>
  <c r="O256" i="1"/>
  <c r="N96" i="1"/>
  <c r="N320" i="1"/>
  <c r="N322" i="1"/>
  <c r="N132" i="1"/>
  <c r="N7" i="1"/>
  <c r="N94" i="1"/>
  <c r="N30" i="1"/>
  <c r="N119" i="1"/>
  <c r="N6" i="1"/>
  <c r="N120" i="1"/>
  <c r="N22" i="1"/>
  <c r="N17" i="1"/>
  <c r="N338" i="1"/>
  <c r="N58" i="1"/>
  <c r="N84" i="1"/>
  <c r="N83" i="1"/>
  <c r="N135" i="1"/>
  <c r="N217" i="1"/>
  <c r="N196" i="1"/>
  <c r="N142" i="1"/>
  <c r="N231" i="1"/>
  <c r="N154" i="1"/>
  <c r="N60" i="1"/>
  <c r="N62" i="1"/>
  <c r="N21" i="1"/>
  <c r="N20" i="1"/>
  <c r="N125" i="1"/>
  <c r="N91" i="1"/>
  <c r="N216" i="1"/>
  <c r="N134" i="1"/>
  <c r="N235" i="1"/>
  <c r="N236" i="1"/>
  <c r="N79" i="1"/>
  <c r="N258" i="1"/>
  <c r="N74" i="1"/>
  <c r="N339" i="1"/>
  <c r="N126" i="1"/>
  <c r="N131" i="1"/>
  <c r="N159" i="1"/>
  <c r="N80" i="1"/>
  <c r="Q159" i="1"/>
  <c r="Q77" i="1"/>
  <c r="N75" i="1"/>
  <c r="N173" i="1"/>
  <c r="N16" i="1"/>
  <c r="N121" i="1"/>
  <c r="N63" i="1"/>
  <c r="N31" i="1"/>
  <c r="N215" i="1"/>
  <c r="N76" i="1"/>
  <c r="N360" i="1"/>
  <c r="N356" i="1"/>
  <c r="N153" i="1"/>
  <c r="N233" i="1"/>
  <c r="N61" i="1"/>
  <c r="N176" i="1"/>
  <c r="N37" i="1"/>
  <c r="N65" i="1"/>
  <c r="N64" i="1"/>
  <c r="N90" i="1"/>
  <c r="N256" i="1"/>
  <c r="O96" i="1"/>
  <c r="O320" i="1"/>
  <c r="O322" i="1"/>
  <c r="O132" i="1"/>
  <c r="O7" i="1"/>
  <c r="O94" i="1"/>
  <c r="O30" i="1"/>
  <c r="O119" i="1"/>
  <c r="O6" i="1"/>
  <c r="O120" i="1"/>
  <c r="O22" i="1"/>
  <c r="O17" i="1"/>
  <c r="O338" i="1"/>
  <c r="O58" i="1"/>
  <c r="O84" i="1"/>
  <c r="O83" i="1"/>
  <c r="O135" i="1"/>
  <c r="O217" i="1"/>
  <c r="O196" i="1"/>
  <c r="O142" i="1"/>
  <c r="O231" i="1"/>
  <c r="O154" i="1"/>
  <c r="O60" i="1"/>
  <c r="O62" i="1"/>
  <c r="O21" i="1"/>
  <c r="O20" i="1"/>
  <c r="O125" i="1"/>
  <c r="O91" i="1"/>
  <c r="O216" i="1"/>
  <c r="O134" i="1"/>
  <c r="O235" i="1"/>
  <c r="O236" i="1"/>
  <c r="O79" i="1"/>
  <c r="O258" i="1"/>
  <c r="O74" i="1"/>
  <c r="O339" i="1"/>
  <c r="O126" i="1"/>
  <c r="O131" i="1"/>
  <c r="O159" i="1"/>
  <c r="O80" i="1"/>
  <c r="AA429" i="1" l="1"/>
  <c r="AA447" i="1"/>
  <c r="AA442" i="1"/>
  <c r="AA443" i="1"/>
  <c r="AA430" i="1"/>
  <c r="AA456" i="1"/>
  <c r="AA455" i="1"/>
  <c r="AA432" i="1"/>
  <c r="AA426" i="1"/>
  <c r="AA437" i="1"/>
  <c r="AA458" i="1"/>
  <c r="AA34" i="1"/>
  <c r="S428" i="1"/>
  <c r="S416" i="1"/>
  <c r="S455" i="1"/>
  <c r="S387" i="1"/>
  <c r="P391" i="1"/>
  <c r="R428" i="1"/>
  <c r="P387" i="1"/>
  <c r="P416" i="1"/>
  <c r="U416" i="1"/>
  <c r="Q462" i="1"/>
  <c r="Q459" i="1"/>
  <c r="Q385" i="1"/>
  <c r="Q415" i="1"/>
  <c r="Q457" i="1"/>
  <c r="Q420" i="1"/>
  <c r="Q465" i="1"/>
  <c r="Q432" i="1"/>
  <c r="Q441" i="1"/>
  <c r="Q426" i="1"/>
  <c r="Q403" i="1"/>
  <c r="Q437" i="1"/>
  <c r="Q445" i="1"/>
  <c r="Q423" i="1"/>
  <c r="Q425" i="1"/>
  <c r="Q438" i="1"/>
  <c r="Q389" i="1"/>
  <c r="Q434" i="1"/>
  <c r="Q390" i="1"/>
  <c r="Q400" i="1"/>
  <c r="Q391" i="1"/>
  <c r="R430" i="1"/>
  <c r="S452" i="1"/>
  <c r="S456" i="1"/>
  <c r="U430" i="1"/>
  <c r="S447" i="1"/>
  <c r="S429" i="1"/>
  <c r="S443" i="1"/>
  <c r="S442" i="1"/>
  <c r="S461" i="1"/>
  <c r="P428" i="1"/>
  <c r="P461" i="1"/>
  <c r="S391" i="1"/>
  <c r="U428" i="1"/>
  <c r="R416" i="1"/>
  <c r="Q435" i="1"/>
  <c r="Q431" i="1"/>
  <c r="Q388" i="1"/>
  <c r="Q386" i="1"/>
  <c r="Q458" i="1"/>
  <c r="Q439" i="1"/>
  <c r="Q440" i="1"/>
  <c r="Q419" i="1"/>
  <c r="Q374" i="1"/>
  <c r="Q427" i="1"/>
  <c r="Q444" i="1"/>
  <c r="Q433" i="1"/>
  <c r="Q357" i="1"/>
  <c r="Q355" i="1"/>
  <c r="Q373" i="1"/>
  <c r="Q83" i="1"/>
  <c r="Q153" i="1"/>
  <c r="S352" i="1"/>
  <c r="S85" i="1"/>
  <c r="S89" i="1"/>
  <c r="S34" i="1"/>
  <c r="Q21" i="1"/>
  <c r="Q20" i="1"/>
  <c r="S21" i="1"/>
  <c r="S20" i="1"/>
  <c r="S83" i="1"/>
  <c r="P63" i="1"/>
  <c r="P352" i="1"/>
  <c r="P85" i="1"/>
  <c r="P89" i="1"/>
  <c r="U34" i="1"/>
  <c r="P77" i="1"/>
  <c r="R352" i="1"/>
  <c r="R85" i="1"/>
  <c r="R89" i="1"/>
  <c r="Q216" i="1"/>
  <c r="Q134" i="1"/>
  <c r="Q91" i="1"/>
  <c r="Q125" i="1"/>
  <c r="Q60" i="1"/>
  <c r="Q135" i="1"/>
  <c r="Q217" i="1"/>
  <c r="Q196" i="1"/>
  <c r="Q22" i="1"/>
  <c r="Q6" i="1"/>
  <c r="Q30" i="1"/>
  <c r="Q94" i="1"/>
  <c r="Q322" i="1"/>
  <c r="Q256" i="1"/>
  <c r="Q90" i="1"/>
  <c r="Q65" i="1"/>
  <c r="Q64" i="1"/>
  <c r="Q176" i="1"/>
  <c r="Q61" i="1"/>
  <c r="Q233" i="1"/>
  <c r="Q356" i="1"/>
  <c r="Q76" i="1"/>
  <c r="Q360" i="1"/>
  <c r="Q215" i="1"/>
  <c r="Q121" i="1"/>
  <c r="Q132" i="1"/>
  <c r="Q142" i="1"/>
  <c r="Q231" i="1"/>
  <c r="Q154" i="1"/>
  <c r="Q58" i="1"/>
  <c r="Q84" i="1"/>
  <c r="Q63" i="1"/>
  <c r="S257" i="1"/>
  <c r="S337" i="1"/>
  <c r="S159" i="1"/>
  <c r="S153" i="1"/>
  <c r="S142" i="1"/>
  <c r="S231" i="1"/>
  <c r="S154" i="1"/>
  <c r="Q126" i="1"/>
  <c r="Q131" i="1"/>
  <c r="P21" i="1"/>
  <c r="P20" i="1"/>
  <c r="P83" i="1"/>
  <c r="P257" i="1"/>
  <c r="P337" i="1"/>
  <c r="P34" i="1"/>
  <c r="R34" i="1"/>
  <c r="S77" i="1"/>
  <c r="U352" i="1"/>
  <c r="U85" i="1"/>
  <c r="U89" i="1"/>
  <c r="Q80" i="1"/>
  <c r="Q339" i="1"/>
  <c r="Q79" i="1"/>
  <c r="Q258" i="1"/>
  <c r="Q74" i="1"/>
  <c r="Q235" i="1"/>
  <c r="Q236" i="1"/>
  <c r="Q62" i="1"/>
  <c r="Q17" i="1"/>
  <c r="Q338" i="1"/>
  <c r="Q120" i="1"/>
  <c r="Q119" i="1"/>
  <c r="Q7" i="1"/>
  <c r="Q96" i="1"/>
  <c r="Q320" i="1"/>
  <c r="Q75" i="1"/>
  <c r="Q173" i="1"/>
  <c r="Q16" i="1"/>
  <c r="Q37" i="1"/>
  <c r="Q31" i="1"/>
  <c r="AA374" i="1" l="1"/>
  <c r="AA419" i="1"/>
  <c r="AA440" i="1"/>
  <c r="AA439" i="1"/>
  <c r="AA431" i="1"/>
  <c r="AA438" i="1"/>
  <c r="AA425" i="1"/>
  <c r="AA373" i="1"/>
  <c r="AA31" i="1"/>
  <c r="AA37" i="1"/>
  <c r="AA16" i="1"/>
  <c r="AA173" i="1"/>
  <c r="AA75" i="1"/>
  <c r="AA320" i="1"/>
  <c r="AA96" i="1"/>
  <c r="AA236" i="1"/>
  <c r="AA235" i="1"/>
  <c r="AA74" i="1"/>
  <c r="AA258" i="1"/>
  <c r="AA79" i="1"/>
  <c r="AA339" i="1"/>
  <c r="AA154" i="1"/>
  <c r="AA231" i="1"/>
  <c r="AA142" i="1"/>
  <c r="AA215" i="1"/>
  <c r="AA233" i="1"/>
  <c r="AA176" i="1"/>
  <c r="AA322" i="1"/>
  <c r="AA30" i="1"/>
  <c r="AA153" i="1"/>
  <c r="R442" i="1"/>
  <c r="T430" i="1"/>
  <c r="R387" i="1"/>
  <c r="R452" i="1"/>
  <c r="U443" i="1"/>
  <c r="U387" i="1"/>
  <c r="U447" i="1"/>
  <c r="U429" i="1"/>
  <c r="R443" i="1"/>
  <c r="U442" i="1"/>
  <c r="T461" i="1"/>
  <c r="T428" i="1"/>
  <c r="T416" i="1"/>
  <c r="P400" i="1"/>
  <c r="P390" i="1"/>
  <c r="P434" i="1"/>
  <c r="P438" i="1"/>
  <c r="P419" i="1"/>
  <c r="P374" i="1"/>
  <c r="P445" i="1"/>
  <c r="P423" i="1"/>
  <c r="P440" i="1"/>
  <c r="P439" i="1"/>
  <c r="P458" i="1"/>
  <c r="P441" i="1"/>
  <c r="P432" i="1"/>
  <c r="P386" i="1"/>
  <c r="P388" i="1"/>
  <c r="P431" i="1"/>
  <c r="P459" i="1"/>
  <c r="P462" i="1"/>
  <c r="P435" i="1"/>
  <c r="P433" i="1"/>
  <c r="P427" i="1"/>
  <c r="P444" i="1"/>
  <c r="P389" i="1"/>
  <c r="P425" i="1"/>
  <c r="P437" i="1"/>
  <c r="P403" i="1"/>
  <c r="P426" i="1"/>
  <c r="P465" i="1"/>
  <c r="P457" i="1"/>
  <c r="P420" i="1"/>
  <c r="P415" i="1"/>
  <c r="P385" i="1"/>
  <c r="U391" i="1"/>
  <c r="R391" i="1"/>
  <c r="R461" i="1"/>
  <c r="U452" i="1"/>
  <c r="R455" i="1"/>
  <c r="R447" i="1"/>
  <c r="R429" i="1"/>
  <c r="U456" i="1"/>
  <c r="R456" i="1"/>
  <c r="U455" i="1"/>
  <c r="U461" i="1"/>
  <c r="T387" i="1"/>
  <c r="S400" i="1"/>
  <c r="S390" i="1"/>
  <c r="S434" i="1"/>
  <c r="S438" i="1"/>
  <c r="S419" i="1"/>
  <c r="S374" i="1"/>
  <c r="S445" i="1"/>
  <c r="S423" i="1"/>
  <c r="S440" i="1"/>
  <c r="S439" i="1"/>
  <c r="S458" i="1"/>
  <c r="S441" i="1"/>
  <c r="S432" i="1"/>
  <c r="S386" i="1"/>
  <c r="S388" i="1"/>
  <c r="S431" i="1"/>
  <c r="S459" i="1"/>
  <c r="S462" i="1"/>
  <c r="S435" i="1"/>
  <c r="S433" i="1"/>
  <c r="S427" i="1"/>
  <c r="S444" i="1"/>
  <c r="S389" i="1"/>
  <c r="S425" i="1"/>
  <c r="S437" i="1"/>
  <c r="S403" i="1"/>
  <c r="S426" i="1"/>
  <c r="S465" i="1"/>
  <c r="S457" i="1"/>
  <c r="S420" i="1"/>
  <c r="S415" i="1"/>
  <c r="S385" i="1"/>
  <c r="S373" i="1"/>
  <c r="S357" i="1"/>
  <c r="S355" i="1"/>
  <c r="P373" i="1"/>
  <c r="P357" i="1"/>
  <c r="P355" i="1"/>
  <c r="P58" i="1"/>
  <c r="P84" i="1"/>
  <c r="S58" i="1"/>
  <c r="S84" i="1"/>
  <c r="U153" i="1"/>
  <c r="R257" i="1"/>
  <c r="R337" i="1"/>
  <c r="P142" i="1"/>
  <c r="P231" i="1"/>
  <c r="P154" i="1"/>
  <c r="U142" i="1"/>
  <c r="U231" i="1"/>
  <c r="U154" i="1"/>
  <c r="R142" i="1"/>
  <c r="R231" i="1"/>
  <c r="R154" i="1"/>
  <c r="S126" i="1"/>
  <c r="S131" i="1"/>
  <c r="T352" i="1"/>
  <c r="T85" i="1"/>
  <c r="T89" i="1"/>
  <c r="T257" i="1"/>
  <c r="T337" i="1"/>
  <c r="P132" i="1"/>
  <c r="P31" i="1"/>
  <c r="P121" i="1"/>
  <c r="P215" i="1"/>
  <c r="P76" i="1"/>
  <c r="P360" i="1"/>
  <c r="P65" i="1"/>
  <c r="P64" i="1"/>
  <c r="P90" i="1"/>
  <c r="P256" i="1"/>
  <c r="P96" i="1"/>
  <c r="P320" i="1"/>
  <c r="P7" i="1"/>
  <c r="P6" i="1"/>
  <c r="P22" i="1"/>
  <c r="P62" i="1"/>
  <c r="P216" i="1"/>
  <c r="P134" i="1"/>
  <c r="P80" i="1"/>
  <c r="R77" i="1"/>
  <c r="P37" i="1"/>
  <c r="P75" i="1"/>
  <c r="P173" i="1"/>
  <c r="P16" i="1"/>
  <c r="P356" i="1"/>
  <c r="P233" i="1"/>
  <c r="P61" i="1"/>
  <c r="P176" i="1"/>
  <c r="P322" i="1"/>
  <c r="P94" i="1"/>
  <c r="P30" i="1"/>
  <c r="P119" i="1"/>
  <c r="P120" i="1"/>
  <c r="P17" i="1"/>
  <c r="P338" i="1"/>
  <c r="P135" i="1"/>
  <c r="P217" i="1"/>
  <c r="P196" i="1"/>
  <c r="P60" i="1"/>
  <c r="P125" i="1"/>
  <c r="P91" i="1"/>
  <c r="P235" i="1"/>
  <c r="P236" i="1"/>
  <c r="P79" i="1"/>
  <c r="P258" i="1"/>
  <c r="P74" i="1"/>
  <c r="P339" i="1"/>
  <c r="U58" i="1"/>
  <c r="U84" i="1"/>
  <c r="U83" i="1"/>
  <c r="R21" i="1"/>
  <c r="R20" i="1"/>
  <c r="U21" i="1"/>
  <c r="U20" i="1"/>
  <c r="U257" i="1"/>
  <c r="U337" i="1"/>
  <c r="P153" i="1"/>
  <c r="R159" i="1"/>
  <c r="S63" i="1"/>
  <c r="U159" i="1"/>
  <c r="R153" i="1"/>
  <c r="P126" i="1"/>
  <c r="P131" i="1"/>
  <c r="T34" i="1"/>
  <c r="S132" i="1"/>
  <c r="S31" i="1"/>
  <c r="S121" i="1"/>
  <c r="S215" i="1"/>
  <c r="S76" i="1"/>
  <c r="S360" i="1"/>
  <c r="S65" i="1"/>
  <c r="S64" i="1"/>
  <c r="S90" i="1"/>
  <c r="S256" i="1"/>
  <c r="S96" i="1"/>
  <c r="S320" i="1"/>
  <c r="S7" i="1"/>
  <c r="S6" i="1"/>
  <c r="S22" i="1"/>
  <c r="S62" i="1"/>
  <c r="S216" i="1"/>
  <c r="S134" i="1"/>
  <c r="S80" i="1"/>
  <c r="U77" i="1"/>
  <c r="S37" i="1"/>
  <c r="S75" i="1"/>
  <c r="S173" i="1"/>
  <c r="S16" i="1"/>
  <c r="S356" i="1"/>
  <c r="S233" i="1"/>
  <c r="S61" i="1"/>
  <c r="S176" i="1"/>
  <c r="S322" i="1"/>
  <c r="S94" i="1"/>
  <c r="S30" i="1"/>
  <c r="S119" i="1"/>
  <c r="S120" i="1"/>
  <c r="S17" i="1"/>
  <c r="S338" i="1"/>
  <c r="S135" i="1"/>
  <c r="S217" i="1"/>
  <c r="S196" i="1"/>
  <c r="S60" i="1"/>
  <c r="S125" i="1"/>
  <c r="S91" i="1"/>
  <c r="S235" i="1"/>
  <c r="S236" i="1"/>
  <c r="S79" i="1"/>
  <c r="S258" i="1"/>
  <c r="S74" i="1"/>
  <c r="S339" i="1"/>
  <c r="R58" i="1"/>
  <c r="R84" i="1"/>
  <c r="R83" i="1"/>
  <c r="X387" i="1" l="1"/>
  <c r="AE452" i="1"/>
  <c r="AP452" i="1" s="1"/>
  <c r="L131" i="3" s="1"/>
  <c r="X416" i="1"/>
  <c r="X428" i="1"/>
  <c r="X461" i="1"/>
  <c r="X430" i="1"/>
  <c r="X34" i="1"/>
  <c r="X337" i="1"/>
  <c r="X257" i="1"/>
  <c r="X89" i="1"/>
  <c r="X85" i="1"/>
  <c r="X352" i="1"/>
  <c r="T456" i="1"/>
  <c r="T455" i="1"/>
  <c r="T391" i="1"/>
  <c r="T452" i="1"/>
  <c r="R385" i="1"/>
  <c r="R415" i="1"/>
  <c r="R457" i="1"/>
  <c r="R420" i="1"/>
  <c r="R465" i="1"/>
  <c r="R426" i="1"/>
  <c r="R403" i="1"/>
  <c r="R437" i="1"/>
  <c r="R425" i="1"/>
  <c r="T447" i="1"/>
  <c r="T429" i="1"/>
  <c r="T443" i="1"/>
  <c r="T442" i="1"/>
  <c r="U385" i="1"/>
  <c r="U415" i="1"/>
  <c r="U457" i="1"/>
  <c r="U420" i="1"/>
  <c r="U465" i="1"/>
  <c r="U426" i="1"/>
  <c r="U403" i="1"/>
  <c r="U437" i="1"/>
  <c r="U425" i="1"/>
  <c r="U389" i="1"/>
  <c r="U427" i="1"/>
  <c r="U444" i="1"/>
  <c r="U433" i="1"/>
  <c r="U435" i="1"/>
  <c r="U462" i="1"/>
  <c r="U459" i="1"/>
  <c r="U431" i="1"/>
  <c r="U388" i="1"/>
  <c r="U386" i="1"/>
  <c r="U432" i="1"/>
  <c r="U441" i="1"/>
  <c r="U458" i="1"/>
  <c r="U439" i="1"/>
  <c r="U440" i="1"/>
  <c r="U445" i="1"/>
  <c r="U423" i="1"/>
  <c r="U419" i="1"/>
  <c r="U374" i="1"/>
  <c r="U438" i="1"/>
  <c r="U434" i="1"/>
  <c r="U390" i="1"/>
  <c r="U400" i="1"/>
  <c r="R389" i="1"/>
  <c r="R427" i="1"/>
  <c r="R444" i="1"/>
  <c r="R433" i="1"/>
  <c r="R435" i="1"/>
  <c r="R462" i="1"/>
  <c r="R459" i="1"/>
  <c r="R431" i="1"/>
  <c r="R388" i="1"/>
  <c r="R386" i="1"/>
  <c r="R432" i="1"/>
  <c r="R441" i="1"/>
  <c r="R458" i="1"/>
  <c r="R439" i="1"/>
  <c r="R440" i="1"/>
  <c r="R445" i="1"/>
  <c r="R423" i="1"/>
  <c r="R419" i="1"/>
  <c r="R374" i="1"/>
  <c r="R438" i="1"/>
  <c r="R434" i="1"/>
  <c r="R390" i="1"/>
  <c r="R400" i="1"/>
  <c r="R355" i="1"/>
  <c r="R357" i="1"/>
  <c r="U355" i="1"/>
  <c r="U357" i="1"/>
  <c r="U373" i="1"/>
  <c r="R373" i="1"/>
  <c r="T83" i="1"/>
  <c r="T142" i="1"/>
  <c r="T231" i="1"/>
  <c r="T154" i="1"/>
  <c r="T153" i="1"/>
  <c r="U63" i="1"/>
  <c r="R339" i="1"/>
  <c r="R79" i="1"/>
  <c r="R258" i="1"/>
  <c r="R74" i="1"/>
  <c r="R235" i="1"/>
  <c r="R236" i="1"/>
  <c r="R91" i="1"/>
  <c r="R125" i="1"/>
  <c r="R60" i="1"/>
  <c r="R135" i="1"/>
  <c r="R217" i="1"/>
  <c r="R196" i="1"/>
  <c r="R17" i="1"/>
  <c r="R338" i="1"/>
  <c r="R120" i="1"/>
  <c r="R119" i="1"/>
  <c r="R30" i="1"/>
  <c r="R94" i="1"/>
  <c r="R322" i="1"/>
  <c r="R176" i="1"/>
  <c r="R61" i="1"/>
  <c r="R233" i="1"/>
  <c r="R356" i="1"/>
  <c r="R75" i="1"/>
  <c r="R173" i="1"/>
  <c r="R16" i="1"/>
  <c r="R37" i="1"/>
  <c r="R80" i="1"/>
  <c r="R216" i="1"/>
  <c r="R134" i="1"/>
  <c r="R62" i="1"/>
  <c r="R22" i="1"/>
  <c r="R6" i="1"/>
  <c r="R7" i="1"/>
  <c r="R96" i="1"/>
  <c r="R320" i="1"/>
  <c r="R256" i="1"/>
  <c r="R90" i="1"/>
  <c r="R65" i="1"/>
  <c r="R64" i="1"/>
  <c r="R76" i="1"/>
  <c r="R360" i="1"/>
  <c r="R215" i="1"/>
  <c r="R132" i="1"/>
  <c r="T58" i="1"/>
  <c r="T84" i="1"/>
  <c r="T77" i="1"/>
  <c r="R63" i="1"/>
  <c r="T159" i="1"/>
  <c r="T21" i="1"/>
  <c r="T20" i="1"/>
  <c r="R126" i="1"/>
  <c r="R131" i="1"/>
  <c r="U126" i="1"/>
  <c r="U131" i="1"/>
  <c r="U339" i="1"/>
  <c r="U79" i="1"/>
  <c r="U258" i="1"/>
  <c r="U74" i="1"/>
  <c r="U235" i="1"/>
  <c r="U236" i="1"/>
  <c r="U91" i="1"/>
  <c r="U125" i="1"/>
  <c r="U60" i="1"/>
  <c r="U135" i="1"/>
  <c r="U217" i="1"/>
  <c r="U196" i="1"/>
  <c r="U17" i="1"/>
  <c r="U338" i="1"/>
  <c r="U120" i="1"/>
  <c r="U119" i="1"/>
  <c r="U30" i="1"/>
  <c r="U94" i="1"/>
  <c r="U322" i="1"/>
  <c r="U176" i="1"/>
  <c r="U61" i="1"/>
  <c r="U233" i="1"/>
  <c r="U356" i="1"/>
  <c r="U75" i="1"/>
  <c r="U173" i="1"/>
  <c r="U16" i="1"/>
  <c r="U37" i="1"/>
  <c r="U80" i="1"/>
  <c r="U216" i="1"/>
  <c r="U134" i="1"/>
  <c r="U62" i="1"/>
  <c r="U22" i="1"/>
  <c r="U6" i="1"/>
  <c r="U7" i="1"/>
  <c r="U96" i="1"/>
  <c r="U320" i="1"/>
  <c r="U256" i="1"/>
  <c r="U90" i="1"/>
  <c r="U65" i="1"/>
  <c r="U64" i="1"/>
  <c r="U76" i="1"/>
  <c r="U360" i="1"/>
  <c r="U215" i="1"/>
  <c r="U121" i="1"/>
  <c r="U31" i="1"/>
  <c r="U132" i="1"/>
  <c r="R121" i="1"/>
  <c r="R31" i="1"/>
  <c r="X442" i="1" l="1"/>
  <c r="X443" i="1"/>
  <c r="X429" i="1"/>
  <c r="X447" i="1"/>
  <c r="AA452" i="1"/>
  <c r="X452" i="1" s="1"/>
  <c r="X391" i="1"/>
  <c r="X455" i="1"/>
  <c r="X456" i="1"/>
  <c r="X20" i="1"/>
  <c r="X21" i="1"/>
  <c r="AA159" i="1"/>
  <c r="X159" i="1" s="1"/>
  <c r="X77" i="1"/>
  <c r="X84" i="1"/>
  <c r="X58" i="1"/>
  <c r="X153" i="1"/>
  <c r="X154" i="1"/>
  <c r="X231" i="1"/>
  <c r="X142" i="1"/>
  <c r="X83" i="1"/>
  <c r="T400" i="1"/>
  <c r="T434" i="1"/>
  <c r="T445" i="1"/>
  <c r="T423" i="1"/>
  <c r="T439" i="1"/>
  <c r="T441" i="1"/>
  <c r="T386" i="1"/>
  <c r="T431" i="1"/>
  <c r="T462" i="1"/>
  <c r="T433" i="1"/>
  <c r="T389" i="1"/>
  <c r="T425" i="1"/>
  <c r="T403" i="1"/>
  <c r="T465" i="1"/>
  <c r="T385" i="1"/>
  <c r="T390" i="1"/>
  <c r="T419" i="1"/>
  <c r="T374" i="1"/>
  <c r="T440" i="1"/>
  <c r="T458" i="1"/>
  <c r="T432" i="1"/>
  <c r="T388" i="1"/>
  <c r="T459" i="1"/>
  <c r="T435" i="1"/>
  <c r="T427" i="1"/>
  <c r="T444" i="1"/>
  <c r="T437" i="1"/>
  <c r="T426" i="1"/>
  <c r="T415" i="1"/>
  <c r="T438" i="1"/>
  <c r="T457" i="1"/>
  <c r="T420" i="1"/>
  <c r="T357" i="1"/>
  <c r="T355" i="1"/>
  <c r="T373" i="1"/>
  <c r="T356" i="1"/>
  <c r="T132" i="1"/>
  <c r="T215" i="1"/>
  <c r="T65" i="1"/>
  <c r="T64" i="1"/>
  <c r="T126" i="1"/>
  <c r="T131" i="1"/>
  <c r="T90" i="1"/>
  <c r="T7" i="1"/>
  <c r="T216" i="1"/>
  <c r="T134" i="1"/>
  <c r="T37" i="1"/>
  <c r="T233" i="1"/>
  <c r="T176" i="1"/>
  <c r="T94" i="1"/>
  <c r="T120" i="1"/>
  <c r="T135" i="1"/>
  <c r="T217" i="1"/>
  <c r="T196" i="1"/>
  <c r="T125" i="1"/>
  <c r="T235" i="1"/>
  <c r="T236" i="1"/>
  <c r="T6" i="1"/>
  <c r="T30" i="1"/>
  <c r="T339" i="1"/>
  <c r="T121" i="1"/>
  <c r="T76" i="1"/>
  <c r="T360" i="1"/>
  <c r="T256" i="1"/>
  <c r="T63" i="1"/>
  <c r="T96" i="1"/>
  <c r="T320" i="1"/>
  <c r="T62" i="1"/>
  <c r="T80" i="1"/>
  <c r="T75" i="1"/>
  <c r="T173" i="1"/>
  <c r="T16" i="1"/>
  <c r="T61" i="1"/>
  <c r="T322" i="1"/>
  <c r="T119" i="1"/>
  <c r="T17" i="1"/>
  <c r="T338" i="1"/>
  <c r="T60" i="1"/>
  <c r="T91" i="1"/>
  <c r="T79" i="1"/>
  <c r="T258" i="1"/>
  <c r="T74" i="1"/>
  <c r="T22" i="1"/>
  <c r="T31" i="1"/>
  <c r="X420" i="1" l="1"/>
  <c r="X457" i="1"/>
  <c r="X438" i="1"/>
  <c r="X415" i="1"/>
  <c r="X426" i="1"/>
  <c r="X437" i="1"/>
  <c r="X444" i="1"/>
  <c r="X427" i="1"/>
  <c r="X435" i="1"/>
  <c r="X459" i="1"/>
  <c r="X388" i="1"/>
  <c r="X432" i="1"/>
  <c r="X458" i="1"/>
  <c r="X440" i="1"/>
  <c r="X374" i="1"/>
  <c r="X419" i="1"/>
  <c r="X390" i="1"/>
  <c r="X385" i="1"/>
  <c r="X465" i="1"/>
  <c r="X403" i="1"/>
  <c r="X425" i="1"/>
  <c r="X389" i="1"/>
  <c r="X433" i="1"/>
  <c r="X462" i="1"/>
  <c r="X431" i="1"/>
  <c r="X386" i="1"/>
  <c r="X441" i="1"/>
  <c r="X439" i="1"/>
  <c r="X423" i="1"/>
  <c r="X445" i="1"/>
  <c r="X434" i="1"/>
  <c r="X400" i="1"/>
  <c r="X373" i="1"/>
  <c r="X355" i="1"/>
  <c r="X357" i="1"/>
  <c r="X31" i="1"/>
  <c r="X22" i="1"/>
  <c r="X74" i="1"/>
  <c r="X258" i="1"/>
  <c r="X79" i="1"/>
  <c r="X91" i="1"/>
  <c r="X60" i="1"/>
  <c r="X338" i="1"/>
  <c r="X17" i="1"/>
  <c r="AA119" i="1"/>
  <c r="X119" i="1" s="1"/>
  <c r="X322" i="1"/>
  <c r="X61" i="1"/>
  <c r="X16" i="1"/>
  <c r="X173" i="1"/>
  <c r="X75" i="1"/>
  <c r="X80" i="1"/>
  <c r="X62" i="1"/>
  <c r="X320" i="1"/>
  <c r="X96" i="1"/>
  <c r="X63" i="1"/>
  <c r="X256" i="1"/>
  <c r="X360" i="1"/>
  <c r="X76" i="1"/>
  <c r="AA121" i="1"/>
  <c r="X121" i="1" s="1"/>
  <c r="X339" i="1"/>
  <c r="X30" i="1"/>
  <c r="X6" i="1"/>
  <c r="X236" i="1"/>
  <c r="X235" i="1"/>
  <c r="AA125" i="1"/>
  <c r="X125" i="1" s="1"/>
  <c r="X196" i="1"/>
  <c r="X217" i="1"/>
  <c r="X135" i="1"/>
  <c r="AA120" i="1"/>
  <c r="X120" i="1" s="1"/>
  <c r="X94" i="1"/>
  <c r="X176" i="1"/>
  <c r="X233" i="1"/>
  <c r="X37" i="1"/>
  <c r="X134" i="1"/>
  <c r="X216" i="1"/>
  <c r="X7" i="1"/>
  <c r="X90" i="1"/>
  <c r="AA131" i="1"/>
  <c r="X131" i="1" s="1"/>
  <c r="AA126" i="1"/>
  <c r="X126" i="1" s="1"/>
  <c r="X64" i="1"/>
  <c r="X65" i="1"/>
  <c r="X215" i="1"/>
  <c r="AA132" i="1"/>
  <c r="X132" i="1" s="1"/>
  <c r="X356" i="1"/>
  <c r="D369" i="1" l="1"/>
  <c r="H369" i="1" s="1"/>
  <c r="D48" i="3" s="1"/>
  <c r="D351" i="1"/>
  <c r="H351" i="1" s="1"/>
  <c r="D30" i="3" s="1"/>
  <c r="D365" i="1"/>
  <c r="H365" i="1" s="1"/>
  <c r="D44" i="3" s="1"/>
  <c r="D364" i="1"/>
  <c r="H364" i="1" s="1"/>
  <c r="D43" i="3" s="1"/>
  <c r="D372" i="1"/>
  <c r="H372" i="1" s="1"/>
  <c r="D51" i="3" s="1"/>
  <c r="D349" i="1"/>
  <c r="H349" i="1" s="1"/>
  <c r="D28" i="3" s="1"/>
  <c r="D342" i="1"/>
  <c r="H342" i="1" s="1"/>
  <c r="D343" i="1"/>
  <c r="H343" i="1" s="1"/>
  <c r="D340" i="1"/>
  <c r="H340" i="1" s="1"/>
  <c r="D331" i="1"/>
  <c r="H331" i="1" s="1"/>
  <c r="D344" i="1"/>
  <c r="H344" i="1" s="1"/>
  <c r="D328" i="1"/>
  <c r="H328" i="1" s="1"/>
  <c r="D325" i="1"/>
  <c r="H325" i="1" s="1"/>
  <c r="D323" i="1"/>
  <c r="H323" i="1" s="1"/>
  <c r="D95" i="1"/>
  <c r="H95" i="1" s="1"/>
  <c r="D298" i="1"/>
  <c r="H298" i="1" s="1"/>
  <c r="D267" i="1"/>
  <c r="H267" i="1" s="1"/>
  <c r="D224" i="1"/>
  <c r="H224" i="1" s="1"/>
  <c r="D193" i="1"/>
  <c r="H193" i="1" s="1"/>
  <c r="D155" i="1"/>
  <c r="H155" i="1" s="1"/>
  <c r="D122" i="1"/>
  <c r="H122" i="1" s="1"/>
  <c r="D297" i="1"/>
  <c r="H297" i="1" s="1"/>
  <c r="D262" i="1"/>
  <c r="H262" i="1" s="1"/>
  <c r="D202" i="1"/>
  <c r="H202" i="1" s="1"/>
  <c r="D138" i="1"/>
  <c r="H138" i="1" s="1"/>
  <c r="D102" i="1"/>
  <c r="H102" i="1" s="1"/>
  <c r="D309" i="1"/>
  <c r="H309" i="1" s="1"/>
  <c r="D272" i="1"/>
  <c r="H272" i="1" s="1"/>
  <c r="D230" i="1"/>
  <c r="H230" i="1" s="1"/>
  <c r="D199" i="1"/>
  <c r="H199" i="1" s="1"/>
  <c r="D127" i="1"/>
  <c r="H127" i="1" s="1"/>
  <c r="D276" i="1"/>
  <c r="H276" i="1" s="1"/>
  <c r="D157" i="1"/>
  <c r="H157" i="1" s="1"/>
  <c r="D98" i="1"/>
  <c r="H98" i="1" s="1"/>
  <c r="D299" i="1"/>
  <c r="H299" i="1" s="1"/>
  <c r="D237" i="1"/>
  <c r="H237" i="1" s="1"/>
  <c r="D175" i="1"/>
  <c r="H175" i="1" s="1"/>
  <c r="D105" i="1"/>
  <c r="H105" i="1" s="1"/>
  <c r="D40" i="1"/>
  <c r="H40" i="1" s="1"/>
  <c r="D49" i="1"/>
  <c r="H49" i="1" s="1"/>
  <c r="D50" i="1"/>
  <c r="H50" i="1" s="1"/>
  <c r="D310" i="1"/>
  <c r="H310" i="1" s="1"/>
  <c r="D275" i="1"/>
  <c r="H275" i="1" s="1"/>
  <c r="D232" i="1"/>
  <c r="H232" i="1" s="1"/>
  <c r="D201" i="1"/>
  <c r="H201" i="1" s="1"/>
  <c r="D162" i="1"/>
  <c r="H162" i="1" s="1"/>
  <c r="D129" i="1"/>
  <c r="H129" i="1" s="1"/>
  <c r="D99" i="1"/>
  <c r="H99" i="1" s="1"/>
  <c r="D305" i="1"/>
  <c r="H305" i="1" s="1"/>
  <c r="D271" i="1"/>
  <c r="H271" i="1" s="1"/>
  <c r="D243" i="1"/>
  <c r="H243" i="1" s="1"/>
  <c r="D209" i="1"/>
  <c r="H209" i="1" s="1"/>
  <c r="D149" i="1"/>
  <c r="H149" i="1" s="1"/>
  <c r="D111" i="1"/>
  <c r="H111" i="1" s="1"/>
  <c r="D315" i="1"/>
  <c r="H315" i="1" s="1"/>
  <c r="D238" i="1"/>
  <c r="H238" i="1" s="1"/>
  <c r="D208" i="1"/>
  <c r="H208" i="1" s="1"/>
  <c r="D169" i="1"/>
  <c r="H169" i="1" s="1"/>
  <c r="D136" i="1"/>
  <c r="H136" i="1" s="1"/>
  <c r="D104" i="1"/>
  <c r="H104" i="1" s="1"/>
  <c r="D295" i="1"/>
  <c r="H295" i="1" s="1"/>
  <c r="D172" i="1"/>
  <c r="H172" i="1" s="1"/>
  <c r="D100" i="1"/>
  <c r="H100" i="1" s="1"/>
  <c r="D143" i="1"/>
  <c r="H143" i="1" s="1"/>
  <c r="D319" i="1"/>
  <c r="H319" i="1" s="1"/>
  <c r="D252" i="1"/>
  <c r="H252" i="1" s="1"/>
  <c r="D188" i="1"/>
  <c r="H188" i="1" s="1"/>
  <c r="D39" i="1"/>
  <c r="H39" i="1" s="1"/>
  <c r="D47" i="1"/>
  <c r="H47" i="1" s="1"/>
  <c r="D57" i="1"/>
  <c r="H57" i="1" s="1"/>
  <c r="D285" i="1"/>
  <c r="H285" i="1" s="1"/>
  <c r="D244" i="1"/>
  <c r="H244" i="1" s="1"/>
  <c r="D214" i="1"/>
  <c r="H214" i="1" s="1"/>
  <c r="D144" i="1"/>
  <c r="H144" i="1" s="1"/>
  <c r="D110" i="1"/>
  <c r="H110" i="1" s="1"/>
  <c r="D283" i="1"/>
  <c r="H283" i="1" s="1"/>
  <c r="D222" i="1"/>
  <c r="H222" i="1" s="1"/>
  <c r="D190" i="1"/>
  <c r="H190" i="1" s="1"/>
  <c r="D163" i="1"/>
  <c r="H163" i="1" s="1"/>
  <c r="D123" i="1"/>
  <c r="H123" i="1" s="1"/>
  <c r="D292" i="1"/>
  <c r="H292" i="1" s="1"/>
  <c r="D251" i="1"/>
  <c r="H251" i="1" s="1"/>
  <c r="D219" i="1"/>
  <c r="H219" i="1" s="1"/>
  <c r="D187" i="1"/>
  <c r="H187" i="1" s="1"/>
  <c r="D150" i="1"/>
  <c r="H150" i="1" s="1"/>
  <c r="D115" i="1"/>
  <c r="H115" i="1" s="1"/>
  <c r="D192" i="1"/>
  <c r="H192" i="1" s="1"/>
  <c r="D291" i="1"/>
  <c r="H291" i="1" s="1"/>
  <c r="D311" i="1"/>
  <c r="H311" i="1" s="1"/>
  <c r="D273" i="1"/>
  <c r="H273" i="1" s="1"/>
  <c r="D211" i="1"/>
  <c r="H211" i="1" s="1"/>
  <c r="D152" i="1"/>
  <c r="H152" i="1" s="1"/>
  <c r="D36" i="1"/>
  <c r="H36" i="1" s="1"/>
  <c r="D44" i="1"/>
  <c r="H44" i="1" s="1"/>
  <c r="D294" i="1"/>
  <c r="H294" i="1" s="1"/>
  <c r="D221" i="1"/>
  <c r="H221" i="1" s="1"/>
  <c r="D189" i="1"/>
  <c r="H189" i="1" s="1"/>
  <c r="D151" i="1"/>
  <c r="H151" i="1" s="1"/>
  <c r="D118" i="1"/>
  <c r="H118" i="1" s="1"/>
  <c r="D11" i="1"/>
  <c r="H11" i="1" s="1"/>
  <c r="D293" i="1"/>
  <c r="H293" i="1" s="1"/>
  <c r="D198" i="1"/>
  <c r="H198" i="1" s="1"/>
  <c r="D170" i="1"/>
  <c r="H170" i="1" s="1"/>
  <c r="D300" i="1"/>
  <c r="H300" i="1" s="1"/>
  <c r="D268" i="1"/>
  <c r="H268" i="1" s="1"/>
  <c r="D226" i="1"/>
  <c r="H226" i="1" s="1"/>
  <c r="D194" i="1"/>
  <c r="H194" i="1" s="1"/>
  <c r="D156" i="1"/>
  <c r="H156" i="1" s="1"/>
  <c r="D124" i="1"/>
  <c r="H124" i="1" s="1"/>
  <c r="D269" i="1"/>
  <c r="H269" i="1" s="1"/>
  <c r="D207" i="1"/>
  <c r="H207" i="1" s="1"/>
  <c r="D147" i="1"/>
  <c r="H147" i="1" s="1"/>
  <c r="D306" i="1"/>
  <c r="H306" i="1" s="1"/>
  <c r="D290" i="1"/>
  <c r="H290" i="1" s="1"/>
  <c r="D229" i="1"/>
  <c r="H229" i="1" s="1"/>
  <c r="D168" i="1"/>
  <c r="H168" i="1" s="1"/>
  <c r="D71" i="1"/>
  <c r="H71" i="1" s="1"/>
  <c r="D42" i="1"/>
  <c r="H42" i="1" s="1"/>
  <c r="D55" i="1"/>
  <c r="H55" i="1" s="1"/>
  <c r="D27" i="1"/>
  <c r="H27" i="1" s="1"/>
  <c r="D52" i="1"/>
  <c r="H52" i="1" s="1"/>
  <c r="D329" i="1"/>
  <c r="H329" i="1" s="1"/>
  <c r="D341" i="1"/>
  <c r="H341" i="1" s="1"/>
  <c r="D332" i="1"/>
  <c r="H332" i="1" s="1"/>
  <c r="D330" i="1"/>
  <c r="H330" i="1" s="1"/>
  <c r="D345" i="1"/>
  <c r="H345" i="1" s="1"/>
  <c r="D327" i="1"/>
  <c r="H327" i="1" s="1"/>
  <c r="D326" i="1"/>
  <c r="H326" i="1" s="1"/>
  <c r="D324" i="1"/>
  <c r="H324" i="1" s="1"/>
  <c r="D137" i="1"/>
  <c r="H137" i="1" s="1"/>
  <c r="D317" i="1"/>
  <c r="H317" i="1" s="1"/>
  <c r="D282" i="1"/>
  <c r="H282" i="1" s="1"/>
  <c r="D240" i="1"/>
  <c r="H240" i="1" s="1"/>
  <c r="D210" i="1"/>
  <c r="H210" i="1" s="1"/>
  <c r="D171" i="1"/>
  <c r="H171" i="1" s="1"/>
  <c r="D139" i="1"/>
  <c r="H139" i="1" s="1"/>
  <c r="D106" i="1"/>
  <c r="H106" i="1" s="1"/>
  <c r="D318" i="1"/>
  <c r="H318" i="1" s="1"/>
  <c r="D278" i="1"/>
  <c r="H278" i="1" s="1"/>
  <c r="D250" i="1"/>
  <c r="H250" i="1" s="1"/>
  <c r="D218" i="1"/>
  <c r="H218" i="1" s="1"/>
  <c r="D12" i="1"/>
  <c r="H12" i="1" s="1"/>
  <c r="D287" i="1"/>
  <c r="H287" i="1" s="1"/>
  <c r="D246" i="1"/>
  <c r="H246" i="1" s="1"/>
  <c r="D146" i="1"/>
  <c r="H146" i="1" s="1"/>
  <c r="D112" i="1"/>
  <c r="H112" i="1" s="1"/>
  <c r="D316" i="1"/>
  <c r="H316" i="1" s="1"/>
  <c r="D248" i="1"/>
  <c r="H248" i="1" s="1"/>
  <c r="D117" i="1"/>
  <c r="H117" i="1" s="1"/>
  <c r="D263" i="1"/>
  <c r="H263" i="1" s="1"/>
  <c r="D308" i="1"/>
  <c r="H308" i="1" s="1"/>
  <c r="D264" i="1"/>
  <c r="H264" i="1" s="1"/>
  <c r="D203" i="1"/>
  <c r="H203" i="1" s="1"/>
  <c r="D73" i="1"/>
  <c r="H73" i="1" s="1"/>
  <c r="D45" i="1"/>
  <c r="H45" i="1" s="1"/>
  <c r="D51" i="1"/>
  <c r="H51" i="1" s="1"/>
  <c r="D24" i="1"/>
  <c r="H24" i="1" s="1"/>
  <c r="D303" i="1"/>
  <c r="H303" i="1" s="1"/>
  <c r="D289" i="1"/>
  <c r="H289" i="1" s="1"/>
  <c r="D249" i="1"/>
  <c r="H249" i="1" s="1"/>
  <c r="D148" i="1"/>
  <c r="H148" i="1" s="1"/>
  <c r="D113" i="1"/>
  <c r="H113" i="1" s="1"/>
  <c r="D288" i="1"/>
  <c r="H288" i="1" s="1"/>
  <c r="D227" i="1"/>
  <c r="H227" i="1" s="1"/>
  <c r="D195" i="1"/>
  <c r="H195" i="1" s="1"/>
  <c r="D166" i="1"/>
  <c r="H166" i="1" s="1"/>
  <c r="D128" i="1"/>
  <c r="H128" i="1" s="1"/>
  <c r="D296" i="1"/>
  <c r="H296" i="1" s="1"/>
  <c r="D265" i="1"/>
  <c r="H265" i="1" s="1"/>
  <c r="D223" i="1"/>
  <c r="H223" i="1" s="1"/>
  <c r="D191" i="1"/>
  <c r="H191" i="1" s="1"/>
  <c r="D13" i="1"/>
  <c r="H13" i="1" s="1"/>
  <c r="D200" i="1"/>
  <c r="H200" i="1" s="1"/>
  <c r="D302" i="1"/>
  <c r="H302" i="1" s="1"/>
  <c r="D10" i="1"/>
  <c r="H10" i="1" s="1"/>
  <c r="D281" i="1"/>
  <c r="H281" i="1" s="1"/>
  <c r="D220" i="1"/>
  <c r="H220" i="1" s="1"/>
  <c r="D161" i="1"/>
  <c r="H161" i="1" s="1"/>
  <c r="D14" i="1"/>
  <c r="H14" i="1" s="1"/>
  <c r="D35" i="1"/>
  <c r="H35" i="1" s="1"/>
  <c r="D41" i="1"/>
  <c r="H41" i="1" s="1"/>
  <c r="D314" i="1"/>
  <c r="H314" i="1" s="1"/>
  <c r="D270" i="1"/>
  <c r="H270" i="1" s="1"/>
  <c r="D228" i="1"/>
  <c r="H228" i="1" s="1"/>
  <c r="D197" i="1"/>
  <c r="H197" i="1" s="1"/>
  <c r="D158" i="1"/>
  <c r="H158" i="1" s="1"/>
  <c r="D301" i="1"/>
  <c r="H301" i="1" s="1"/>
  <c r="D266" i="1"/>
  <c r="H266" i="1" s="1"/>
  <c r="D239" i="1"/>
  <c r="H239" i="1" s="1"/>
  <c r="D205" i="1"/>
  <c r="H205" i="1" s="1"/>
  <c r="D145" i="1"/>
  <c r="H145" i="1" s="1"/>
  <c r="D107" i="1"/>
  <c r="H107" i="1" s="1"/>
  <c r="D312" i="1"/>
  <c r="H312" i="1" s="1"/>
  <c r="D277" i="1"/>
  <c r="H277" i="1" s="1"/>
  <c r="D234" i="1"/>
  <c r="H234" i="1" s="1"/>
  <c r="D204" i="1"/>
  <c r="H204" i="1" s="1"/>
  <c r="D165" i="1"/>
  <c r="H165" i="1" s="1"/>
  <c r="D101" i="1"/>
  <c r="H101" i="1" s="1"/>
  <c r="D286" i="1"/>
  <c r="H286" i="1" s="1"/>
  <c r="D225" i="1"/>
  <c r="H225" i="1" s="1"/>
  <c r="D164" i="1"/>
  <c r="H164" i="1" s="1"/>
  <c r="D140" i="1"/>
  <c r="H140" i="1" s="1"/>
  <c r="D307" i="1"/>
  <c r="H307" i="1" s="1"/>
  <c r="D245" i="1"/>
  <c r="H245" i="1" s="1"/>
  <c r="D114" i="1"/>
  <c r="H114" i="1" s="1"/>
  <c r="D72" i="1"/>
  <c r="H72" i="1" s="1"/>
  <c r="D43" i="1"/>
  <c r="H43" i="1" s="1"/>
  <c r="D48" i="1"/>
  <c r="H48" i="1" s="1"/>
  <c r="D54" i="1"/>
  <c r="H54" i="1" s="1"/>
  <c r="D279" i="1"/>
  <c r="H279" i="1" s="1"/>
  <c r="D206" i="1"/>
  <c r="H206" i="1" s="1"/>
  <c r="D167" i="1"/>
  <c r="H167" i="1" s="1"/>
  <c r="D133" i="1"/>
  <c r="H133" i="1" s="1"/>
  <c r="D103" i="1"/>
  <c r="H103" i="1" s="1"/>
  <c r="D313" i="1"/>
  <c r="H313" i="1" s="1"/>
  <c r="D274" i="1"/>
  <c r="H274" i="1" s="1"/>
  <c r="D247" i="1"/>
  <c r="H247" i="1" s="1"/>
  <c r="D213" i="1"/>
  <c r="H213" i="1" s="1"/>
  <c r="D116" i="1"/>
  <c r="H116" i="1" s="1"/>
  <c r="D284" i="1"/>
  <c r="H284" i="1" s="1"/>
  <c r="D242" i="1"/>
  <c r="H242" i="1" s="1"/>
  <c r="D212" i="1"/>
  <c r="H212" i="1" s="1"/>
  <c r="D141" i="1"/>
  <c r="H141" i="1" s="1"/>
  <c r="D108" i="1"/>
  <c r="H108" i="1" s="1"/>
  <c r="D241" i="1"/>
  <c r="H241" i="1" s="1"/>
  <c r="D109" i="1"/>
  <c r="H109" i="1" s="1"/>
  <c r="D261" i="1"/>
  <c r="H261" i="1" s="1"/>
  <c r="D130" i="1"/>
  <c r="H130" i="1" s="1"/>
  <c r="D38" i="1"/>
  <c r="H38" i="1" s="1"/>
  <c r="D46" i="1"/>
  <c r="H46" i="1" s="1"/>
  <c r="D56" i="1"/>
  <c r="H56" i="1" s="1"/>
  <c r="D53" i="1"/>
  <c r="H53" i="1" s="1"/>
  <c r="L343" i="1"/>
  <c r="P343" i="1"/>
  <c r="Q343" i="1"/>
  <c r="T343" i="1"/>
  <c r="N343" i="1"/>
  <c r="S343" i="1"/>
  <c r="M343" i="1"/>
  <c r="K343" i="1"/>
  <c r="I343" i="1"/>
  <c r="U343" i="1"/>
  <c r="O343" i="1"/>
  <c r="R343" i="1"/>
  <c r="J343" i="1"/>
  <c r="R340" i="1"/>
  <c r="I340" i="1"/>
  <c r="N340" i="1"/>
  <c r="K340" i="1"/>
  <c r="U340" i="1"/>
  <c r="P340" i="1"/>
  <c r="M340" i="1"/>
  <c r="J340" i="1"/>
  <c r="S340" i="1"/>
  <c r="O340" i="1"/>
  <c r="Q340" i="1"/>
  <c r="L340" i="1"/>
  <c r="T340" i="1"/>
  <c r="K344" i="1"/>
  <c r="I344" i="1"/>
  <c r="O344" i="1"/>
  <c r="T344" i="1"/>
  <c r="S344" i="1"/>
  <c r="J344" i="1"/>
  <c r="R344" i="1"/>
  <c r="P344" i="1"/>
  <c r="U344" i="1"/>
  <c r="L344" i="1"/>
  <c r="M344" i="1"/>
  <c r="N344" i="1"/>
  <c r="Q344" i="1"/>
  <c r="Q328" i="1"/>
  <c r="P328" i="1"/>
  <c r="O328" i="1"/>
  <c r="J328" i="1"/>
  <c r="R328" i="1"/>
  <c r="M328" i="1"/>
  <c r="T328" i="1"/>
  <c r="L328" i="1"/>
  <c r="K328" i="1"/>
  <c r="S328" i="1"/>
  <c r="N328" i="1"/>
  <c r="I328" i="1"/>
  <c r="U328" i="1"/>
  <c r="Q323" i="1"/>
  <c r="S323" i="1"/>
  <c r="P323" i="1"/>
  <c r="M323" i="1"/>
  <c r="O323" i="1"/>
  <c r="N323" i="1"/>
  <c r="I323" i="1"/>
  <c r="K323" i="1"/>
  <c r="L323" i="1"/>
  <c r="T323" i="1"/>
  <c r="U323" i="1"/>
  <c r="J323" i="1"/>
  <c r="R323" i="1"/>
  <c r="J267" i="1"/>
  <c r="I267" i="1"/>
  <c r="Q267" i="1"/>
  <c r="T267" i="1"/>
  <c r="R267" i="1"/>
  <c r="O267" i="1"/>
  <c r="P267" i="1"/>
  <c r="N267" i="1"/>
  <c r="M267" i="1"/>
  <c r="U267" i="1"/>
  <c r="L267" i="1"/>
  <c r="K267" i="1"/>
  <c r="S267" i="1"/>
  <c r="J193" i="1"/>
  <c r="O193" i="1"/>
  <c r="Q193" i="1"/>
  <c r="T193" i="1"/>
  <c r="S193" i="1"/>
  <c r="P193" i="1"/>
  <c r="I193" i="1"/>
  <c r="K193" i="1"/>
  <c r="R193" i="1"/>
  <c r="N193" i="1"/>
  <c r="M193" i="1"/>
  <c r="L193" i="1"/>
  <c r="U193" i="1"/>
  <c r="M122" i="1"/>
  <c r="O122" i="1"/>
  <c r="I122" i="1"/>
  <c r="U122" i="1"/>
  <c r="K122" i="1"/>
  <c r="S122" i="1"/>
  <c r="N122" i="1"/>
  <c r="J122" i="1"/>
  <c r="P122" i="1"/>
  <c r="Q122" i="1"/>
  <c r="L122" i="1"/>
  <c r="T122" i="1"/>
  <c r="R122" i="1"/>
  <c r="P297" i="1"/>
  <c r="M297" i="1"/>
  <c r="U297" i="1"/>
  <c r="L297" i="1"/>
  <c r="K297" i="1"/>
  <c r="S297" i="1"/>
  <c r="T297" i="1"/>
  <c r="I297" i="1"/>
  <c r="Q297" i="1"/>
  <c r="N297" i="1"/>
  <c r="R297" i="1"/>
  <c r="O297" i="1"/>
  <c r="J297" i="1"/>
  <c r="O102" i="1"/>
  <c r="J102" i="1"/>
  <c r="K102" i="1"/>
  <c r="Q102" i="1"/>
  <c r="L102" i="1"/>
  <c r="T102" i="1"/>
  <c r="R102" i="1"/>
  <c r="S102" i="1"/>
  <c r="N102" i="1"/>
  <c r="I102" i="1"/>
  <c r="U102" i="1"/>
  <c r="P102" i="1"/>
  <c r="M102" i="1"/>
  <c r="Q272" i="1"/>
  <c r="R272" i="1"/>
  <c r="K272" i="1"/>
  <c r="S272" i="1"/>
  <c r="T272" i="1"/>
  <c r="M272" i="1"/>
  <c r="I272" i="1"/>
  <c r="U272" i="1"/>
  <c r="P272" i="1"/>
  <c r="O272" i="1"/>
  <c r="N272" i="1"/>
  <c r="L272" i="1"/>
  <c r="J272" i="1"/>
  <c r="J199" i="1"/>
  <c r="O199" i="1"/>
  <c r="P199" i="1"/>
  <c r="Q199" i="1"/>
  <c r="M199" i="1"/>
  <c r="N199" i="1"/>
  <c r="I199" i="1"/>
  <c r="K199" i="1"/>
  <c r="U199" i="1"/>
  <c r="T199" i="1"/>
  <c r="L199" i="1"/>
  <c r="S199" i="1"/>
  <c r="R199" i="1"/>
  <c r="I127" i="1"/>
  <c r="U127" i="1"/>
  <c r="K127" i="1"/>
  <c r="T127" i="1"/>
  <c r="S127" i="1"/>
  <c r="R127" i="1"/>
  <c r="P127" i="1"/>
  <c r="Q127" i="1"/>
  <c r="L127" i="1"/>
  <c r="N127" i="1"/>
  <c r="M127" i="1"/>
  <c r="J127" i="1"/>
  <c r="O127" i="1"/>
  <c r="M276" i="1"/>
  <c r="T276" i="1"/>
  <c r="K276" i="1"/>
  <c r="S276" i="1"/>
  <c r="L276" i="1"/>
  <c r="I276" i="1"/>
  <c r="R276" i="1"/>
  <c r="Q276" i="1"/>
  <c r="N276" i="1"/>
  <c r="O276" i="1"/>
  <c r="J276" i="1"/>
  <c r="P276" i="1"/>
  <c r="U276" i="1"/>
  <c r="P157" i="1"/>
  <c r="Q157" i="1"/>
  <c r="S157" i="1"/>
  <c r="J157" i="1"/>
  <c r="K157" i="1"/>
  <c r="U157" i="1"/>
  <c r="M157" i="1"/>
  <c r="L157" i="1"/>
  <c r="T157" i="1"/>
  <c r="I157" i="1"/>
  <c r="R157" i="1"/>
  <c r="O157" i="1"/>
  <c r="N157" i="1"/>
  <c r="M299" i="1"/>
  <c r="P299" i="1"/>
  <c r="S299" i="1"/>
  <c r="I299" i="1"/>
  <c r="J299" i="1"/>
  <c r="L299" i="1"/>
  <c r="T299" i="1"/>
  <c r="U299" i="1"/>
  <c r="K299" i="1"/>
  <c r="N299" i="1"/>
  <c r="O299" i="1"/>
  <c r="R299" i="1"/>
  <c r="Q299" i="1"/>
  <c r="J175" i="1"/>
  <c r="S175" i="1"/>
  <c r="Q175" i="1"/>
  <c r="K175" i="1"/>
  <c r="U175" i="1"/>
  <c r="I175" i="1"/>
  <c r="P175" i="1"/>
  <c r="M175" i="1"/>
  <c r="T175" i="1"/>
  <c r="L175" i="1"/>
  <c r="O175" i="1"/>
  <c r="R175" i="1"/>
  <c r="N175" i="1"/>
  <c r="M49" i="1"/>
  <c r="J49" i="1"/>
  <c r="R49" i="1"/>
  <c r="I49" i="1"/>
  <c r="U49" i="1"/>
  <c r="P49" i="1"/>
  <c r="O49" i="1"/>
  <c r="S49" i="1"/>
  <c r="N49" i="1"/>
  <c r="K49" i="1"/>
  <c r="Q49" i="1"/>
  <c r="L49" i="1"/>
  <c r="T49" i="1"/>
  <c r="S50" i="1"/>
  <c r="R50" i="1"/>
  <c r="I50" i="1"/>
  <c r="U50" i="1"/>
  <c r="P50" i="1"/>
  <c r="O50" i="1"/>
  <c r="M50" i="1"/>
  <c r="N50" i="1"/>
  <c r="K50" i="1"/>
  <c r="Q50" i="1"/>
  <c r="L50" i="1"/>
  <c r="T50" i="1"/>
  <c r="J50" i="1"/>
  <c r="L275" i="1"/>
  <c r="R275" i="1"/>
  <c r="P275" i="1"/>
  <c r="N275" i="1"/>
  <c r="M275" i="1"/>
  <c r="U275" i="1"/>
  <c r="K275" i="1"/>
  <c r="S275" i="1"/>
  <c r="O275" i="1"/>
  <c r="J275" i="1"/>
  <c r="I275" i="1"/>
  <c r="Q275" i="1"/>
  <c r="T275" i="1"/>
  <c r="Q201" i="1"/>
  <c r="M201" i="1"/>
  <c r="I201" i="1"/>
  <c r="P201" i="1"/>
  <c r="O201" i="1"/>
  <c r="R201" i="1"/>
  <c r="L201" i="1"/>
  <c r="N201" i="1"/>
  <c r="S201" i="1"/>
  <c r="J201" i="1"/>
  <c r="K201" i="1"/>
  <c r="U201" i="1"/>
  <c r="T201" i="1"/>
  <c r="L129" i="1"/>
  <c r="N129" i="1"/>
  <c r="U129" i="1"/>
  <c r="T129" i="1"/>
  <c r="S129" i="1"/>
  <c r="R129" i="1"/>
  <c r="P129" i="1"/>
  <c r="Q129" i="1"/>
  <c r="I129" i="1"/>
  <c r="K129" i="1"/>
  <c r="M129" i="1"/>
  <c r="J129" i="1"/>
  <c r="O129" i="1"/>
  <c r="R305" i="1"/>
  <c r="O305" i="1"/>
  <c r="J305" i="1"/>
  <c r="P305" i="1"/>
  <c r="M305" i="1"/>
  <c r="U305" i="1"/>
  <c r="L305" i="1"/>
  <c r="K305" i="1"/>
  <c r="S305" i="1"/>
  <c r="T305" i="1"/>
  <c r="I305" i="1"/>
  <c r="Q305" i="1"/>
  <c r="N305" i="1"/>
  <c r="L243" i="1"/>
  <c r="I243" i="1"/>
  <c r="Q243" i="1"/>
  <c r="J243" i="1"/>
  <c r="R243" i="1"/>
  <c r="O243" i="1"/>
  <c r="T243" i="1"/>
  <c r="P243" i="1"/>
  <c r="M243" i="1"/>
  <c r="U243" i="1"/>
  <c r="N243" i="1"/>
  <c r="K243" i="1"/>
  <c r="S243" i="1"/>
  <c r="Q111" i="1"/>
  <c r="L111" i="1"/>
  <c r="N111" i="1"/>
  <c r="M111" i="1"/>
  <c r="J111" i="1"/>
  <c r="O111" i="1"/>
  <c r="I111" i="1"/>
  <c r="U111" i="1"/>
  <c r="K111" i="1"/>
  <c r="T111" i="1"/>
  <c r="S111" i="1"/>
  <c r="R111" i="1"/>
  <c r="P111" i="1"/>
  <c r="R208" i="1"/>
  <c r="Q208" i="1"/>
  <c r="O208" i="1"/>
  <c r="P208" i="1"/>
  <c r="I208" i="1"/>
  <c r="S208" i="1"/>
  <c r="T208" i="1"/>
  <c r="L208" i="1"/>
  <c r="U208" i="1"/>
  <c r="K208" i="1"/>
  <c r="J208" i="1"/>
  <c r="N208" i="1"/>
  <c r="M208" i="1"/>
  <c r="K136" i="1"/>
  <c r="U136" i="1"/>
  <c r="I136" i="1"/>
  <c r="R136" i="1"/>
  <c r="L136" i="1"/>
  <c r="Q136" i="1"/>
  <c r="S136" i="1"/>
  <c r="O136" i="1"/>
  <c r="N136" i="1"/>
  <c r="J136" i="1"/>
  <c r="M136" i="1"/>
  <c r="T136" i="1"/>
  <c r="P136" i="1"/>
  <c r="R295" i="1"/>
  <c r="M295" i="1"/>
  <c r="I295" i="1"/>
  <c r="J295" i="1"/>
  <c r="T295" i="1"/>
  <c r="O295" i="1"/>
  <c r="L295" i="1"/>
  <c r="U295" i="1"/>
  <c r="N295" i="1"/>
  <c r="Q295" i="1"/>
  <c r="P295" i="1"/>
  <c r="K295" i="1"/>
  <c r="S295" i="1"/>
  <c r="M172" i="1"/>
  <c r="L172" i="1"/>
  <c r="Q172" i="1"/>
  <c r="K172" i="1"/>
  <c r="U172" i="1"/>
  <c r="I172" i="1"/>
  <c r="T172" i="1"/>
  <c r="S172" i="1"/>
  <c r="P172" i="1"/>
  <c r="R172" i="1"/>
  <c r="O172" i="1"/>
  <c r="N172" i="1"/>
  <c r="J172" i="1"/>
  <c r="U319" i="1"/>
  <c r="K319" i="1"/>
  <c r="N319" i="1"/>
  <c r="Q319" i="1"/>
  <c r="R319" i="1"/>
  <c r="J319" i="1"/>
  <c r="M319" i="1"/>
  <c r="P319" i="1"/>
  <c r="S319" i="1"/>
  <c r="I319" i="1"/>
  <c r="L319" i="1"/>
  <c r="O319" i="1"/>
  <c r="T319" i="1"/>
  <c r="R188" i="1"/>
  <c r="M188" i="1"/>
  <c r="Q188" i="1"/>
  <c r="O188" i="1"/>
  <c r="N188" i="1"/>
  <c r="J188" i="1"/>
  <c r="S188" i="1"/>
  <c r="P188" i="1"/>
  <c r="L188" i="1"/>
  <c r="K188" i="1"/>
  <c r="U188" i="1"/>
  <c r="I188" i="1"/>
  <c r="T188" i="1"/>
  <c r="M47" i="1"/>
  <c r="N47" i="1"/>
  <c r="I47" i="1"/>
  <c r="U47" i="1"/>
  <c r="P47" i="1"/>
  <c r="O47" i="1"/>
  <c r="K47" i="1"/>
  <c r="S47" i="1"/>
  <c r="R47" i="1"/>
  <c r="Q47" i="1"/>
  <c r="L47" i="1"/>
  <c r="T47" i="1"/>
  <c r="J47" i="1"/>
  <c r="K244" i="1"/>
  <c r="S244" i="1"/>
  <c r="L244" i="1"/>
  <c r="I244" i="1"/>
  <c r="Q244" i="1"/>
  <c r="T244" i="1"/>
  <c r="R244" i="1"/>
  <c r="O244" i="1"/>
  <c r="J244" i="1"/>
  <c r="P244" i="1"/>
  <c r="M244" i="1"/>
  <c r="U244" i="1"/>
  <c r="N244" i="1"/>
  <c r="N110" i="1"/>
  <c r="M110" i="1"/>
  <c r="J110" i="1"/>
  <c r="O110" i="1"/>
  <c r="I110" i="1"/>
  <c r="U110" i="1"/>
  <c r="K110" i="1"/>
  <c r="T110" i="1"/>
  <c r="S110" i="1"/>
  <c r="R110" i="1"/>
  <c r="P110" i="1"/>
  <c r="Q110" i="1"/>
  <c r="L110" i="1"/>
  <c r="N283" i="1"/>
  <c r="M283" i="1"/>
  <c r="U283" i="1"/>
  <c r="L283" i="1"/>
  <c r="K283" i="1"/>
  <c r="S283" i="1"/>
  <c r="J283" i="1"/>
  <c r="I283" i="1"/>
  <c r="Q283" i="1"/>
  <c r="T283" i="1"/>
  <c r="R283" i="1"/>
  <c r="O283" i="1"/>
  <c r="P283" i="1"/>
  <c r="K222" i="1"/>
  <c r="U222" i="1"/>
  <c r="R222" i="1"/>
  <c r="N222" i="1"/>
  <c r="S222" i="1"/>
  <c r="P222" i="1"/>
  <c r="Q222" i="1"/>
  <c r="O222" i="1"/>
  <c r="L222" i="1"/>
  <c r="I222" i="1"/>
  <c r="M222" i="1"/>
  <c r="J222" i="1"/>
  <c r="T222" i="1"/>
  <c r="I163" i="1"/>
  <c r="M163" i="1"/>
  <c r="J163" i="1"/>
  <c r="T163" i="1"/>
  <c r="K163" i="1"/>
  <c r="U163" i="1"/>
  <c r="R163" i="1"/>
  <c r="L163" i="1"/>
  <c r="S163" i="1"/>
  <c r="P163" i="1"/>
  <c r="Q163" i="1"/>
  <c r="O163" i="1"/>
  <c r="N163" i="1"/>
  <c r="N251" i="1"/>
  <c r="M251" i="1"/>
  <c r="U251" i="1"/>
  <c r="L251" i="1"/>
  <c r="K251" i="1"/>
  <c r="S251" i="1"/>
  <c r="J251" i="1"/>
  <c r="I251" i="1"/>
  <c r="Q251" i="1"/>
  <c r="T251" i="1"/>
  <c r="R251" i="1"/>
  <c r="O251" i="1"/>
  <c r="P251" i="1"/>
  <c r="L187" i="1"/>
  <c r="M187" i="1"/>
  <c r="J187" i="1"/>
  <c r="Q187" i="1"/>
  <c r="K187" i="1"/>
  <c r="U187" i="1"/>
  <c r="I187" i="1"/>
  <c r="R187" i="1"/>
  <c r="S187" i="1"/>
  <c r="T187" i="1"/>
  <c r="N187" i="1"/>
  <c r="O187" i="1"/>
  <c r="P187" i="1"/>
  <c r="Q115" i="1"/>
  <c r="L115" i="1"/>
  <c r="U115" i="1"/>
  <c r="T115" i="1"/>
  <c r="S115" i="1"/>
  <c r="R115" i="1"/>
  <c r="P115" i="1"/>
  <c r="N115" i="1"/>
  <c r="I115" i="1"/>
  <c r="K115" i="1"/>
  <c r="M115" i="1"/>
  <c r="J115" i="1"/>
  <c r="O115" i="1"/>
  <c r="I311" i="1"/>
  <c r="L311" i="1"/>
  <c r="J311" i="1"/>
  <c r="U311" i="1"/>
  <c r="K311" i="1"/>
  <c r="N311" i="1"/>
  <c r="T311" i="1"/>
  <c r="Q311" i="1"/>
  <c r="O311" i="1"/>
  <c r="M311" i="1"/>
  <c r="P311" i="1"/>
  <c r="S311" i="1"/>
  <c r="R311" i="1"/>
  <c r="K273" i="1"/>
  <c r="L273" i="1"/>
  <c r="Q273" i="1"/>
  <c r="I273" i="1"/>
  <c r="N273" i="1"/>
  <c r="O273" i="1"/>
  <c r="S273" i="1"/>
  <c r="R273" i="1"/>
  <c r="U273" i="1"/>
  <c r="M273" i="1"/>
  <c r="P273" i="1"/>
  <c r="J273" i="1"/>
  <c r="T273" i="1"/>
  <c r="K152" i="1"/>
  <c r="N152" i="1"/>
  <c r="R152" i="1"/>
  <c r="S152" i="1"/>
  <c r="T152" i="1"/>
  <c r="P152" i="1"/>
  <c r="J152" i="1"/>
  <c r="U152" i="1"/>
  <c r="I152" i="1"/>
  <c r="M152" i="1"/>
  <c r="L152" i="1"/>
  <c r="Q152" i="1"/>
  <c r="O152" i="1"/>
  <c r="I36" i="1"/>
  <c r="L36" i="1"/>
  <c r="O36" i="1"/>
  <c r="S36" i="1"/>
  <c r="N36" i="1"/>
  <c r="Q36" i="1"/>
  <c r="K36" i="1"/>
  <c r="U36" i="1"/>
  <c r="P36" i="1"/>
  <c r="M36" i="1"/>
  <c r="J36" i="1"/>
  <c r="R36" i="1"/>
  <c r="T36" i="1"/>
  <c r="M294" i="1"/>
  <c r="U294" i="1"/>
  <c r="J294" i="1"/>
  <c r="K294" i="1"/>
  <c r="S294" i="1"/>
  <c r="P294" i="1"/>
  <c r="I294" i="1"/>
  <c r="Q294" i="1"/>
  <c r="N294" i="1"/>
  <c r="T294" i="1"/>
  <c r="O294" i="1"/>
  <c r="L294" i="1"/>
  <c r="R294" i="1"/>
  <c r="R221" i="1"/>
  <c r="U221" i="1"/>
  <c r="P221" i="1"/>
  <c r="M221" i="1"/>
  <c r="J221" i="1"/>
  <c r="Q221" i="1"/>
  <c r="L221" i="1"/>
  <c r="O221" i="1"/>
  <c r="I221" i="1"/>
  <c r="T221" i="1"/>
  <c r="S221" i="1"/>
  <c r="N221" i="1"/>
  <c r="K221" i="1"/>
  <c r="Q151" i="1"/>
  <c r="M151" i="1"/>
  <c r="I151" i="1"/>
  <c r="N151" i="1"/>
  <c r="O151" i="1"/>
  <c r="T151" i="1"/>
  <c r="S151" i="1"/>
  <c r="L151" i="1"/>
  <c r="P151" i="1"/>
  <c r="J151" i="1"/>
  <c r="K151" i="1"/>
  <c r="U151" i="1"/>
  <c r="R151" i="1"/>
  <c r="S11" i="1"/>
  <c r="N11" i="1"/>
  <c r="M11" i="1"/>
  <c r="L11" i="1"/>
  <c r="R11" i="1"/>
  <c r="Q11" i="1"/>
  <c r="P11" i="1"/>
  <c r="K11" i="1"/>
  <c r="U11" i="1"/>
  <c r="T11" i="1"/>
  <c r="O11" i="1"/>
  <c r="J11" i="1"/>
  <c r="I11" i="1"/>
  <c r="R198" i="1"/>
  <c r="N198" i="1"/>
  <c r="L198" i="1"/>
  <c r="M198" i="1"/>
  <c r="J198" i="1"/>
  <c r="T198" i="1"/>
  <c r="K198" i="1"/>
  <c r="U198" i="1"/>
  <c r="O198" i="1"/>
  <c r="I198" i="1"/>
  <c r="S198" i="1"/>
  <c r="P198" i="1"/>
  <c r="Q198" i="1"/>
  <c r="K300" i="1"/>
  <c r="U300" i="1"/>
  <c r="Q300" i="1"/>
  <c r="I300" i="1"/>
  <c r="S300" i="1"/>
  <c r="T300" i="1"/>
  <c r="R300" i="1"/>
  <c r="O300" i="1"/>
  <c r="N300" i="1"/>
  <c r="P300" i="1"/>
  <c r="M300" i="1"/>
  <c r="J300" i="1"/>
  <c r="L300" i="1"/>
  <c r="K226" i="1"/>
  <c r="U226" i="1"/>
  <c r="N226" i="1"/>
  <c r="M226" i="1"/>
  <c r="J226" i="1"/>
  <c r="L226" i="1"/>
  <c r="R226" i="1"/>
  <c r="O226" i="1"/>
  <c r="Q226" i="1"/>
  <c r="T226" i="1"/>
  <c r="S226" i="1"/>
  <c r="I226" i="1"/>
  <c r="P226" i="1"/>
  <c r="U156" i="1"/>
  <c r="T156" i="1"/>
  <c r="S156" i="1"/>
  <c r="I156" i="1"/>
  <c r="R156" i="1"/>
  <c r="P156" i="1"/>
  <c r="O156" i="1"/>
  <c r="Q156" i="1"/>
  <c r="M156" i="1"/>
  <c r="N156" i="1"/>
  <c r="J156" i="1"/>
  <c r="K156" i="1"/>
  <c r="L156" i="1"/>
  <c r="I207" i="1"/>
  <c r="U207" i="1"/>
  <c r="S207" i="1"/>
  <c r="M207" i="1"/>
  <c r="K207" i="1"/>
  <c r="T207" i="1"/>
  <c r="L207" i="1"/>
  <c r="N207" i="1"/>
  <c r="J207" i="1"/>
  <c r="O207" i="1"/>
  <c r="P207" i="1"/>
  <c r="Q207" i="1"/>
  <c r="R207" i="1"/>
  <c r="O306" i="1"/>
  <c r="I306" i="1"/>
  <c r="K306" i="1"/>
  <c r="J306" i="1"/>
  <c r="M306" i="1"/>
  <c r="R306" i="1"/>
  <c r="P306" i="1"/>
  <c r="S306" i="1"/>
  <c r="U306" i="1"/>
  <c r="Q306" i="1"/>
  <c r="T306" i="1"/>
  <c r="L306" i="1"/>
  <c r="N306" i="1"/>
  <c r="T229" i="1"/>
  <c r="J229" i="1"/>
  <c r="R229" i="1"/>
  <c r="O229" i="1"/>
  <c r="L229" i="1"/>
  <c r="M229" i="1"/>
  <c r="I229" i="1"/>
  <c r="S229" i="1"/>
  <c r="Q229" i="1"/>
  <c r="K229" i="1"/>
  <c r="U229" i="1"/>
  <c r="P229" i="1"/>
  <c r="N229" i="1"/>
  <c r="R42" i="1"/>
  <c r="J42" i="1"/>
  <c r="M42" i="1"/>
  <c r="P42" i="1"/>
  <c r="I42" i="1"/>
  <c r="Q42" i="1"/>
  <c r="K42" i="1"/>
  <c r="N42" i="1"/>
  <c r="S42" i="1"/>
  <c r="O42" i="1"/>
  <c r="U42" i="1"/>
  <c r="T42" i="1"/>
  <c r="L42" i="1"/>
  <c r="U55" i="1"/>
  <c r="O55" i="1"/>
  <c r="N55" i="1"/>
  <c r="I55" i="1"/>
  <c r="P55" i="1"/>
  <c r="S55" i="1"/>
  <c r="K55" i="1"/>
  <c r="Q55" i="1"/>
  <c r="L55" i="1"/>
  <c r="T55" i="1"/>
  <c r="M55" i="1"/>
  <c r="J55" i="1"/>
  <c r="R55" i="1"/>
  <c r="T52" i="1"/>
  <c r="L52" i="1"/>
  <c r="U52" i="1"/>
  <c r="O52" i="1"/>
  <c r="S52" i="1"/>
  <c r="N52" i="1"/>
  <c r="Q52" i="1"/>
  <c r="K52" i="1"/>
  <c r="I52" i="1"/>
  <c r="P52" i="1"/>
  <c r="M52" i="1"/>
  <c r="J52" i="1"/>
  <c r="R52" i="1"/>
  <c r="M341" i="1"/>
  <c r="T341" i="1"/>
  <c r="J341" i="1"/>
  <c r="L341" i="1"/>
  <c r="K341" i="1"/>
  <c r="R341" i="1"/>
  <c r="I341" i="1"/>
  <c r="U341" i="1"/>
  <c r="P341" i="1"/>
  <c r="S341" i="1"/>
  <c r="Q341" i="1"/>
  <c r="N341" i="1"/>
  <c r="O341" i="1"/>
  <c r="I345" i="1"/>
  <c r="P345" i="1"/>
  <c r="M345" i="1"/>
  <c r="J345" i="1"/>
  <c r="R345" i="1"/>
  <c r="Q345" i="1"/>
  <c r="T345" i="1"/>
  <c r="U345" i="1"/>
  <c r="K345" i="1"/>
  <c r="S345" i="1"/>
  <c r="N345" i="1"/>
  <c r="O345" i="1"/>
  <c r="L345" i="1"/>
  <c r="K326" i="1"/>
  <c r="Q326" i="1"/>
  <c r="N326" i="1"/>
  <c r="P326" i="1"/>
  <c r="L326" i="1"/>
  <c r="O326" i="1"/>
  <c r="M326" i="1"/>
  <c r="S326" i="1"/>
  <c r="T326" i="1"/>
  <c r="I326" i="1"/>
  <c r="J326" i="1"/>
  <c r="R326" i="1"/>
  <c r="U326" i="1"/>
  <c r="N137" i="1"/>
  <c r="M137" i="1"/>
  <c r="J137" i="1"/>
  <c r="Q137" i="1"/>
  <c r="K137" i="1"/>
  <c r="U137" i="1"/>
  <c r="I137" i="1"/>
  <c r="T137" i="1"/>
  <c r="S137" i="1"/>
  <c r="R137" i="1"/>
  <c r="P137" i="1"/>
  <c r="O137" i="1"/>
  <c r="L137" i="1"/>
  <c r="L317" i="1"/>
  <c r="P317" i="1"/>
  <c r="U317" i="1"/>
  <c r="J317" i="1"/>
  <c r="S317" i="1"/>
  <c r="M317" i="1"/>
  <c r="R317" i="1"/>
  <c r="O317" i="1"/>
  <c r="K317" i="1"/>
  <c r="T317" i="1"/>
  <c r="I317" i="1"/>
  <c r="Q317" i="1"/>
  <c r="N317" i="1"/>
  <c r="M240" i="1"/>
  <c r="N240" i="1"/>
  <c r="J240" i="1"/>
  <c r="K240" i="1"/>
  <c r="U240" i="1"/>
  <c r="Q240" i="1"/>
  <c r="R240" i="1"/>
  <c r="S240" i="1"/>
  <c r="I240" i="1"/>
  <c r="P240" i="1"/>
  <c r="O240" i="1"/>
  <c r="T240" i="1"/>
  <c r="L240" i="1"/>
  <c r="M171" i="1"/>
  <c r="I171" i="1"/>
  <c r="U171" i="1"/>
  <c r="Q171" i="1"/>
  <c r="J171" i="1"/>
  <c r="K171" i="1"/>
  <c r="T171" i="1"/>
  <c r="R171" i="1"/>
  <c r="S171" i="1"/>
  <c r="P171" i="1"/>
  <c r="L171" i="1"/>
  <c r="O171" i="1"/>
  <c r="N171" i="1"/>
  <c r="P106" i="1"/>
  <c r="O106" i="1"/>
  <c r="U106" i="1"/>
  <c r="L106" i="1"/>
  <c r="M106" i="1"/>
  <c r="J106" i="1"/>
  <c r="Q106" i="1"/>
  <c r="N106" i="1"/>
  <c r="I106" i="1"/>
  <c r="K106" i="1"/>
  <c r="R106" i="1"/>
  <c r="S106" i="1"/>
  <c r="T106" i="1"/>
  <c r="M278" i="1"/>
  <c r="T278" i="1"/>
  <c r="L278" i="1"/>
  <c r="U278" i="1"/>
  <c r="O278" i="1"/>
  <c r="R278" i="1"/>
  <c r="I278" i="1"/>
  <c r="Q278" i="1"/>
  <c r="J278" i="1"/>
  <c r="K278" i="1"/>
  <c r="S278" i="1"/>
  <c r="P278" i="1"/>
  <c r="N278" i="1"/>
  <c r="Q218" i="1"/>
  <c r="T218" i="1"/>
  <c r="O218" i="1"/>
  <c r="R218" i="1"/>
  <c r="S218" i="1"/>
  <c r="I218" i="1"/>
  <c r="P218" i="1"/>
  <c r="N218" i="1"/>
  <c r="K218" i="1"/>
  <c r="U218" i="1"/>
  <c r="M218" i="1"/>
  <c r="J218" i="1"/>
  <c r="L218" i="1"/>
  <c r="R12" i="1"/>
  <c r="J12" i="1"/>
  <c r="U12" i="1"/>
  <c r="P12" i="1"/>
  <c r="O12" i="1"/>
  <c r="L12" i="1"/>
  <c r="K12" i="1"/>
  <c r="N12" i="1"/>
  <c r="I12" i="1"/>
  <c r="S12" i="1"/>
  <c r="Q12" i="1"/>
  <c r="T12" i="1"/>
  <c r="M12" i="1"/>
  <c r="K246" i="1"/>
  <c r="S246" i="1"/>
  <c r="P246" i="1"/>
  <c r="I246" i="1"/>
  <c r="Q246" i="1"/>
  <c r="N246" i="1"/>
  <c r="T246" i="1"/>
  <c r="O246" i="1"/>
  <c r="L246" i="1"/>
  <c r="R246" i="1"/>
  <c r="M246" i="1"/>
  <c r="U246" i="1"/>
  <c r="J246" i="1"/>
  <c r="K112" i="1"/>
  <c r="S112" i="1"/>
  <c r="P112" i="1"/>
  <c r="L112" i="1"/>
  <c r="T112" i="1"/>
  <c r="R112" i="1"/>
  <c r="Q112" i="1"/>
  <c r="N112" i="1"/>
  <c r="M112" i="1"/>
  <c r="J112" i="1"/>
  <c r="O112" i="1"/>
  <c r="I112" i="1"/>
  <c r="U112" i="1"/>
  <c r="M248" i="1"/>
  <c r="R248" i="1"/>
  <c r="K248" i="1"/>
  <c r="S248" i="1"/>
  <c r="T248" i="1"/>
  <c r="Q248" i="1"/>
  <c r="I248" i="1"/>
  <c r="U248" i="1"/>
  <c r="P248" i="1"/>
  <c r="O248" i="1"/>
  <c r="N248" i="1"/>
  <c r="L248" i="1"/>
  <c r="J248" i="1"/>
  <c r="N117" i="1"/>
  <c r="R117" i="1"/>
  <c r="K117" i="1"/>
  <c r="Q117" i="1"/>
  <c r="S117" i="1"/>
  <c r="P117" i="1"/>
  <c r="I117" i="1"/>
  <c r="L117" i="1"/>
  <c r="M117" i="1"/>
  <c r="J117" i="1"/>
  <c r="O117" i="1"/>
  <c r="U117" i="1"/>
  <c r="T117" i="1"/>
  <c r="K308" i="1"/>
  <c r="U308" i="1"/>
  <c r="Q308" i="1"/>
  <c r="I308" i="1"/>
  <c r="S308" i="1"/>
  <c r="T308" i="1"/>
  <c r="R308" i="1"/>
  <c r="O308" i="1"/>
  <c r="N308" i="1"/>
  <c r="P308" i="1"/>
  <c r="M308" i="1"/>
  <c r="J308" i="1"/>
  <c r="L308" i="1"/>
  <c r="S264" i="1"/>
  <c r="I264" i="1"/>
  <c r="R264" i="1"/>
  <c r="K264" i="1"/>
  <c r="T264" i="1"/>
  <c r="Q264" i="1"/>
  <c r="P264" i="1"/>
  <c r="O264" i="1"/>
  <c r="N264" i="1"/>
  <c r="L264" i="1"/>
  <c r="M264" i="1"/>
  <c r="U264" i="1"/>
  <c r="J264" i="1"/>
  <c r="Q303" i="1"/>
  <c r="R303" i="1"/>
  <c r="J303" i="1"/>
  <c r="M303" i="1"/>
  <c r="P303" i="1"/>
  <c r="S303" i="1"/>
  <c r="I303" i="1"/>
  <c r="L303" i="1"/>
  <c r="O303" i="1"/>
  <c r="T303" i="1"/>
  <c r="U303" i="1"/>
  <c r="K303" i="1"/>
  <c r="N303" i="1"/>
  <c r="I249" i="1"/>
  <c r="U249" i="1"/>
  <c r="O249" i="1"/>
  <c r="P249" i="1"/>
  <c r="T249" i="1"/>
  <c r="J249" i="1"/>
  <c r="Q249" i="1"/>
  <c r="N249" i="1"/>
  <c r="M249" i="1"/>
  <c r="L249" i="1"/>
  <c r="K249" i="1"/>
  <c r="S249" i="1"/>
  <c r="R249" i="1"/>
  <c r="U288" i="1"/>
  <c r="K288" i="1"/>
  <c r="T288" i="1"/>
  <c r="M288" i="1"/>
  <c r="J288" i="1"/>
  <c r="S288" i="1"/>
  <c r="I288" i="1"/>
  <c r="Q288" i="1"/>
  <c r="R288" i="1"/>
  <c r="P288" i="1"/>
  <c r="O288" i="1"/>
  <c r="N288" i="1"/>
  <c r="L288" i="1"/>
  <c r="Q166" i="1"/>
  <c r="K166" i="1"/>
  <c r="R166" i="1"/>
  <c r="P166" i="1"/>
  <c r="J166" i="1"/>
  <c r="U166" i="1"/>
  <c r="N166" i="1"/>
  <c r="S166" i="1"/>
  <c r="M166" i="1"/>
  <c r="T166" i="1"/>
  <c r="O166" i="1"/>
  <c r="L166" i="1"/>
  <c r="I166" i="1"/>
  <c r="L191" i="1"/>
  <c r="J191" i="1"/>
  <c r="P191" i="1"/>
  <c r="N191" i="1"/>
  <c r="O191" i="1"/>
  <c r="M191" i="1"/>
  <c r="Q191" i="1"/>
  <c r="S191" i="1"/>
  <c r="I191" i="1"/>
  <c r="K191" i="1"/>
  <c r="U191" i="1"/>
  <c r="T191" i="1"/>
  <c r="R191" i="1"/>
  <c r="R161" i="1"/>
  <c r="U161" i="1"/>
  <c r="N161" i="1"/>
  <c r="K161" i="1"/>
  <c r="Q161" i="1"/>
  <c r="S161" i="1"/>
  <c r="I161" i="1"/>
  <c r="M161" i="1"/>
  <c r="L161" i="1"/>
  <c r="O161" i="1"/>
  <c r="P161" i="1"/>
  <c r="J161" i="1"/>
  <c r="T161" i="1"/>
  <c r="R35" i="1"/>
  <c r="S35" i="1"/>
  <c r="K35" i="1"/>
  <c r="Q35" i="1"/>
  <c r="L35" i="1"/>
  <c r="T35" i="1"/>
  <c r="M35" i="1"/>
  <c r="J35" i="1"/>
  <c r="N35" i="1"/>
  <c r="I35" i="1"/>
  <c r="U35" i="1"/>
  <c r="P35" i="1"/>
  <c r="O35" i="1"/>
  <c r="J314" i="1"/>
  <c r="L314" i="1"/>
  <c r="O314" i="1"/>
  <c r="N314" i="1"/>
  <c r="U314" i="1"/>
  <c r="Q314" i="1"/>
  <c r="K314" i="1"/>
  <c r="T314" i="1"/>
  <c r="R314" i="1"/>
  <c r="S314" i="1"/>
  <c r="I314" i="1"/>
  <c r="P314" i="1"/>
  <c r="M314" i="1"/>
  <c r="O158" i="1"/>
  <c r="L158" i="1"/>
  <c r="N158" i="1"/>
  <c r="S158" i="1"/>
  <c r="P158" i="1"/>
  <c r="Q158" i="1"/>
  <c r="R158" i="1"/>
  <c r="U158" i="1"/>
  <c r="I158" i="1"/>
  <c r="M158" i="1"/>
  <c r="J158" i="1"/>
  <c r="T158" i="1"/>
  <c r="K158" i="1"/>
  <c r="O205" i="1"/>
  <c r="L205" i="1"/>
  <c r="K205" i="1"/>
  <c r="I205" i="1"/>
  <c r="T205" i="1"/>
  <c r="S205" i="1"/>
  <c r="N205" i="1"/>
  <c r="R205" i="1"/>
  <c r="Q205" i="1"/>
  <c r="U205" i="1"/>
  <c r="P205" i="1"/>
  <c r="M205" i="1"/>
  <c r="J205" i="1"/>
  <c r="J145" i="1"/>
  <c r="I145" i="1"/>
  <c r="S145" i="1"/>
  <c r="Q145" i="1"/>
  <c r="K145" i="1"/>
  <c r="U145" i="1"/>
  <c r="N145" i="1"/>
  <c r="M145" i="1"/>
  <c r="T145" i="1"/>
  <c r="R145" i="1"/>
  <c r="P145" i="1"/>
  <c r="O145" i="1"/>
  <c r="L145" i="1"/>
  <c r="K234" i="1"/>
  <c r="R234" i="1"/>
  <c r="T234" i="1"/>
  <c r="Q234" i="1"/>
  <c r="S234" i="1"/>
  <c r="I234" i="1"/>
  <c r="P234" i="1"/>
  <c r="O234" i="1"/>
  <c r="N234" i="1"/>
  <c r="U234" i="1"/>
  <c r="M234" i="1"/>
  <c r="J234" i="1"/>
  <c r="L234" i="1"/>
  <c r="J165" i="1"/>
  <c r="K165" i="1"/>
  <c r="R165" i="1"/>
  <c r="N165" i="1"/>
  <c r="P165" i="1"/>
  <c r="M165" i="1"/>
  <c r="L165" i="1"/>
  <c r="U165" i="1"/>
  <c r="I165" i="1"/>
  <c r="O165" i="1"/>
  <c r="Q165" i="1"/>
  <c r="T165" i="1"/>
  <c r="S165" i="1"/>
  <c r="S101" i="1"/>
  <c r="N101" i="1"/>
  <c r="K101" i="1"/>
  <c r="Q101" i="1"/>
  <c r="L101" i="1"/>
  <c r="T101" i="1"/>
  <c r="M101" i="1"/>
  <c r="J101" i="1"/>
  <c r="R101" i="1"/>
  <c r="I101" i="1"/>
  <c r="U101" i="1"/>
  <c r="P101" i="1"/>
  <c r="O101" i="1"/>
  <c r="N140" i="1"/>
  <c r="O140" i="1"/>
  <c r="P140" i="1"/>
  <c r="L140" i="1"/>
  <c r="M140" i="1"/>
  <c r="I140" i="1"/>
  <c r="R140" i="1"/>
  <c r="K140" i="1"/>
  <c r="U140" i="1"/>
  <c r="Q140" i="1"/>
  <c r="T140" i="1"/>
  <c r="S140" i="1"/>
  <c r="J140" i="1"/>
  <c r="K245" i="1"/>
  <c r="N245" i="1"/>
  <c r="J245" i="1"/>
  <c r="I245" i="1"/>
  <c r="Q245" i="1"/>
  <c r="L245" i="1"/>
  <c r="T245" i="1"/>
  <c r="S245" i="1"/>
  <c r="O245" i="1"/>
  <c r="R245" i="1"/>
  <c r="M245" i="1"/>
  <c r="U245" i="1"/>
  <c r="P245" i="1"/>
  <c r="P114" i="1"/>
  <c r="O114" i="1"/>
  <c r="U114" i="1"/>
  <c r="N114" i="1"/>
  <c r="M114" i="1"/>
  <c r="J114" i="1"/>
  <c r="Q114" i="1"/>
  <c r="L114" i="1"/>
  <c r="I114" i="1"/>
  <c r="K114" i="1"/>
  <c r="T114" i="1"/>
  <c r="S114" i="1"/>
  <c r="R114" i="1"/>
  <c r="P279" i="1"/>
  <c r="K279" i="1"/>
  <c r="L279" i="1"/>
  <c r="R279" i="1"/>
  <c r="M279" i="1"/>
  <c r="U279" i="1"/>
  <c r="O279" i="1"/>
  <c r="T279" i="1"/>
  <c r="S279" i="1"/>
  <c r="N279" i="1"/>
  <c r="I279" i="1"/>
  <c r="Q279" i="1"/>
  <c r="J279" i="1"/>
  <c r="K206" i="1"/>
  <c r="U206" i="1"/>
  <c r="R206" i="1"/>
  <c r="N206" i="1"/>
  <c r="S206" i="1"/>
  <c r="P206" i="1"/>
  <c r="Q206" i="1"/>
  <c r="O206" i="1"/>
  <c r="L206" i="1"/>
  <c r="I206" i="1"/>
  <c r="M206" i="1"/>
  <c r="J206" i="1"/>
  <c r="T206" i="1"/>
  <c r="Q133" i="1"/>
  <c r="L133" i="1"/>
  <c r="N133" i="1"/>
  <c r="M133" i="1"/>
  <c r="J133" i="1"/>
  <c r="O133" i="1"/>
  <c r="I133" i="1"/>
  <c r="U133" i="1"/>
  <c r="K133" i="1"/>
  <c r="T133" i="1"/>
  <c r="S133" i="1"/>
  <c r="R133" i="1"/>
  <c r="P133" i="1"/>
  <c r="R247" i="1"/>
  <c r="Q247" i="1"/>
  <c r="J247" i="1"/>
  <c r="U247" i="1"/>
  <c r="T247" i="1"/>
  <c r="O247" i="1"/>
  <c r="L247" i="1"/>
  <c r="M247" i="1"/>
  <c r="P247" i="1"/>
  <c r="I247" i="1"/>
  <c r="N247" i="1"/>
  <c r="K247" i="1"/>
  <c r="S247" i="1"/>
  <c r="K116" i="1"/>
  <c r="T116" i="1"/>
  <c r="S116" i="1"/>
  <c r="R116" i="1"/>
  <c r="P116" i="1"/>
  <c r="Q116" i="1"/>
  <c r="L116" i="1"/>
  <c r="N116" i="1"/>
  <c r="M116" i="1"/>
  <c r="J116" i="1"/>
  <c r="O116" i="1"/>
  <c r="I116" i="1"/>
  <c r="U116" i="1"/>
  <c r="S284" i="1"/>
  <c r="P284" i="1"/>
  <c r="M284" i="1"/>
  <c r="U284" i="1"/>
  <c r="N284" i="1"/>
  <c r="K284" i="1"/>
  <c r="O284" i="1"/>
  <c r="L284" i="1"/>
  <c r="I284" i="1"/>
  <c r="Q284" i="1"/>
  <c r="T284" i="1"/>
  <c r="R284" i="1"/>
  <c r="J284" i="1"/>
  <c r="L212" i="1"/>
  <c r="R212" i="1"/>
  <c r="P212" i="1"/>
  <c r="O212" i="1"/>
  <c r="N212" i="1"/>
  <c r="J212" i="1"/>
  <c r="M212" i="1"/>
  <c r="Q212" i="1"/>
  <c r="S212" i="1"/>
  <c r="K212" i="1"/>
  <c r="U212" i="1"/>
  <c r="I212" i="1"/>
  <c r="T212" i="1"/>
  <c r="Q141" i="1"/>
  <c r="T141" i="1"/>
  <c r="S141" i="1"/>
  <c r="I141" i="1"/>
  <c r="R141" i="1"/>
  <c r="O141" i="1"/>
  <c r="N141" i="1"/>
  <c r="P141" i="1"/>
  <c r="M141" i="1"/>
  <c r="L141" i="1"/>
  <c r="J141" i="1"/>
  <c r="K141" i="1"/>
  <c r="U141" i="1"/>
  <c r="I261" i="1"/>
  <c r="Q261" i="1"/>
  <c r="N261" i="1"/>
  <c r="L261" i="1"/>
  <c r="O261" i="1"/>
  <c r="J261" i="1"/>
  <c r="T261" i="1"/>
  <c r="M261" i="1"/>
  <c r="U261" i="1"/>
  <c r="R261" i="1"/>
  <c r="K261" i="1"/>
  <c r="S261" i="1"/>
  <c r="P261" i="1"/>
  <c r="I46" i="1"/>
  <c r="U46" i="1"/>
  <c r="P46" i="1"/>
  <c r="O46" i="1"/>
  <c r="S46" i="1"/>
  <c r="N46" i="1"/>
  <c r="K46" i="1"/>
  <c r="Q46" i="1"/>
  <c r="L46" i="1"/>
  <c r="T46" i="1"/>
  <c r="M46" i="1"/>
  <c r="J46" i="1"/>
  <c r="R46" i="1"/>
  <c r="J342" i="1"/>
  <c r="L342" i="1"/>
  <c r="O342" i="1"/>
  <c r="U342" i="1"/>
  <c r="K342" i="1"/>
  <c r="R342" i="1"/>
  <c r="S342" i="1"/>
  <c r="T342" i="1"/>
  <c r="N342" i="1"/>
  <c r="Q342" i="1"/>
  <c r="P342" i="1"/>
  <c r="M342" i="1"/>
  <c r="I342" i="1"/>
  <c r="O331" i="1"/>
  <c r="R331" i="1"/>
  <c r="Q331" i="1"/>
  <c r="S331" i="1"/>
  <c r="P331" i="1"/>
  <c r="U331" i="1"/>
  <c r="M331" i="1"/>
  <c r="J331" i="1"/>
  <c r="I331" i="1"/>
  <c r="K331" i="1"/>
  <c r="L331" i="1"/>
  <c r="T331" i="1"/>
  <c r="N331" i="1"/>
  <c r="I325" i="1"/>
  <c r="L325" i="1"/>
  <c r="T325" i="1"/>
  <c r="J325" i="1"/>
  <c r="M325" i="1"/>
  <c r="U325" i="1"/>
  <c r="P325" i="1"/>
  <c r="K325" i="1"/>
  <c r="S325" i="1"/>
  <c r="N325" i="1"/>
  <c r="Q325" i="1"/>
  <c r="O325" i="1"/>
  <c r="R325" i="1"/>
  <c r="L95" i="1"/>
  <c r="J95" i="1"/>
  <c r="I95" i="1"/>
  <c r="Q95" i="1"/>
  <c r="T95" i="1"/>
  <c r="S95" i="1"/>
  <c r="N95" i="1"/>
  <c r="K95" i="1"/>
  <c r="U95" i="1"/>
  <c r="O95" i="1"/>
  <c r="M95" i="1"/>
  <c r="R95" i="1"/>
  <c r="P95" i="1"/>
  <c r="I298" i="1"/>
  <c r="S298" i="1"/>
  <c r="U298" i="1"/>
  <c r="Q298" i="1"/>
  <c r="T298" i="1"/>
  <c r="L298" i="1"/>
  <c r="N298" i="1"/>
  <c r="O298" i="1"/>
  <c r="K298" i="1"/>
  <c r="J298" i="1"/>
  <c r="M298" i="1"/>
  <c r="R298" i="1"/>
  <c r="P298" i="1"/>
  <c r="O224" i="1"/>
  <c r="Q224" i="1"/>
  <c r="M224" i="1"/>
  <c r="N224" i="1"/>
  <c r="J224" i="1"/>
  <c r="K224" i="1"/>
  <c r="L224" i="1"/>
  <c r="T224" i="1"/>
  <c r="R224" i="1"/>
  <c r="S224" i="1"/>
  <c r="I224" i="1"/>
  <c r="P224" i="1"/>
  <c r="U224" i="1"/>
  <c r="L155" i="1"/>
  <c r="J155" i="1"/>
  <c r="Q155" i="1"/>
  <c r="O155" i="1"/>
  <c r="N155" i="1"/>
  <c r="M155" i="1"/>
  <c r="I155" i="1"/>
  <c r="S155" i="1"/>
  <c r="T155" i="1"/>
  <c r="K155" i="1"/>
  <c r="U155" i="1"/>
  <c r="R155" i="1"/>
  <c r="P155" i="1"/>
  <c r="K262" i="1"/>
  <c r="S262" i="1"/>
  <c r="L262" i="1"/>
  <c r="I262" i="1"/>
  <c r="Q262" i="1"/>
  <c r="N262" i="1"/>
  <c r="T262" i="1"/>
  <c r="P262" i="1"/>
  <c r="O262" i="1"/>
  <c r="R262" i="1"/>
  <c r="M262" i="1"/>
  <c r="U262" i="1"/>
  <c r="J262" i="1"/>
  <c r="K202" i="1"/>
  <c r="U202" i="1"/>
  <c r="Q202" i="1"/>
  <c r="T202" i="1"/>
  <c r="S202" i="1"/>
  <c r="I202" i="1"/>
  <c r="P202" i="1"/>
  <c r="O202" i="1"/>
  <c r="R202" i="1"/>
  <c r="N202" i="1"/>
  <c r="M202" i="1"/>
  <c r="J202" i="1"/>
  <c r="L202" i="1"/>
  <c r="S138" i="1"/>
  <c r="L138" i="1"/>
  <c r="K138" i="1"/>
  <c r="U138" i="1"/>
  <c r="Q138" i="1"/>
  <c r="T138" i="1"/>
  <c r="M138" i="1"/>
  <c r="J138" i="1"/>
  <c r="P138" i="1"/>
  <c r="O138" i="1"/>
  <c r="R138" i="1"/>
  <c r="N138" i="1"/>
  <c r="I138" i="1"/>
  <c r="R309" i="1"/>
  <c r="L309" i="1"/>
  <c r="S309" i="1"/>
  <c r="P309" i="1"/>
  <c r="M309" i="1"/>
  <c r="U309" i="1"/>
  <c r="O309" i="1"/>
  <c r="J309" i="1"/>
  <c r="K309" i="1"/>
  <c r="T309" i="1"/>
  <c r="I309" i="1"/>
  <c r="Q309" i="1"/>
  <c r="N309" i="1"/>
  <c r="M230" i="1"/>
  <c r="J230" i="1"/>
  <c r="T230" i="1"/>
  <c r="K230" i="1"/>
  <c r="U230" i="1"/>
  <c r="R230" i="1"/>
  <c r="N230" i="1"/>
  <c r="S230" i="1"/>
  <c r="P230" i="1"/>
  <c r="Q230" i="1"/>
  <c r="O230" i="1"/>
  <c r="L230" i="1"/>
  <c r="I230" i="1"/>
  <c r="O98" i="1"/>
  <c r="J98" i="1"/>
  <c r="K98" i="1"/>
  <c r="Q98" i="1"/>
  <c r="L98" i="1"/>
  <c r="T98" i="1"/>
  <c r="R98" i="1"/>
  <c r="S98" i="1"/>
  <c r="N98" i="1"/>
  <c r="I98" i="1"/>
  <c r="U98" i="1"/>
  <c r="P98" i="1"/>
  <c r="M98" i="1"/>
  <c r="P237" i="1"/>
  <c r="M237" i="1"/>
  <c r="L237" i="1"/>
  <c r="J237" i="1"/>
  <c r="K237" i="1"/>
  <c r="U237" i="1"/>
  <c r="Q237" i="1"/>
  <c r="T237" i="1"/>
  <c r="S237" i="1"/>
  <c r="I237" i="1"/>
  <c r="R237" i="1"/>
  <c r="O237" i="1"/>
  <c r="N237" i="1"/>
  <c r="M105" i="1"/>
  <c r="N105" i="1"/>
  <c r="I105" i="1"/>
  <c r="U105" i="1"/>
  <c r="P105" i="1"/>
  <c r="O105" i="1"/>
  <c r="K105" i="1"/>
  <c r="S105" i="1"/>
  <c r="R105" i="1"/>
  <c r="Q105" i="1"/>
  <c r="L105" i="1"/>
  <c r="T105" i="1"/>
  <c r="J105" i="1"/>
  <c r="U40" i="1"/>
  <c r="J40" i="1"/>
  <c r="M40" i="1"/>
  <c r="Q40" i="1"/>
  <c r="T40" i="1"/>
  <c r="K40" i="1"/>
  <c r="N40" i="1"/>
  <c r="S40" i="1"/>
  <c r="O40" i="1"/>
  <c r="L40" i="1"/>
  <c r="I40" i="1"/>
  <c r="R40" i="1"/>
  <c r="P40" i="1"/>
  <c r="N310" i="1"/>
  <c r="K310" i="1"/>
  <c r="J310" i="1"/>
  <c r="M310" i="1"/>
  <c r="R310" i="1"/>
  <c r="I310" i="1"/>
  <c r="S310" i="1"/>
  <c r="U310" i="1"/>
  <c r="Q310" i="1"/>
  <c r="T310" i="1"/>
  <c r="L310" i="1"/>
  <c r="O310" i="1"/>
  <c r="P310" i="1"/>
  <c r="M232" i="1"/>
  <c r="J232" i="1"/>
  <c r="U232" i="1"/>
  <c r="R232" i="1"/>
  <c r="S232" i="1"/>
  <c r="I232" i="1"/>
  <c r="P232" i="1"/>
  <c r="O232" i="1"/>
  <c r="T232" i="1"/>
  <c r="L232" i="1"/>
  <c r="N232" i="1"/>
  <c r="K232" i="1"/>
  <c r="Q232" i="1"/>
  <c r="S162" i="1"/>
  <c r="I162" i="1"/>
  <c r="P162" i="1"/>
  <c r="O162" i="1"/>
  <c r="R162" i="1"/>
  <c r="N162" i="1"/>
  <c r="M162" i="1"/>
  <c r="J162" i="1"/>
  <c r="L162" i="1"/>
  <c r="K162" i="1"/>
  <c r="U162" i="1"/>
  <c r="Q162" i="1"/>
  <c r="T162" i="1"/>
  <c r="S99" i="1"/>
  <c r="Q99" i="1"/>
  <c r="P99" i="1"/>
  <c r="M99" i="1"/>
  <c r="K99" i="1"/>
  <c r="J99" i="1"/>
  <c r="I99" i="1"/>
  <c r="U99" i="1"/>
  <c r="L99" i="1"/>
  <c r="T99" i="1"/>
  <c r="N99" i="1"/>
  <c r="R99" i="1"/>
  <c r="O99" i="1"/>
  <c r="N271" i="1"/>
  <c r="I271" i="1"/>
  <c r="Q271" i="1"/>
  <c r="J271" i="1"/>
  <c r="T271" i="1"/>
  <c r="O271" i="1"/>
  <c r="L271" i="1"/>
  <c r="R271" i="1"/>
  <c r="M271" i="1"/>
  <c r="U271" i="1"/>
  <c r="P271" i="1"/>
  <c r="K271" i="1"/>
  <c r="S271" i="1"/>
  <c r="S209" i="1"/>
  <c r="K209" i="1"/>
  <c r="N209" i="1"/>
  <c r="T209" i="1"/>
  <c r="I209" i="1"/>
  <c r="P209" i="1"/>
  <c r="O209" i="1"/>
  <c r="R209" i="1"/>
  <c r="M209" i="1"/>
  <c r="Q209" i="1"/>
  <c r="J209" i="1"/>
  <c r="U209" i="1"/>
  <c r="L209" i="1"/>
  <c r="J149" i="1"/>
  <c r="K149" i="1"/>
  <c r="U149" i="1"/>
  <c r="Q149" i="1"/>
  <c r="T149" i="1"/>
  <c r="S149" i="1"/>
  <c r="I149" i="1"/>
  <c r="R149" i="1"/>
  <c r="O149" i="1"/>
  <c r="N149" i="1"/>
  <c r="P149" i="1"/>
  <c r="M149" i="1"/>
  <c r="L149" i="1"/>
  <c r="M315" i="1"/>
  <c r="P315" i="1"/>
  <c r="S315" i="1"/>
  <c r="I315" i="1"/>
  <c r="L315" i="1"/>
  <c r="O315" i="1"/>
  <c r="T315" i="1"/>
  <c r="U315" i="1"/>
  <c r="K315" i="1"/>
  <c r="N315" i="1"/>
  <c r="Q315" i="1"/>
  <c r="R315" i="1"/>
  <c r="J315" i="1"/>
  <c r="I238" i="1"/>
  <c r="K238" i="1"/>
  <c r="R238" i="1"/>
  <c r="M238" i="1"/>
  <c r="J238" i="1"/>
  <c r="T238" i="1"/>
  <c r="O238" i="1"/>
  <c r="L238" i="1"/>
  <c r="U238" i="1"/>
  <c r="N238" i="1"/>
  <c r="S238" i="1"/>
  <c r="P238" i="1"/>
  <c r="Q238" i="1"/>
  <c r="N169" i="1"/>
  <c r="S169" i="1"/>
  <c r="Q169" i="1"/>
  <c r="K169" i="1"/>
  <c r="U169" i="1"/>
  <c r="I169" i="1"/>
  <c r="R169" i="1"/>
  <c r="T169" i="1"/>
  <c r="J169" i="1"/>
  <c r="P169" i="1"/>
  <c r="O169" i="1"/>
  <c r="L169" i="1"/>
  <c r="M169" i="1"/>
  <c r="K104" i="1"/>
  <c r="N104" i="1"/>
  <c r="I104" i="1"/>
  <c r="U104" i="1"/>
  <c r="L104" i="1"/>
  <c r="T104" i="1"/>
  <c r="S104" i="1"/>
  <c r="J104" i="1"/>
  <c r="R104" i="1"/>
  <c r="Q104" i="1"/>
  <c r="O104" i="1"/>
  <c r="P104" i="1"/>
  <c r="M104" i="1"/>
  <c r="O100" i="1"/>
  <c r="L100" i="1"/>
  <c r="S100" i="1"/>
  <c r="J100" i="1"/>
  <c r="R100" i="1"/>
  <c r="Q100" i="1"/>
  <c r="P100" i="1"/>
  <c r="M100" i="1"/>
  <c r="T100" i="1"/>
  <c r="K100" i="1"/>
  <c r="N100" i="1"/>
  <c r="I100" i="1"/>
  <c r="U100" i="1"/>
  <c r="J143" i="1"/>
  <c r="O143" i="1"/>
  <c r="Q143" i="1"/>
  <c r="R143" i="1"/>
  <c r="S143" i="1"/>
  <c r="K143" i="1"/>
  <c r="I143" i="1"/>
  <c r="N143" i="1"/>
  <c r="T143" i="1"/>
  <c r="L143" i="1"/>
  <c r="M143" i="1"/>
  <c r="P143" i="1"/>
  <c r="U143" i="1"/>
  <c r="O252" i="1"/>
  <c r="L252" i="1"/>
  <c r="M252" i="1"/>
  <c r="U252" i="1"/>
  <c r="N252" i="1"/>
  <c r="K252" i="1"/>
  <c r="P252" i="1"/>
  <c r="J252" i="1"/>
  <c r="I252" i="1"/>
  <c r="Q252" i="1"/>
  <c r="T252" i="1"/>
  <c r="R252" i="1"/>
  <c r="S252" i="1"/>
  <c r="I39" i="1"/>
  <c r="L39" i="1"/>
  <c r="O39" i="1"/>
  <c r="S39" i="1"/>
  <c r="N39" i="1"/>
  <c r="K39" i="1"/>
  <c r="P39" i="1"/>
  <c r="U39" i="1"/>
  <c r="T39" i="1"/>
  <c r="M39" i="1"/>
  <c r="J39" i="1"/>
  <c r="R39" i="1"/>
  <c r="Q39" i="1"/>
  <c r="S57" i="1"/>
  <c r="T57" i="1"/>
  <c r="L57" i="1"/>
  <c r="Q57" i="1"/>
  <c r="K57" i="1"/>
  <c r="J57" i="1"/>
  <c r="R57" i="1"/>
  <c r="O57" i="1"/>
  <c r="P57" i="1"/>
  <c r="U57" i="1"/>
  <c r="I57" i="1"/>
  <c r="N57" i="1"/>
  <c r="M57" i="1"/>
  <c r="M285" i="1"/>
  <c r="U285" i="1"/>
  <c r="R285" i="1"/>
  <c r="K285" i="1"/>
  <c r="S285" i="1"/>
  <c r="P285" i="1"/>
  <c r="I285" i="1"/>
  <c r="Q285" i="1"/>
  <c r="N285" i="1"/>
  <c r="L285" i="1"/>
  <c r="O285" i="1"/>
  <c r="J285" i="1"/>
  <c r="T285" i="1"/>
  <c r="M214" i="1"/>
  <c r="J214" i="1"/>
  <c r="T214" i="1"/>
  <c r="K214" i="1"/>
  <c r="U214" i="1"/>
  <c r="R214" i="1"/>
  <c r="N214" i="1"/>
  <c r="S214" i="1"/>
  <c r="P214" i="1"/>
  <c r="Q214" i="1"/>
  <c r="O214" i="1"/>
  <c r="L214" i="1"/>
  <c r="I214" i="1"/>
  <c r="M144" i="1"/>
  <c r="L144" i="1"/>
  <c r="P144" i="1"/>
  <c r="O144" i="1"/>
  <c r="N144" i="1"/>
  <c r="J144" i="1"/>
  <c r="T144" i="1"/>
  <c r="S144" i="1"/>
  <c r="Q144" i="1"/>
  <c r="K144" i="1"/>
  <c r="U144" i="1"/>
  <c r="I144" i="1"/>
  <c r="R144" i="1"/>
  <c r="S190" i="1"/>
  <c r="P190" i="1"/>
  <c r="Q190" i="1"/>
  <c r="O190" i="1"/>
  <c r="L190" i="1"/>
  <c r="I190" i="1"/>
  <c r="M190" i="1"/>
  <c r="J190" i="1"/>
  <c r="T190" i="1"/>
  <c r="K190" i="1"/>
  <c r="U190" i="1"/>
  <c r="R190" i="1"/>
  <c r="N190" i="1"/>
  <c r="S123" i="1"/>
  <c r="R123" i="1"/>
  <c r="P123" i="1"/>
  <c r="Q123" i="1"/>
  <c r="L123" i="1"/>
  <c r="N123" i="1"/>
  <c r="M123" i="1"/>
  <c r="J123" i="1"/>
  <c r="O123" i="1"/>
  <c r="I123" i="1"/>
  <c r="U123" i="1"/>
  <c r="K123" i="1"/>
  <c r="T123" i="1"/>
  <c r="O292" i="1"/>
  <c r="L292" i="1"/>
  <c r="M292" i="1"/>
  <c r="U292" i="1"/>
  <c r="N292" i="1"/>
  <c r="K292" i="1"/>
  <c r="P292" i="1"/>
  <c r="J292" i="1"/>
  <c r="I292" i="1"/>
  <c r="Q292" i="1"/>
  <c r="T292" i="1"/>
  <c r="R292" i="1"/>
  <c r="S292" i="1"/>
  <c r="I219" i="1"/>
  <c r="M219" i="1"/>
  <c r="T219" i="1"/>
  <c r="N219" i="1"/>
  <c r="O219" i="1"/>
  <c r="P219" i="1"/>
  <c r="J219" i="1"/>
  <c r="R219" i="1"/>
  <c r="S219" i="1"/>
  <c r="Q219" i="1"/>
  <c r="K219" i="1"/>
  <c r="U219" i="1"/>
  <c r="L219" i="1"/>
  <c r="O150" i="1"/>
  <c r="L150" i="1"/>
  <c r="I150" i="1"/>
  <c r="M150" i="1"/>
  <c r="J150" i="1"/>
  <c r="T150" i="1"/>
  <c r="K150" i="1"/>
  <c r="U150" i="1"/>
  <c r="R150" i="1"/>
  <c r="N150" i="1"/>
  <c r="S150" i="1"/>
  <c r="P150" i="1"/>
  <c r="Q150" i="1"/>
  <c r="S192" i="1"/>
  <c r="P192" i="1"/>
  <c r="O192" i="1"/>
  <c r="T192" i="1"/>
  <c r="L192" i="1"/>
  <c r="N192" i="1"/>
  <c r="M192" i="1"/>
  <c r="I192" i="1"/>
  <c r="K192" i="1"/>
  <c r="U192" i="1"/>
  <c r="Q192" i="1"/>
  <c r="R192" i="1"/>
  <c r="J192" i="1"/>
  <c r="L291" i="1"/>
  <c r="S291" i="1"/>
  <c r="N291" i="1"/>
  <c r="M291" i="1"/>
  <c r="U291" i="1"/>
  <c r="R291" i="1"/>
  <c r="P291" i="1"/>
  <c r="K291" i="1"/>
  <c r="J291" i="1"/>
  <c r="I291" i="1"/>
  <c r="Q291" i="1"/>
  <c r="T291" i="1"/>
  <c r="O291" i="1"/>
  <c r="I211" i="1"/>
  <c r="R211" i="1"/>
  <c r="S211" i="1"/>
  <c r="T211" i="1"/>
  <c r="N211" i="1"/>
  <c r="O211" i="1"/>
  <c r="P211" i="1"/>
  <c r="L211" i="1"/>
  <c r="M211" i="1"/>
  <c r="J211" i="1"/>
  <c r="Q211" i="1"/>
  <c r="K211" i="1"/>
  <c r="U211" i="1"/>
  <c r="U44" i="1"/>
  <c r="P44" i="1"/>
  <c r="M44" i="1"/>
  <c r="J44" i="1"/>
  <c r="R44" i="1"/>
  <c r="Q44" i="1"/>
  <c r="I44" i="1"/>
  <c r="L44" i="1"/>
  <c r="O44" i="1"/>
  <c r="S44" i="1"/>
  <c r="N44" i="1"/>
  <c r="K44" i="1"/>
  <c r="T44" i="1"/>
  <c r="L189" i="1"/>
  <c r="Q189" i="1"/>
  <c r="U189" i="1"/>
  <c r="P189" i="1"/>
  <c r="M189" i="1"/>
  <c r="J189" i="1"/>
  <c r="R189" i="1"/>
  <c r="O189" i="1"/>
  <c r="K189" i="1"/>
  <c r="I189" i="1"/>
  <c r="T189" i="1"/>
  <c r="S189" i="1"/>
  <c r="N189" i="1"/>
  <c r="T118" i="1"/>
  <c r="K118" i="1"/>
  <c r="N118" i="1"/>
  <c r="J118" i="1"/>
  <c r="P118" i="1"/>
  <c r="Q118" i="1"/>
  <c r="L118" i="1"/>
  <c r="R118" i="1"/>
  <c r="S118" i="1"/>
  <c r="M118" i="1"/>
  <c r="O118" i="1"/>
  <c r="I118" i="1"/>
  <c r="U118" i="1"/>
  <c r="K293" i="1"/>
  <c r="J293" i="1"/>
  <c r="I293" i="1"/>
  <c r="Q293" i="1"/>
  <c r="N293" i="1"/>
  <c r="L293" i="1"/>
  <c r="T293" i="1"/>
  <c r="O293" i="1"/>
  <c r="P293" i="1"/>
  <c r="M293" i="1"/>
  <c r="U293" i="1"/>
  <c r="R293" i="1"/>
  <c r="S293" i="1"/>
  <c r="O170" i="1"/>
  <c r="R170" i="1"/>
  <c r="T170" i="1"/>
  <c r="S170" i="1"/>
  <c r="I170" i="1"/>
  <c r="P170" i="1"/>
  <c r="K170" i="1"/>
  <c r="U170" i="1"/>
  <c r="N170" i="1"/>
  <c r="M170" i="1"/>
  <c r="J170" i="1"/>
  <c r="L170" i="1"/>
  <c r="Q170" i="1"/>
  <c r="M268" i="1"/>
  <c r="U268" i="1"/>
  <c r="N268" i="1"/>
  <c r="K268" i="1"/>
  <c r="S268" i="1"/>
  <c r="L268" i="1"/>
  <c r="I268" i="1"/>
  <c r="Q268" i="1"/>
  <c r="T268" i="1"/>
  <c r="R268" i="1"/>
  <c r="O268" i="1"/>
  <c r="J268" i="1"/>
  <c r="P268" i="1"/>
  <c r="M194" i="1"/>
  <c r="I194" i="1"/>
  <c r="K194" i="1"/>
  <c r="U194" i="1"/>
  <c r="Q194" i="1"/>
  <c r="T194" i="1"/>
  <c r="P194" i="1"/>
  <c r="J194" i="1"/>
  <c r="L194" i="1"/>
  <c r="O194" i="1"/>
  <c r="R194" i="1"/>
  <c r="N194" i="1"/>
  <c r="S194" i="1"/>
  <c r="K124" i="1"/>
  <c r="T124" i="1"/>
  <c r="S124" i="1"/>
  <c r="R124" i="1"/>
  <c r="P124" i="1"/>
  <c r="Q124" i="1"/>
  <c r="L124" i="1"/>
  <c r="N124" i="1"/>
  <c r="M124" i="1"/>
  <c r="J124" i="1"/>
  <c r="O124" i="1"/>
  <c r="I124" i="1"/>
  <c r="U124" i="1"/>
  <c r="O269" i="1"/>
  <c r="P269" i="1"/>
  <c r="M269" i="1"/>
  <c r="U269" i="1"/>
  <c r="R269" i="1"/>
  <c r="S269" i="1"/>
  <c r="K269" i="1"/>
  <c r="J269" i="1"/>
  <c r="I269" i="1"/>
  <c r="Q269" i="1"/>
  <c r="N269" i="1"/>
  <c r="L269" i="1"/>
  <c r="T269" i="1"/>
  <c r="O147" i="1"/>
  <c r="R147" i="1"/>
  <c r="L147" i="1"/>
  <c r="S147" i="1"/>
  <c r="P147" i="1"/>
  <c r="Q147" i="1"/>
  <c r="K147" i="1"/>
  <c r="U147" i="1"/>
  <c r="I147" i="1"/>
  <c r="M147" i="1"/>
  <c r="J147" i="1"/>
  <c r="T147" i="1"/>
  <c r="N147" i="1"/>
  <c r="R290" i="1"/>
  <c r="N290" i="1"/>
  <c r="J290" i="1"/>
  <c r="O290" i="1"/>
  <c r="T290" i="1"/>
  <c r="U290" i="1"/>
  <c r="I290" i="1"/>
  <c r="Q290" i="1"/>
  <c r="P290" i="1"/>
  <c r="S290" i="1"/>
  <c r="K290" i="1"/>
  <c r="L290" i="1"/>
  <c r="M290" i="1"/>
  <c r="S168" i="1"/>
  <c r="Q168" i="1"/>
  <c r="O168" i="1"/>
  <c r="N168" i="1"/>
  <c r="J168" i="1"/>
  <c r="M168" i="1"/>
  <c r="P168" i="1"/>
  <c r="L168" i="1"/>
  <c r="K168" i="1"/>
  <c r="U168" i="1"/>
  <c r="I168" i="1"/>
  <c r="R168" i="1"/>
  <c r="T168" i="1"/>
  <c r="L71" i="1"/>
  <c r="K71" i="1"/>
  <c r="N71" i="1"/>
  <c r="S71" i="1"/>
  <c r="T71" i="1"/>
  <c r="U71" i="1"/>
  <c r="O71" i="1"/>
  <c r="I71" i="1"/>
  <c r="R71" i="1"/>
  <c r="J71" i="1"/>
  <c r="M71" i="1"/>
  <c r="P71" i="1"/>
  <c r="Q71" i="1"/>
  <c r="T27" i="1"/>
  <c r="S27" i="1"/>
  <c r="O27" i="1"/>
  <c r="N27" i="1"/>
  <c r="M27" i="1"/>
  <c r="I27" i="1"/>
  <c r="L27" i="1"/>
  <c r="U27" i="1"/>
  <c r="Q27" i="1"/>
  <c r="R27" i="1"/>
  <c r="J27" i="1"/>
  <c r="K27" i="1"/>
  <c r="P27" i="1"/>
  <c r="J329" i="1"/>
  <c r="I329" i="1"/>
  <c r="Q329" i="1"/>
  <c r="L329" i="1"/>
  <c r="T329" i="1"/>
  <c r="S329" i="1"/>
  <c r="O329" i="1"/>
  <c r="N329" i="1"/>
  <c r="M329" i="1"/>
  <c r="U329" i="1"/>
  <c r="P329" i="1"/>
  <c r="K329" i="1"/>
  <c r="R329" i="1"/>
  <c r="Q332" i="1"/>
  <c r="L332" i="1"/>
  <c r="T332" i="1"/>
  <c r="O332" i="1"/>
  <c r="J332" i="1"/>
  <c r="R332" i="1"/>
  <c r="M332" i="1"/>
  <c r="U332" i="1"/>
  <c r="P332" i="1"/>
  <c r="K332" i="1"/>
  <c r="S332" i="1"/>
  <c r="N332" i="1"/>
  <c r="I332" i="1"/>
  <c r="K330" i="1"/>
  <c r="P330" i="1"/>
  <c r="I330" i="1"/>
  <c r="J330" i="1"/>
  <c r="R330" i="1"/>
  <c r="U330" i="1"/>
  <c r="T330" i="1"/>
  <c r="L330" i="1"/>
  <c r="Q330" i="1"/>
  <c r="O330" i="1"/>
  <c r="N330" i="1"/>
  <c r="M330" i="1"/>
  <c r="S330" i="1"/>
  <c r="U327" i="1"/>
  <c r="J327" i="1"/>
  <c r="R327" i="1"/>
  <c r="Q327" i="1"/>
  <c r="S327" i="1"/>
  <c r="P327" i="1"/>
  <c r="M327" i="1"/>
  <c r="O327" i="1"/>
  <c r="N327" i="1"/>
  <c r="I327" i="1"/>
  <c r="K327" i="1"/>
  <c r="L327" i="1"/>
  <c r="T327" i="1"/>
  <c r="M324" i="1"/>
  <c r="U324" i="1"/>
  <c r="L324" i="1"/>
  <c r="K324" i="1"/>
  <c r="S324" i="1"/>
  <c r="N324" i="1"/>
  <c r="I324" i="1"/>
  <c r="P324" i="1"/>
  <c r="Q324" i="1"/>
  <c r="T324" i="1"/>
  <c r="O324" i="1"/>
  <c r="J324" i="1"/>
  <c r="R324" i="1"/>
  <c r="S282" i="1"/>
  <c r="P282" i="1"/>
  <c r="J282" i="1"/>
  <c r="I282" i="1"/>
  <c r="Q282" i="1"/>
  <c r="L282" i="1"/>
  <c r="T282" i="1"/>
  <c r="K282" i="1"/>
  <c r="O282" i="1"/>
  <c r="N282" i="1"/>
  <c r="M282" i="1"/>
  <c r="U282" i="1"/>
  <c r="R282" i="1"/>
  <c r="S210" i="1"/>
  <c r="I210" i="1"/>
  <c r="P210" i="1"/>
  <c r="O210" i="1"/>
  <c r="R210" i="1"/>
  <c r="N210" i="1"/>
  <c r="M210" i="1"/>
  <c r="J210" i="1"/>
  <c r="L210" i="1"/>
  <c r="K210" i="1"/>
  <c r="U210" i="1"/>
  <c r="Q210" i="1"/>
  <c r="T210" i="1"/>
  <c r="T139" i="1"/>
  <c r="J139" i="1"/>
  <c r="I139" i="1"/>
  <c r="N139" i="1"/>
  <c r="O139" i="1"/>
  <c r="Q139" i="1"/>
  <c r="L139" i="1"/>
  <c r="P139" i="1"/>
  <c r="M139" i="1"/>
  <c r="R139" i="1"/>
  <c r="U139" i="1"/>
  <c r="K139" i="1"/>
  <c r="S139" i="1"/>
  <c r="Q318" i="1"/>
  <c r="T318" i="1"/>
  <c r="L318" i="1"/>
  <c r="O318" i="1"/>
  <c r="N318" i="1"/>
  <c r="U318" i="1"/>
  <c r="K318" i="1"/>
  <c r="J318" i="1"/>
  <c r="M318" i="1"/>
  <c r="R318" i="1"/>
  <c r="S318" i="1"/>
  <c r="I318" i="1"/>
  <c r="P318" i="1"/>
  <c r="K250" i="1"/>
  <c r="O250" i="1"/>
  <c r="N250" i="1"/>
  <c r="M250" i="1"/>
  <c r="U250" i="1"/>
  <c r="R250" i="1"/>
  <c r="S250" i="1"/>
  <c r="P250" i="1"/>
  <c r="J250" i="1"/>
  <c r="I250" i="1"/>
  <c r="Q250" i="1"/>
  <c r="L250" i="1"/>
  <c r="T250" i="1"/>
  <c r="N287" i="1"/>
  <c r="I287" i="1"/>
  <c r="M287" i="1"/>
  <c r="J287" i="1"/>
  <c r="T287" i="1"/>
  <c r="O287" i="1"/>
  <c r="L287" i="1"/>
  <c r="Q287" i="1"/>
  <c r="R287" i="1"/>
  <c r="U287" i="1"/>
  <c r="P287" i="1"/>
  <c r="K287" i="1"/>
  <c r="S287" i="1"/>
  <c r="M146" i="1"/>
  <c r="J146" i="1"/>
  <c r="L146" i="1"/>
  <c r="K146" i="1"/>
  <c r="U146" i="1"/>
  <c r="Q146" i="1"/>
  <c r="T146" i="1"/>
  <c r="S146" i="1"/>
  <c r="I146" i="1"/>
  <c r="P146" i="1"/>
  <c r="O146" i="1"/>
  <c r="R146" i="1"/>
  <c r="N146" i="1"/>
  <c r="M316" i="1"/>
  <c r="I316" i="1"/>
  <c r="T316" i="1"/>
  <c r="K316" i="1"/>
  <c r="U316" i="1"/>
  <c r="Q316" i="1"/>
  <c r="J316" i="1"/>
  <c r="L316" i="1"/>
  <c r="S316" i="1"/>
  <c r="R316" i="1"/>
  <c r="O316" i="1"/>
  <c r="N316" i="1"/>
  <c r="P316" i="1"/>
  <c r="L263" i="1"/>
  <c r="O263" i="1"/>
  <c r="K263" i="1"/>
  <c r="N263" i="1"/>
  <c r="I263" i="1"/>
  <c r="Q263" i="1"/>
  <c r="T263" i="1"/>
  <c r="J263" i="1"/>
  <c r="P263" i="1"/>
  <c r="S263" i="1"/>
  <c r="R263" i="1"/>
  <c r="M263" i="1"/>
  <c r="U263" i="1"/>
  <c r="I203" i="1"/>
  <c r="R203" i="1"/>
  <c r="S203" i="1"/>
  <c r="T203" i="1"/>
  <c r="N203" i="1"/>
  <c r="O203" i="1"/>
  <c r="P203" i="1"/>
  <c r="L203" i="1"/>
  <c r="M203" i="1"/>
  <c r="J203" i="1"/>
  <c r="Q203" i="1"/>
  <c r="K203" i="1"/>
  <c r="U203" i="1"/>
  <c r="U73" i="1"/>
  <c r="I73" i="1"/>
  <c r="Q73" i="1"/>
  <c r="T73" i="1"/>
  <c r="S73" i="1"/>
  <c r="N73" i="1"/>
  <c r="K73" i="1"/>
  <c r="O73" i="1"/>
  <c r="P73" i="1"/>
  <c r="L73" i="1"/>
  <c r="M73" i="1"/>
  <c r="J73" i="1"/>
  <c r="R73" i="1"/>
  <c r="Q45" i="1"/>
  <c r="L45" i="1"/>
  <c r="T45" i="1"/>
  <c r="M45" i="1"/>
  <c r="J45" i="1"/>
  <c r="R45" i="1"/>
  <c r="I45" i="1"/>
  <c r="U45" i="1"/>
  <c r="P45" i="1"/>
  <c r="O45" i="1"/>
  <c r="S45" i="1"/>
  <c r="N45" i="1"/>
  <c r="K45" i="1"/>
  <c r="S51" i="1"/>
  <c r="K51" i="1"/>
  <c r="Q51" i="1"/>
  <c r="L51" i="1"/>
  <c r="T51" i="1"/>
  <c r="M51" i="1"/>
  <c r="R51" i="1"/>
  <c r="N51" i="1"/>
  <c r="I51" i="1"/>
  <c r="U51" i="1"/>
  <c r="P51" i="1"/>
  <c r="O51" i="1"/>
  <c r="J51" i="1"/>
  <c r="R24" i="1"/>
  <c r="J24" i="1"/>
  <c r="U24" i="1"/>
  <c r="P24" i="1"/>
  <c r="M24" i="1"/>
  <c r="O24" i="1"/>
  <c r="K24" i="1"/>
  <c r="N24" i="1"/>
  <c r="I24" i="1"/>
  <c r="S24" i="1"/>
  <c r="Q24" i="1"/>
  <c r="T24" i="1"/>
  <c r="L24" i="1"/>
  <c r="O289" i="1"/>
  <c r="N289" i="1"/>
  <c r="I289" i="1"/>
  <c r="Q289" i="1"/>
  <c r="L289" i="1"/>
  <c r="K289" i="1"/>
  <c r="T289" i="1"/>
  <c r="S289" i="1"/>
  <c r="P289" i="1"/>
  <c r="M289" i="1"/>
  <c r="U289" i="1"/>
  <c r="R289" i="1"/>
  <c r="J289" i="1"/>
  <c r="L148" i="1"/>
  <c r="K148" i="1"/>
  <c r="J148" i="1"/>
  <c r="N148" i="1"/>
  <c r="M148" i="1"/>
  <c r="Q148" i="1"/>
  <c r="O148" i="1"/>
  <c r="P148" i="1"/>
  <c r="R148" i="1"/>
  <c r="I148" i="1"/>
  <c r="S148" i="1"/>
  <c r="T148" i="1"/>
  <c r="U148" i="1"/>
  <c r="S195" i="1"/>
  <c r="T195" i="1"/>
  <c r="M195" i="1"/>
  <c r="Q195" i="1"/>
  <c r="K195" i="1"/>
  <c r="U195" i="1"/>
  <c r="I195" i="1"/>
  <c r="R195" i="1"/>
  <c r="L195" i="1"/>
  <c r="J195" i="1"/>
  <c r="N195" i="1"/>
  <c r="O195" i="1"/>
  <c r="P195" i="1"/>
  <c r="M128" i="1"/>
  <c r="J128" i="1"/>
  <c r="T128" i="1"/>
  <c r="R128" i="1"/>
  <c r="P128" i="1"/>
  <c r="Q128" i="1"/>
  <c r="L128" i="1"/>
  <c r="N128" i="1"/>
  <c r="K128" i="1"/>
  <c r="S128" i="1"/>
  <c r="O128" i="1"/>
  <c r="I128" i="1"/>
  <c r="U128" i="1"/>
  <c r="I296" i="1"/>
  <c r="S296" i="1"/>
  <c r="M296" i="1"/>
  <c r="L296" i="1"/>
  <c r="O296" i="1"/>
  <c r="T296" i="1"/>
  <c r="P296" i="1"/>
  <c r="Q296" i="1"/>
  <c r="R296" i="1"/>
  <c r="N296" i="1"/>
  <c r="K296" i="1"/>
  <c r="U296" i="1"/>
  <c r="J296" i="1"/>
  <c r="L223" i="1"/>
  <c r="S223" i="1"/>
  <c r="R223" i="1"/>
  <c r="J223" i="1"/>
  <c r="O223" i="1"/>
  <c r="P223" i="1"/>
  <c r="Q223" i="1"/>
  <c r="M223" i="1"/>
  <c r="N223" i="1"/>
  <c r="I223" i="1"/>
  <c r="K223" i="1"/>
  <c r="U223" i="1"/>
  <c r="T223" i="1"/>
  <c r="K13" i="1"/>
  <c r="T13" i="1"/>
  <c r="L13" i="1"/>
  <c r="S13" i="1"/>
  <c r="O13" i="1"/>
  <c r="N13" i="1"/>
  <c r="M13" i="1"/>
  <c r="I13" i="1"/>
  <c r="P13" i="1"/>
  <c r="U13" i="1"/>
  <c r="Q13" i="1"/>
  <c r="R13" i="1"/>
  <c r="J13" i="1"/>
  <c r="U200" i="1"/>
  <c r="R200" i="1"/>
  <c r="S200" i="1"/>
  <c r="I200" i="1"/>
  <c r="P200" i="1"/>
  <c r="T200" i="1"/>
  <c r="O200" i="1"/>
  <c r="Q200" i="1"/>
  <c r="M200" i="1"/>
  <c r="N200" i="1"/>
  <c r="J200" i="1"/>
  <c r="K200" i="1"/>
  <c r="L200" i="1"/>
  <c r="T302" i="1"/>
  <c r="R302" i="1"/>
  <c r="J302" i="1"/>
  <c r="O302" i="1"/>
  <c r="N302" i="1"/>
  <c r="U302" i="1"/>
  <c r="Q302" i="1"/>
  <c r="L302" i="1"/>
  <c r="K302" i="1"/>
  <c r="M302" i="1"/>
  <c r="S302" i="1"/>
  <c r="I302" i="1"/>
  <c r="P302" i="1"/>
  <c r="R10" i="1"/>
  <c r="O10" i="1"/>
  <c r="L10" i="1"/>
  <c r="I10" i="1"/>
  <c r="S10" i="1"/>
  <c r="P10" i="1"/>
  <c r="M10" i="1"/>
  <c r="J10" i="1"/>
  <c r="T10" i="1"/>
  <c r="Q10" i="1"/>
  <c r="N10" i="1"/>
  <c r="K10" i="1"/>
  <c r="U10" i="1"/>
  <c r="O220" i="1"/>
  <c r="N220" i="1"/>
  <c r="J220" i="1"/>
  <c r="M220" i="1"/>
  <c r="L220" i="1"/>
  <c r="Q220" i="1"/>
  <c r="K220" i="1"/>
  <c r="U220" i="1"/>
  <c r="I220" i="1"/>
  <c r="T220" i="1"/>
  <c r="S220" i="1"/>
  <c r="P220" i="1"/>
  <c r="R220" i="1"/>
  <c r="S14" i="1"/>
  <c r="P14" i="1"/>
  <c r="Q14" i="1"/>
  <c r="M14" i="1"/>
  <c r="N14" i="1"/>
  <c r="U14" i="1"/>
  <c r="J14" i="1"/>
  <c r="T14" i="1"/>
  <c r="L14" i="1"/>
  <c r="O14" i="1"/>
  <c r="R14" i="1"/>
  <c r="I14" i="1"/>
  <c r="K14" i="1"/>
  <c r="S41" i="1"/>
  <c r="N41" i="1"/>
  <c r="K41" i="1"/>
  <c r="Q41" i="1"/>
  <c r="L41" i="1"/>
  <c r="T41" i="1"/>
  <c r="M41" i="1"/>
  <c r="J41" i="1"/>
  <c r="R41" i="1"/>
  <c r="I41" i="1"/>
  <c r="U41" i="1"/>
  <c r="P41" i="1"/>
  <c r="O41" i="1"/>
  <c r="K270" i="1"/>
  <c r="L270" i="1"/>
  <c r="I270" i="1"/>
  <c r="Q270" i="1"/>
  <c r="N270" i="1"/>
  <c r="T270" i="1"/>
  <c r="R270" i="1"/>
  <c r="S270" i="1"/>
  <c r="P270" i="1"/>
  <c r="M270" i="1"/>
  <c r="U270" i="1"/>
  <c r="J270" i="1"/>
  <c r="O270" i="1"/>
  <c r="Q197" i="1"/>
  <c r="O197" i="1"/>
  <c r="I197" i="1"/>
  <c r="T197" i="1"/>
  <c r="S197" i="1"/>
  <c r="N197" i="1"/>
  <c r="L197" i="1"/>
  <c r="R197" i="1"/>
  <c r="U197" i="1"/>
  <c r="P197" i="1"/>
  <c r="M197" i="1"/>
  <c r="J197" i="1"/>
  <c r="K197" i="1"/>
  <c r="R301" i="1"/>
  <c r="S301" i="1"/>
  <c r="T301" i="1"/>
  <c r="P301" i="1"/>
  <c r="M301" i="1"/>
  <c r="U301" i="1"/>
  <c r="L301" i="1"/>
  <c r="O301" i="1"/>
  <c r="J301" i="1"/>
  <c r="K301" i="1"/>
  <c r="I301" i="1"/>
  <c r="Q301" i="1"/>
  <c r="N301" i="1"/>
  <c r="P239" i="1"/>
  <c r="Q239" i="1"/>
  <c r="J239" i="1"/>
  <c r="L239" i="1"/>
  <c r="O239" i="1"/>
  <c r="N239" i="1"/>
  <c r="R239" i="1"/>
  <c r="S239" i="1"/>
  <c r="M239" i="1"/>
  <c r="I239" i="1"/>
  <c r="K239" i="1"/>
  <c r="U239" i="1"/>
  <c r="T239" i="1"/>
  <c r="M107" i="1"/>
  <c r="J107" i="1"/>
  <c r="O107" i="1"/>
  <c r="I107" i="1"/>
  <c r="U107" i="1"/>
  <c r="K107" i="1"/>
  <c r="R107" i="1"/>
  <c r="S107" i="1"/>
  <c r="T107" i="1"/>
  <c r="P107" i="1"/>
  <c r="Q107" i="1"/>
  <c r="N107" i="1"/>
  <c r="L107" i="1"/>
  <c r="I277" i="1"/>
  <c r="Q277" i="1"/>
  <c r="N277" i="1"/>
  <c r="L277" i="1"/>
  <c r="O277" i="1"/>
  <c r="J277" i="1"/>
  <c r="T277" i="1"/>
  <c r="M277" i="1"/>
  <c r="U277" i="1"/>
  <c r="R277" i="1"/>
  <c r="K277" i="1"/>
  <c r="S277" i="1"/>
  <c r="P277" i="1"/>
  <c r="U204" i="1"/>
  <c r="I204" i="1"/>
  <c r="M204" i="1"/>
  <c r="L204" i="1"/>
  <c r="Q204" i="1"/>
  <c r="O204" i="1"/>
  <c r="K204" i="1"/>
  <c r="N204" i="1"/>
  <c r="T204" i="1"/>
  <c r="S204" i="1"/>
  <c r="P204" i="1"/>
  <c r="R204" i="1"/>
  <c r="J204" i="1"/>
  <c r="N286" i="1"/>
  <c r="T286" i="1"/>
  <c r="U286" i="1"/>
  <c r="K286" i="1"/>
  <c r="S286" i="1"/>
  <c r="P286" i="1"/>
  <c r="I286" i="1"/>
  <c r="Q286" i="1"/>
  <c r="M286" i="1"/>
  <c r="J286" i="1"/>
  <c r="O286" i="1"/>
  <c r="L286" i="1"/>
  <c r="R286" i="1"/>
  <c r="K164" i="1"/>
  <c r="U164" i="1"/>
  <c r="O164" i="1"/>
  <c r="L164" i="1"/>
  <c r="S164" i="1"/>
  <c r="I164" i="1"/>
  <c r="R164" i="1"/>
  <c r="Q164" i="1"/>
  <c r="T164" i="1"/>
  <c r="P164" i="1"/>
  <c r="M164" i="1"/>
  <c r="N164" i="1"/>
  <c r="J164" i="1"/>
  <c r="M307" i="1"/>
  <c r="P307" i="1"/>
  <c r="N307" i="1"/>
  <c r="Q307" i="1"/>
  <c r="R307" i="1"/>
  <c r="J307" i="1"/>
  <c r="K307" i="1"/>
  <c r="U307" i="1"/>
  <c r="S307" i="1"/>
  <c r="I307" i="1"/>
  <c r="L307" i="1"/>
  <c r="O307" i="1"/>
  <c r="T307" i="1"/>
  <c r="R72" i="1"/>
  <c r="O72" i="1"/>
  <c r="N72" i="1"/>
  <c r="I72" i="1"/>
  <c r="U72" i="1"/>
  <c r="P72" i="1"/>
  <c r="M72" i="1"/>
  <c r="J72" i="1"/>
  <c r="S72" i="1"/>
  <c r="K72" i="1"/>
  <c r="Q72" i="1"/>
  <c r="L72" i="1"/>
  <c r="T72" i="1"/>
  <c r="I48" i="1"/>
  <c r="U48" i="1"/>
  <c r="P48" i="1"/>
  <c r="O48" i="1"/>
  <c r="S48" i="1"/>
  <c r="N48" i="1"/>
  <c r="K48" i="1"/>
  <c r="Q48" i="1"/>
  <c r="L48" i="1"/>
  <c r="T48" i="1"/>
  <c r="M48" i="1"/>
  <c r="J48" i="1"/>
  <c r="R48" i="1"/>
  <c r="J54" i="1"/>
  <c r="R54" i="1"/>
  <c r="S54" i="1"/>
  <c r="K54" i="1"/>
  <c r="Q54" i="1"/>
  <c r="L54" i="1"/>
  <c r="T54" i="1"/>
  <c r="M54" i="1"/>
  <c r="O54" i="1"/>
  <c r="N54" i="1"/>
  <c r="I54" i="1"/>
  <c r="U54" i="1"/>
  <c r="P54" i="1"/>
  <c r="I167" i="1"/>
  <c r="N167" i="1"/>
  <c r="O167" i="1"/>
  <c r="T167" i="1"/>
  <c r="L167" i="1"/>
  <c r="M167" i="1"/>
  <c r="P167" i="1"/>
  <c r="J167" i="1"/>
  <c r="K167" i="1"/>
  <c r="U167" i="1"/>
  <c r="Q167" i="1"/>
  <c r="R167" i="1"/>
  <c r="S167" i="1"/>
  <c r="S103" i="1"/>
  <c r="P103" i="1"/>
  <c r="O103" i="1"/>
  <c r="Q103" i="1"/>
  <c r="R103" i="1"/>
  <c r="K103" i="1"/>
  <c r="N103" i="1"/>
  <c r="T103" i="1"/>
  <c r="L103" i="1"/>
  <c r="U103" i="1"/>
  <c r="I103" i="1"/>
  <c r="J103" i="1"/>
  <c r="M103" i="1"/>
  <c r="K274" i="1"/>
  <c r="S274" i="1"/>
  <c r="P274" i="1"/>
  <c r="I274" i="1"/>
  <c r="Q274" i="1"/>
  <c r="L274" i="1"/>
  <c r="T274" i="1"/>
  <c r="O274" i="1"/>
  <c r="J274" i="1"/>
  <c r="N274" i="1"/>
  <c r="M274" i="1"/>
  <c r="U274" i="1"/>
  <c r="R274" i="1"/>
  <c r="O213" i="1"/>
  <c r="Q213" i="1"/>
  <c r="L213" i="1"/>
  <c r="P213" i="1"/>
  <c r="M213" i="1"/>
  <c r="J213" i="1"/>
  <c r="R213" i="1"/>
  <c r="U213" i="1"/>
  <c r="K213" i="1"/>
  <c r="I213" i="1"/>
  <c r="T213" i="1"/>
  <c r="S213" i="1"/>
  <c r="N213" i="1"/>
  <c r="Q242" i="1"/>
  <c r="R242" i="1"/>
  <c r="O242" i="1"/>
  <c r="J242" i="1"/>
  <c r="N242" i="1"/>
  <c r="U242" i="1"/>
  <c r="M242" i="1"/>
  <c r="L242" i="1"/>
  <c r="K242" i="1"/>
  <c r="S242" i="1"/>
  <c r="P242" i="1"/>
  <c r="I242" i="1"/>
  <c r="T242" i="1"/>
  <c r="K108" i="1"/>
  <c r="M108" i="1"/>
  <c r="T108" i="1"/>
  <c r="P108" i="1"/>
  <c r="Q108" i="1"/>
  <c r="N108" i="1"/>
  <c r="J108" i="1"/>
  <c r="L108" i="1"/>
  <c r="S108" i="1"/>
  <c r="O108" i="1"/>
  <c r="I108" i="1"/>
  <c r="U108" i="1"/>
  <c r="R108" i="1"/>
  <c r="Q241" i="1"/>
  <c r="U241" i="1"/>
  <c r="N241" i="1"/>
  <c r="M241" i="1"/>
  <c r="J241" i="1"/>
  <c r="P241" i="1"/>
  <c r="L241" i="1"/>
  <c r="K241" i="1"/>
  <c r="I241" i="1"/>
  <c r="T241" i="1"/>
  <c r="S241" i="1"/>
  <c r="R241" i="1"/>
  <c r="O241" i="1"/>
  <c r="J109" i="1"/>
  <c r="T109" i="1"/>
  <c r="O109" i="1"/>
  <c r="U109" i="1"/>
  <c r="I109" i="1"/>
  <c r="K109" i="1"/>
  <c r="P109" i="1"/>
  <c r="M109" i="1"/>
  <c r="N109" i="1"/>
  <c r="R109" i="1"/>
  <c r="Q109" i="1"/>
  <c r="L109" i="1"/>
  <c r="S109" i="1"/>
  <c r="O130" i="1"/>
  <c r="I130" i="1"/>
  <c r="U130" i="1"/>
  <c r="K130" i="1"/>
  <c r="T130" i="1"/>
  <c r="S130" i="1"/>
  <c r="R130" i="1"/>
  <c r="P130" i="1"/>
  <c r="Q130" i="1"/>
  <c r="L130" i="1"/>
  <c r="N130" i="1"/>
  <c r="M130" i="1"/>
  <c r="J130" i="1"/>
  <c r="I38" i="1"/>
  <c r="U38" i="1"/>
  <c r="P38" i="1"/>
  <c r="O38" i="1"/>
  <c r="S38" i="1"/>
  <c r="N38" i="1"/>
  <c r="K38" i="1"/>
  <c r="Q38" i="1"/>
  <c r="L38" i="1"/>
  <c r="T38" i="1"/>
  <c r="M38" i="1"/>
  <c r="J38" i="1"/>
  <c r="R38" i="1"/>
  <c r="I56" i="1"/>
  <c r="L56" i="1"/>
  <c r="O56" i="1"/>
  <c r="S56" i="1"/>
  <c r="N56" i="1"/>
  <c r="Q56" i="1"/>
  <c r="K56" i="1"/>
  <c r="U56" i="1"/>
  <c r="T56" i="1"/>
  <c r="M56" i="1"/>
  <c r="J56" i="1"/>
  <c r="R56" i="1"/>
  <c r="P56" i="1"/>
  <c r="Q53" i="1"/>
  <c r="L53" i="1"/>
  <c r="U53" i="1"/>
  <c r="O53" i="1"/>
  <c r="S53" i="1"/>
  <c r="N53" i="1"/>
  <c r="K53" i="1"/>
  <c r="T53" i="1"/>
  <c r="I53" i="1"/>
  <c r="P53" i="1"/>
  <c r="M53" i="1"/>
  <c r="J53" i="1"/>
  <c r="R53" i="1"/>
  <c r="Q113" i="1"/>
  <c r="U113" i="1"/>
  <c r="S113" i="1"/>
  <c r="P113" i="1"/>
  <c r="L113" i="1"/>
  <c r="T113" i="1"/>
  <c r="R113" i="1"/>
  <c r="N113" i="1"/>
  <c r="I113" i="1"/>
  <c r="K113" i="1"/>
  <c r="M113" i="1"/>
  <c r="J113" i="1"/>
  <c r="O113" i="1"/>
  <c r="I227" i="1"/>
  <c r="R227" i="1"/>
  <c r="S227" i="1"/>
  <c r="T227" i="1"/>
  <c r="N227" i="1"/>
  <c r="O227" i="1"/>
  <c r="P227" i="1"/>
  <c r="L227" i="1"/>
  <c r="M227" i="1"/>
  <c r="J227" i="1"/>
  <c r="Q227" i="1"/>
  <c r="K227" i="1"/>
  <c r="U227" i="1"/>
  <c r="M265" i="1"/>
  <c r="U265" i="1"/>
  <c r="T265" i="1"/>
  <c r="O265" i="1"/>
  <c r="J265" i="1"/>
  <c r="I265" i="1"/>
  <c r="P265" i="1"/>
  <c r="Q265" i="1"/>
  <c r="R265" i="1"/>
  <c r="K265" i="1"/>
  <c r="S265" i="1"/>
  <c r="N265" i="1"/>
  <c r="L265" i="1"/>
  <c r="T281" i="1"/>
  <c r="O281" i="1"/>
  <c r="N281" i="1"/>
  <c r="I281" i="1"/>
  <c r="Q281" i="1"/>
  <c r="L281" i="1"/>
  <c r="S281" i="1"/>
  <c r="K281" i="1"/>
  <c r="J281" i="1"/>
  <c r="P281" i="1"/>
  <c r="M281" i="1"/>
  <c r="U281" i="1"/>
  <c r="R281" i="1"/>
  <c r="M228" i="1"/>
  <c r="L228" i="1"/>
  <c r="R228" i="1"/>
  <c r="O228" i="1"/>
  <c r="N228" i="1"/>
  <c r="J228" i="1"/>
  <c r="Q228" i="1"/>
  <c r="S228" i="1"/>
  <c r="P228" i="1"/>
  <c r="K228" i="1"/>
  <c r="U228" i="1"/>
  <c r="I228" i="1"/>
  <c r="T228" i="1"/>
  <c r="S266" i="1"/>
  <c r="N266" i="1"/>
  <c r="M266" i="1"/>
  <c r="U266" i="1"/>
  <c r="R266" i="1"/>
  <c r="K266" i="1"/>
  <c r="O266" i="1"/>
  <c r="J266" i="1"/>
  <c r="I266" i="1"/>
  <c r="Q266" i="1"/>
  <c r="L266" i="1"/>
  <c r="T266" i="1"/>
  <c r="P266" i="1"/>
  <c r="M312" i="1"/>
  <c r="I312" i="1"/>
  <c r="T312" i="1"/>
  <c r="K312" i="1"/>
  <c r="U312" i="1"/>
  <c r="Q312" i="1"/>
  <c r="J312" i="1"/>
  <c r="L312" i="1"/>
  <c r="S312" i="1"/>
  <c r="R312" i="1"/>
  <c r="O312" i="1"/>
  <c r="N312" i="1"/>
  <c r="P312" i="1"/>
  <c r="T225" i="1"/>
  <c r="L225" i="1"/>
  <c r="J225" i="1"/>
  <c r="K225" i="1"/>
  <c r="U225" i="1"/>
  <c r="N225" i="1"/>
  <c r="Q225" i="1"/>
  <c r="M225" i="1"/>
  <c r="I225" i="1"/>
  <c r="P225" i="1"/>
  <c r="O225" i="1"/>
  <c r="R225" i="1"/>
  <c r="S225" i="1"/>
  <c r="U43" i="1"/>
  <c r="T43" i="1"/>
  <c r="S43" i="1"/>
  <c r="N43" i="1"/>
  <c r="K43" i="1"/>
  <c r="L43" i="1"/>
  <c r="I43" i="1"/>
  <c r="P43" i="1"/>
  <c r="M43" i="1"/>
  <c r="J43" i="1"/>
  <c r="R43" i="1"/>
  <c r="Q43" i="1"/>
  <c r="O43" i="1"/>
  <c r="I313" i="1"/>
  <c r="Q313" i="1"/>
  <c r="N313" i="1"/>
  <c r="R313" i="1"/>
  <c r="O313" i="1"/>
  <c r="J313" i="1"/>
  <c r="P313" i="1"/>
  <c r="M313" i="1"/>
  <c r="U313" i="1"/>
  <c r="L313" i="1"/>
  <c r="K313" i="1"/>
  <c r="S313" i="1"/>
  <c r="T313" i="1"/>
  <c r="S369" i="1"/>
  <c r="K369" i="1"/>
  <c r="O369" i="1"/>
  <c r="U369" i="1"/>
  <c r="Q369" i="1"/>
  <c r="M369" i="1"/>
  <c r="I369" i="1"/>
  <c r="T369" i="1"/>
  <c r="R369" i="1"/>
  <c r="P369" i="1"/>
  <c r="N369" i="1"/>
  <c r="L369" i="1"/>
  <c r="J369" i="1"/>
  <c r="U351" i="1"/>
  <c r="M351" i="1"/>
  <c r="Q351" i="1"/>
  <c r="I351" i="1"/>
  <c r="S351" i="1"/>
  <c r="O351" i="1"/>
  <c r="K351" i="1"/>
  <c r="T351" i="1"/>
  <c r="R351" i="1"/>
  <c r="P351" i="1"/>
  <c r="N351" i="1"/>
  <c r="L351" i="1"/>
  <c r="J351" i="1"/>
  <c r="O365" i="1"/>
  <c r="S365" i="1"/>
  <c r="K365" i="1"/>
  <c r="U365" i="1"/>
  <c r="Q365" i="1"/>
  <c r="M365" i="1"/>
  <c r="I365" i="1"/>
  <c r="T365" i="1"/>
  <c r="R365" i="1"/>
  <c r="P365" i="1"/>
  <c r="N365" i="1"/>
  <c r="L365" i="1"/>
  <c r="J365" i="1"/>
  <c r="T364" i="1"/>
  <c r="L364" i="1"/>
  <c r="P364" i="1"/>
  <c r="R364" i="1"/>
  <c r="N364" i="1"/>
  <c r="J364" i="1"/>
  <c r="U364" i="1"/>
  <c r="S364" i="1"/>
  <c r="Q364" i="1"/>
  <c r="O364" i="1"/>
  <c r="M364" i="1"/>
  <c r="K364" i="1"/>
  <c r="I364" i="1"/>
  <c r="T372" i="1"/>
  <c r="L372" i="1"/>
  <c r="P372" i="1"/>
  <c r="R372" i="1"/>
  <c r="N372" i="1"/>
  <c r="J372" i="1"/>
  <c r="U372" i="1"/>
  <c r="S372" i="1"/>
  <c r="Q372" i="1"/>
  <c r="O372" i="1"/>
  <c r="M372" i="1"/>
  <c r="K372" i="1"/>
  <c r="I372" i="1"/>
  <c r="O349" i="1"/>
  <c r="S349" i="1"/>
  <c r="K349" i="1"/>
  <c r="U349" i="1"/>
  <c r="Q349" i="1"/>
  <c r="M349" i="1"/>
  <c r="I349" i="1"/>
  <c r="T349" i="1"/>
  <c r="R349" i="1"/>
  <c r="P349" i="1"/>
  <c r="N349" i="1"/>
  <c r="L349" i="1"/>
  <c r="J349" i="1"/>
  <c r="D363" i="1" l="1"/>
  <c r="H363" i="1" s="1"/>
  <c r="I28" i="3"/>
  <c r="H28" i="3"/>
  <c r="G28" i="3"/>
  <c r="J28" i="3"/>
  <c r="G51" i="3"/>
  <c r="J51" i="3"/>
  <c r="I51" i="3"/>
  <c r="H51" i="3"/>
  <c r="G43" i="3"/>
  <c r="J43" i="3"/>
  <c r="I43" i="3"/>
  <c r="H43" i="3"/>
  <c r="I44" i="3"/>
  <c r="H44" i="3"/>
  <c r="G44" i="3"/>
  <c r="J44" i="3"/>
  <c r="I30" i="3"/>
  <c r="H30" i="3"/>
  <c r="J30" i="3"/>
  <c r="G30" i="3"/>
  <c r="Q30" i="3" s="1"/>
  <c r="C30" i="3" s="1"/>
  <c r="I48" i="3"/>
  <c r="H48" i="3"/>
  <c r="G48" i="3"/>
  <c r="J48" i="3"/>
  <c r="AA369" i="1"/>
  <c r="X369" i="1" s="1"/>
  <c r="D304" i="1"/>
  <c r="H304" i="1" s="1"/>
  <c r="D350" i="1"/>
  <c r="H350" i="1" s="1"/>
  <c r="D29" i="3" s="1"/>
  <c r="D368" i="1"/>
  <c r="H368" i="1" s="1"/>
  <c r="D47" i="3" s="1"/>
  <c r="D367" i="1"/>
  <c r="H367" i="1" s="1"/>
  <c r="D46" i="3" s="1"/>
  <c r="D359" i="1"/>
  <c r="H359" i="1" s="1"/>
  <c r="D38" i="3" s="1"/>
  <c r="D358" i="1"/>
  <c r="H358" i="1" s="1"/>
  <c r="D37" i="3" s="1"/>
  <c r="D371" i="1"/>
  <c r="H371" i="1" s="1"/>
  <c r="D50" i="3" s="1"/>
  <c r="D370" i="1"/>
  <c r="H370" i="1" s="1"/>
  <c r="D49" i="3" s="1"/>
  <c r="D348" i="1"/>
  <c r="H348" i="1" s="1"/>
  <c r="D27" i="3" s="1"/>
  <c r="D362" i="1"/>
  <c r="H362" i="1" s="1"/>
  <c r="D41" i="3" s="1"/>
  <c r="D361" i="1"/>
  <c r="H361" i="1" s="1"/>
  <c r="D40" i="3" s="1"/>
  <c r="D347" i="1"/>
  <c r="H347" i="1" s="1"/>
  <c r="D26" i="3" s="1"/>
  <c r="E349" i="1"/>
  <c r="F349" i="1" s="1"/>
  <c r="AA349" i="1"/>
  <c r="X349" i="1" s="1"/>
  <c r="E372" i="1"/>
  <c r="F372" i="1" s="1"/>
  <c r="X372" i="1"/>
  <c r="AA359" i="1"/>
  <c r="AE359" i="1"/>
  <c r="AP359" i="1" s="1"/>
  <c r="L38" i="3" s="1"/>
  <c r="E364" i="1"/>
  <c r="F364" i="1" s="1"/>
  <c r="AA364" i="1"/>
  <c r="X364" i="1" s="1"/>
  <c r="AA371" i="1"/>
  <c r="E365" i="1"/>
  <c r="F365" i="1" s="1"/>
  <c r="AA365" i="1"/>
  <c r="X365" i="1" s="1"/>
  <c r="AA351" i="1"/>
  <c r="X351" i="1" s="1"/>
  <c r="E351" i="1"/>
  <c r="F351" i="1" s="1"/>
  <c r="AA368" i="1"/>
  <c r="E369" i="1"/>
  <c r="F369" i="1" s="1"/>
  <c r="D280" i="1"/>
  <c r="H280" i="1" s="1"/>
  <c r="D346" i="1"/>
  <c r="H346" i="1" s="1"/>
  <c r="D25" i="3" s="1"/>
  <c r="F140" i="5"/>
  <c r="E140" i="5"/>
  <c r="AA313" i="1"/>
  <c r="X313" i="1" s="1"/>
  <c r="E313" i="1"/>
  <c r="F313" i="1" s="1"/>
  <c r="C140" i="5" s="1"/>
  <c r="D140" i="5"/>
  <c r="AA43" i="1"/>
  <c r="X43" i="1" s="1"/>
  <c r="E30" i="2"/>
  <c r="E43" i="1"/>
  <c r="F43" i="1" s="1"/>
  <c r="C30" i="2" s="1"/>
  <c r="D30" i="2"/>
  <c r="F30" i="2"/>
  <c r="AA225" i="1"/>
  <c r="X225" i="1" s="1"/>
  <c r="E225" i="1"/>
  <c r="F225" i="1" s="1"/>
  <c r="C52" i="5" s="1"/>
  <c r="D52" i="5"/>
  <c r="F52" i="5"/>
  <c r="E52" i="5"/>
  <c r="AA312" i="1"/>
  <c r="X312" i="1" s="1"/>
  <c r="E139" i="5"/>
  <c r="F139" i="5"/>
  <c r="E312" i="1"/>
  <c r="F312" i="1" s="1"/>
  <c r="C139" i="5" s="1"/>
  <c r="D139" i="5"/>
  <c r="E266" i="1"/>
  <c r="F266" i="1" s="1"/>
  <c r="C93" i="5" s="1"/>
  <c r="D93" i="5"/>
  <c r="E93" i="5"/>
  <c r="AA266" i="1"/>
  <c r="X266" i="1" s="1"/>
  <c r="F93" i="5"/>
  <c r="E228" i="1"/>
  <c r="F228" i="1" s="1"/>
  <c r="C55" i="5" s="1"/>
  <c r="D55" i="5"/>
  <c r="F55" i="5"/>
  <c r="E55" i="5"/>
  <c r="AA228" i="1"/>
  <c r="X228" i="1" s="1"/>
  <c r="E108" i="5"/>
  <c r="F108" i="5"/>
  <c r="E281" i="1"/>
  <c r="F281" i="1" s="1"/>
  <c r="C108" i="5" s="1"/>
  <c r="D108" i="5"/>
  <c r="AA281" i="1"/>
  <c r="X281" i="1" s="1"/>
  <c r="F92" i="5"/>
  <c r="E265" i="1"/>
  <c r="F265" i="1" s="1"/>
  <c r="C92" i="5" s="1"/>
  <c r="D92" i="5"/>
  <c r="E92" i="5"/>
  <c r="AA265" i="1"/>
  <c r="X265" i="1" s="1"/>
  <c r="F54" i="5"/>
  <c r="E54" i="5"/>
  <c r="AA227" i="1"/>
  <c r="X227" i="1" s="1"/>
  <c r="E227" i="1"/>
  <c r="F227" i="1" s="1"/>
  <c r="C54" i="5" s="1"/>
  <c r="D54" i="5"/>
  <c r="AA113" i="1"/>
  <c r="X113" i="1" s="1"/>
  <c r="E100" i="2"/>
  <c r="F100" i="2"/>
  <c r="E113" i="1"/>
  <c r="F113" i="1" s="1"/>
  <c r="C100" i="2" s="1"/>
  <c r="D100" i="2"/>
  <c r="E40" i="2"/>
  <c r="E53" i="1"/>
  <c r="F53" i="1" s="1"/>
  <c r="C40" i="2" s="1"/>
  <c r="D40" i="2"/>
  <c r="F40" i="2"/>
  <c r="AA53" i="1"/>
  <c r="X53" i="1" s="1"/>
  <c r="E43" i="2"/>
  <c r="F43" i="2"/>
  <c r="AA56" i="1"/>
  <c r="X56" i="1" s="1"/>
  <c r="E56" i="1"/>
  <c r="F56" i="1" s="1"/>
  <c r="C43" i="2" s="1"/>
  <c r="D43" i="2"/>
  <c r="E25" i="2"/>
  <c r="X38" i="1"/>
  <c r="F25" i="2"/>
  <c r="E38" i="1"/>
  <c r="F38" i="1" s="1"/>
  <c r="C25" i="2" s="1"/>
  <c r="D25" i="2"/>
  <c r="E117" i="2"/>
  <c r="F117" i="2"/>
  <c r="E130" i="1"/>
  <c r="F130" i="1" s="1"/>
  <c r="C117" i="2" s="1"/>
  <c r="D117" i="2"/>
  <c r="AA130" i="1"/>
  <c r="X130" i="1" s="1"/>
  <c r="F96" i="2"/>
  <c r="E109" i="1"/>
  <c r="F109" i="1" s="1"/>
  <c r="C96" i="2" s="1"/>
  <c r="D96" i="2"/>
  <c r="X109" i="1"/>
  <c r="E96" i="2"/>
  <c r="AA241" i="1"/>
  <c r="X241" i="1" s="1"/>
  <c r="E241" i="1"/>
  <c r="F241" i="1" s="1"/>
  <c r="C68" i="5" s="1"/>
  <c r="D68" i="5"/>
  <c r="F68" i="5"/>
  <c r="E68" i="5"/>
  <c r="E108" i="1"/>
  <c r="F108" i="1" s="1"/>
  <c r="C95" i="2" s="1"/>
  <c r="D95" i="2"/>
  <c r="E95" i="2"/>
  <c r="X108" i="1"/>
  <c r="F95" i="2"/>
  <c r="E242" i="1"/>
  <c r="F242" i="1" s="1"/>
  <c r="C69" i="5" s="1"/>
  <c r="D69" i="5"/>
  <c r="F69" i="5"/>
  <c r="E69" i="5"/>
  <c r="AA242" i="1"/>
  <c r="X242" i="1" s="1"/>
  <c r="E213" i="1"/>
  <c r="F213" i="1" s="1"/>
  <c r="C40" i="5" s="1"/>
  <c r="D40" i="5"/>
  <c r="F40" i="5"/>
  <c r="E40" i="5"/>
  <c r="AA213" i="1"/>
  <c r="X213" i="1" s="1"/>
  <c r="E101" i="5"/>
  <c r="AA274" i="1"/>
  <c r="X274" i="1" s="1"/>
  <c r="E274" i="1"/>
  <c r="F274" i="1" s="1"/>
  <c r="C101" i="5" s="1"/>
  <c r="D101" i="5"/>
  <c r="F101" i="5"/>
  <c r="E90" i="2"/>
  <c r="E103" i="1"/>
  <c r="F103" i="1" s="1"/>
  <c r="C90" i="2" s="1"/>
  <c r="D90" i="2"/>
  <c r="F90" i="2"/>
  <c r="AA103" i="1"/>
  <c r="X103" i="1" s="1"/>
  <c r="F154" i="2"/>
  <c r="E154" i="2"/>
  <c r="AA167" i="1"/>
  <c r="X167" i="1" s="1"/>
  <c r="E167" i="1"/>
  <c r="F167" i="1" s="1"/>
  <c r="C154" i="2" s="1"/>
  <c r="D154" i="2"/>
  <c r="E54" i="1"/>
  <c r="F54" i="1" s="1"/>
  <c r="C41" i="2" s="1"/>
  <c r="D41" i="2"/>
  <c r="AA54" i="1"/>
  <c r="X54" i="1" s="1"/>
  <c r="F41" i="2"/>
  <c r="E41" i="2"/>
  <c r="E35" i="2"/>
  <c r="F35" i="2"/>
  <c r="AA48" i="1"/>
  <c r="X48" i="1" s="1"/>
  <c r="E48" i="1"/>
  <c r="F48" i="1" s="1"/>
  <c r="C35" i="2" s="1"/>
  <c r="D35" i="2"/>
  <c r="F59" i="2"/>
  <c r="E59" i="2"/>
  <c r="AE72" i="1"/>
  <c r="AH72" i="1" s="1"/>
  <c r="H59" i="2" s="1"/>
  <c r="E72" i="1"/>
  <c r="F72" i="1" s="1"/>
  <c r="C59" i="2" s="1"/>
  <c r="D59" i="2"/>
  <c r="AA72" i="1"/>
  <c r="X72" i="1" s="1"/>
  <c r="AA307" i="1"/>
  <c r="X307" i="1" s="1"/>
  <c r="E307" i="1"/>
  <c r="F307" i="1" s="1"/>
  <c r="C134" i="5" s="1"/>
  <c r="D134" i="5"/>
  <c r="F134" i="5"/>
  <c r="E134" i="5"/>
  <c r="E151" i="2"/>
  <c r="E164" i="1"/>
  <c r="F164" i="1" s="1"/>
  <c r="C151" i="2" s="1"/>
  <c r="D151" i="2"/>
  <c r="AA164" i="1"/>
  <c r="X164" i="1" s="1"/>
  <c r="F151" i="2"/>
  <c r="AA286" i="1"/>
  <c r="X286" i="1" s="1"/>
  <c r="E113" i="5"/>
  <c r="E286" i="1"/>
  <c r="F286" i="1" s="1"/>
  <c r="C113" i="5" s="1"/>
  <c r="D113" i="5"/>
  <c r="F113" i="5"/>
  <c r="E31" i="5"/>
  <c r="F31" i="5"/>
  <c r="AA204" i="1"/>
  <c r="X204" i="1" s="1"/>
  <c r="E204" i="1"/>
  <c r="F204" i="1" s="1"/>
  <c r="C31" i="5" s="1"/>
  <c r="D31" i="5"/>
  <c r="F104" i="5"/>
  <c r="E104" i="5"/>
  <c r="AA277" i="1"/>
  <c r="X277" i="1" s="1"/>
  <c r="E277" i="1"/>
  <c r="F277" i="1" s="1"/>
  <c r="C104" i="5" s="1"/>
  <c r="D104" i="5"/>
  <c r="F94" i="2"/>
  <c r="E107" i="1"/>
  <c r="F107" i="1" s="1"/>
  <c r="C94" i="2" s="1"/>
  <c r="D94" i="2"/>
  <c r="AA107" i="1"/>
  <c r="X107" i="1" s="1"/>
  <c r="E94" i="2"/>
  <c r="F66" i="5"/>
  <c r="E239" i="1"/>
  <c r="F239" i="1" s="1"/>
  <c r="C66" i="5" s="1"/>
  <c r="D66" i="5"/>
  <c r="AA239" i="1"/>
  <c r="X239" i="1" s="1"/>
  <c r="E66" i="5"/>
  <c r="E301" i="1"/>
  <c r="F301" i="1" s="1"/>
  <c r="C128" i="5" s="1"/>
  <c r="D128" i="5"/>
  <c r="F128" i="5"/>
  <c r="E128" i="5"/>
  <c r="AA301" i="1"/>
  <c r="X301" i="1" s="1"/>
  <c r="F24" i="5"/>
  <c r="E24" i="5"/>
  <c r="E197" i="1"/>
  <c r="F197" i="1" s="1"/>
  <c r="C24" i="5" s="1"/>
  <c r="D24" i="5"/>
  <c r="AA197" i="1"/>
  <c r="X197" i="1" s="1"/>
  <c r="AA270" i="1"/>
  <c r="X270" i="1" s="1"/>
  <c r="E97" i="5"/>
  <c r="E270" i="1"/>
  <c r="F270" i="1" s="1"/>
  <c r="C97" i="5" s="1"/>
  <c r="D97" i="5"/>
  <c r="F97" i="5"/>
  <c r="AA41" i="1"/>
  <c r="X41" i="1" s="1"/>
  <c r="AE41" i="1"/>
  <c r="AH41" i="1" s="1"/>
  <c r="H28" i="2" s="1"/>
  <c r="E41" i="1"/>
  <c r="F41" i="1" s="1"/>
  <c r="C28" i="2" s="1"/>
  <c r="D28" i="2"/>
  <c r="E28" i="2"/>
  <c r="F28" i="2"/>
  <c r="E14" i="1"/>
  <c r="F14" i="1" s="1"/>
  <c r="AA14" i="1"/>
  <c r="X14" i="1" s="1"/>
  <c r="E220" i="1"/>
  <c r="F220" i="1" s="1"/>
  <c r="C47" i="5" s="1"/>
  <c r="D47" i="5"/>
  <c r="F47" i="5"/>
  <c r="E47" i="5"/>
  <c r="AA220" i="1"/>
  <c r="X220" i="1" s="1"/>
  <c r="E10" i="1"/>
  <c r="F10" i="1" s="1"/>
  <c r="AA10" i="1"/>
  <c r="X10" i="1" s="1"/>
  <c r="E302" i="1"/>
  <c r="F302" i="1" s="1"/>
  <c r="C129" i="5" s="1"/>
  <c r="D129" i="5"/>
  <c r="F129" i="5"/>
  <c r="AA302" i="1"/>
  <c r="X302" i="1" s="1"/>
  <c r="E129" i="5"/>
  <c r="F27" i="5"/>
  <c r="E27" i="5"/>
  <c r="AA200" i="1"/>
  <c r="X200" i="1" s="1"/>
  <c r="E200" i="1"/>
  <c r="F200" i="1" s="1"/>
  <c r="C27" i="5" s="1"/>
  <c r="D27" i="5"/>
  <c r="E13" i="1"/>
  <c r="F13" i="1" s="1"/>
  <c r="AA13" i="1"/>
  <c r="X13" i="1" s="1"/>
  <c r="F50" i="5"/>
  <c r="E223" i="1"/>
  <c r="F223" i="1" s="1"/>
  <c r="C50" i="5" s="1"/>
  <c r="D50" i="5"/>
  <c r="AA223" i="1"/>
  <c r="X223" i="1" s="1"/>
  <c r="E50" i="5"/>
  <c r="E123" i="5"/>
  <c r="F123" i="5"/>
  <c r="AA296" i="1"/>
  <c r="X296" i="1" s="1"/>
  <c r="E296" i="1"/>
  <c r="F296" i="1" s="1"/>
  <c r="C123" i="5" s="1"/>
  <c r="D123" i="5"/>
  <c r="E128" i="1"/>
  <c r="F128" i="1" s="1"/>
  <c r="C115" i="2" s="1"/>
  <c r="D115" i="2"/>
  <c r="AA128" i="1"/>
  <c r="X128" i="1" s="1"/>
  <c r="F115" i="2"/>
  <c r="E115" i="2"/>
  <c r="AA195" i="1"/>
  <c r="X195" i="1" s="1"/>
  <c r="E22" i="5"/>
  <c r="E195" i="1"/>
  <c r="F195" i="1" s="1"/>
  <c r="C22" i="5" s="1"/>
  <c r="D22" i="5"/>
  <c r="F22" i="5"/>
  <c r="E148" i="1"/>
  <c r="F148" i="1" s="1"/>
  <c r="C135" i="2" s="1"/>
  <c r="D135" i="2"/>
  <c r="AA148" i="1"/>
  <c r="X148" i="1" s="1"/>
  <c r="E135" i="2"/>
  <c r="F135" i="2"/>
  <c r="E116" i="5"/>
  <c r="AE289" i="1"/>
  <c r="AL289" i="1" s="1"/>
  <c r="H116" i="5" s="1"/>
  <c r="F116" i="5"/>
  <c r="E289" i="1"/>
  <c r="F289" i="1" s="1"/>
  <c r="C116" i="5" s="1"/>
  <c r="D116" i="5"/>
  <c r="AA289" i="1"/>
  <c r="X289" i="1" s="1"/>
  <c r="E24" i="1"/>
  <c r="F24" i="1" s="1"/>
  <c r="C11" i="2" s="1"/>
  <c r="D11" i="2"/>
  <c r="F11" i="2"/>
  <c r="AA24" i="1"/>
  <c r="X24" i="1" s="1"/>
  <c r="E11" i="2"/>
  <c r="E38" i="2"/>
  <c r="AA51" i="1"/>
  <c r="X51" i="1" s="1"/>
  <c r="E51" i="1"/>
  <c r="F51" i="1" s="1"/>
  <c r="C38" i="2" s="1"/>
  <c r="D38" i="2"/>
  <c r="F38" i="2"/>
  <c r="F32" i="2"/>
  <c r="AA45" i="1"/>
  <c r="X45" i="1" s="1"/>
  <c r="E45" i="1"/>
  <c r="F45" i="1" s="1"/>
  <c r="C32" i="2" s="1"/>
  <c r="D32" i="2"/>
  <c r="E32" i="2"/>
  <c r="E60" i="2"/>
  <c r="AA73" i="1"/>
  <c r="X73" i="1" s="1"/>
  <c r="F60" i="2"/>
  <c r="E73" i="1"/>
  <c r="F73" i="1" s="1"/>
  <c r="C60" i="2" s="1"/>
  <c r="D60" i="2"/>
  <c r="AE73" i="1"/>
  <c r="AH73" i="1" s="1"/>
  <c r="H60" i="2" s="1"/>
  <c r="F30" i="5"/>
  <c r="E30" i="5"/>
  <c r="AA203" i="1"/>
  <c r="X203" i="1" s="1"/>
  <c r="E203" i="1"/>
  <c r="F203" i="1" s="1"/>
  <c r="C30" i="5" s="1"/>
  <c r="D30" i="5"/>
  <c r="E90" i="5"/>
  <c r="E263" i="1"/>
  <c r="F263" i="1" s="1"/>
  <c r="C90" i="5" s="1"/>
  <c r="D90" i="5"/>
  <c r="F90" i="5"/>
  <c r="AA263" i="1"/>
  <c r="X263" i="1" s="1"/>
  <c r="AA316" i="1"/>
  <c r="X316" i="1" s="1"/>
  <c r="E143" i="5"/>
  <c r="F143" i="5"/>
  <c r="E316" i="1"/>
  <c r="F316" i="1" s="1"/>
  <c r="C143" i="5" s="1"/>
  <c r="D143" i="5"/>
  <c r="AA146" i="1"/>
  <c r="X146" i="1" s="1"/>
  <c r="E146" i="1"/>
  <c r="F146" i="1" s="1"/>
  <c r="C133" i="2" s="1"/>
  <c r="D133" i="2"/>
  <c r="F133" i="2"/>
  <c r="E133" i="2"/>
  <c r="F114" i="5"/>
  <c r="AA287" i="1"/>
  <c r="X287" i="1" s="1"/>
  <c r="E114" i="5"/>
  <c r="E287" i="1"/>
  <c r="F287" i="1" s="1"/>
  <c r="C114" i="5" s="1"/>
  <c r="D114" i="5"/>
  <c r="E250" i="1"/>
  <c r="F250" i="1" s="1"/>
  <c r="C77" i="5" s="1"/>
  <c r="D77" i="5"/>
  <c r="E77" i="5"/>
  <c r="AA250" i="1"/>
  <c r="X250" i="1" s="1"/>
  <c r="F77" i="5"/>
  <c r="E318" i="1"/>
  <c r="F318" i="1" s="1"/>
  <c r="C145" i="5" s="1"/>
  <c r="D145" i="5"/>
  <c r="E145" i="5"/>
  <c r="F145" i="5"/>
  <c r="AA318" i="1"/>
  <c r="X318" i="1" s="1"/>
  <c r="F126" i="2"/>
  <c r="E139" i="1"/>
  <c r="F139" i="1" s="1"/>
  <c r="C126" i="2" s="1"/>
  <c r="D126" i="2"/>
  <c r="E126" i="2"/>
  <c r="X139" i="1"/>
  <c r="F37" i="5"/>
  <c r="E37" i="5"/>
  <c r="AA210" i="1"/>
  <c r="X210" i="1" s="1"/>
  <c r="E210" i="1"/>
  <c r="F210" i="1" s="1"/>
  <c r="C37" i="5" s="1"/>
  <c r="D37" i="5"/>
  <c r="AA282" i="1"/>
  <c r="X282" i="1" s="1"/>
  <c r="F109" i="5"/>
  <c r="E282" i="1"/>
  <c r="F282" i="1" s="1"/>
  <c r="C109" i="5" s="1"/>
  <c r="D109" i="5"/>
  <c r="E109" i="5"/>
  <c r="I3" i="3"/>
  <c r="AA324" i="1"/>
  <c r="X324" i="1" s="1"/>
  <c r="E324" i="1"/>
  <c r="F324" i="1" s="1"/>
  <c r="G3" i="3"/>
  <c r="J3" i="3"/>
  <c r="H3" i="3"/>
  <c r="H6" i="3"/>
  <c r="J6" i="3"/>
  <c r="E327" i="1"/>
  <c r="F327" i="1" s="1"/>
  <c r="G6" i="3"/>
  <c r="AA327" i="1"/>
  <c r="X327" i="1" s="1"/>
  <c r="I6" i="3"/>
  <c r="AA330" i="1"/>
  <c r="X330" i="1" s="1"/>
  <c r="H9" i="3"/>
  <c r="I9" i="3"/>
  <c r="E330" i="1"/>
  <c r="F330" i="1" s="1"/>
  <c r="G9" i="3"/>
  <c r="J9" i="3"/>
  <c r="E332" i="1"/>
  <c r="F332" i="1" s="1"/>
  <c r="G11" i="3"/>
  <c r="J11" i="3"/>
  <c r="I11" i="3"/>
  <c r="AA332" i="1"/>
  <c r="X332" i="1" s="1"/>
  <c r="H11" i="3"/>
  <c r="J8" i="3"/>
  <c r="AA329" i="1"/>
  <c r="X329" i="1" s="1"/>
  <c r="H8" i="3"/>
  <c r="E329" i="1"/>
  <c r="F329" i="1" s="1"/>
  <c r="G8" i="3"/>
  <c r="Q8" i="3" s="1"/>
  <c r="C8" i="3" s="1"/>
  <c r="I8" i="3"/>
  <c r="F14" i="2"/>
  <c r="E14" i="2"/>
  <c r="E27" i="1"/>
  <c r="F27" i="1" s="1"/>
  <c r="C14" i="2" s="1"/>
  <c r="D14" i="2"/>
  <c r="X27" i="1"/>
  <c r="E58" i="2"/>
  <c r="E71" i="1"/>
  <c r="F71" i="1" s="1"/>
  <c r="C58" i="2" s="1"/>
  <c r="D58" i="2"/>
  <c r="AA71" i="1"/>
  <c r="X71" i="1" s="1"/>
  <c r="AE71" i="1"/>
  <c r="AH71" i="1" s="1"/>
  <c r="H58" i="2" s="1"/>
  <c r="F58" i="2"/>
  <c r="E168" i="1"/>
  <c r="F168" i="1" s="1"/>
  <c r="C155" i="2" s="1"/>
  <c r="D155" i="2"/>
  <c r="F155" i="2"/>
  <c r="E155" i="2"/>
  <c r="AA168" i="1"/>
  <c r="X168" i="1" s="1"/>
  <c r="F117" i="5"/>
  <c r="E290" i="1"/>
  <c r="F290" i="1" s="1"/>
  <c r="C117" i="5" s="1"/>
  <c r="D117" i="5"/>
  <c r="AE290" i="1"/>
  <c r="AL290" i="1" s="1"/>
  <c r="H117" i="5" s="1"/>
  <c r="AA290" i="1"/>
  <c r="X290" i="1" s="1"/>
  <c r="E117" i="5"/>
  <c r="E134" i="2"/>
  <c r="E147" i="1"/>
  <c r="F147" i="1" s="1"/>
  <c r="C134" i="2" s="1"/>
  <c r="D134" i="2"/>
  <c r="F134" i="2"/>
  <c r="AA147" i="1"/>
  <c r="X147" i="1" s="1"/>
  <c r="E269" i="1"/>
  <c r="F269" i="1" s="1"/>
  <c r="C96" i="5" s="1"/>
  <c r="D96" i="5"/>
  <c r="E96" i="5"/>
  <c r="F96" i="5"/>
  <c r="AA269" i="1"/>
  <c r="X269" i="1" s="1"/>
  <c r="E124" i="1"/>
  <c r="F124" i="1" s="1"/>
  <c r="C111" i="2" s="1"/>
  <c r="D111" i="2"/>
  <c r="AA124" i="1"/>
  <c r="X124" i="1" s="1"/>
  <c r="E111" i="2"/>
  <c r="F111" i="2"/>
  <c r="AA194" i="1"/>
  <c r="X194" i="1" s="1"/>
  <c r="E21" i="5"/>
  <c r="F21" i="5"/>
  <c r="E194" i="1"/>
  <c r="F194" i="1" s="1"/>
  <c r="C21" i="5" s="1"/>
  <c r="D21" i="5"/>
  <c r="E95" i="5"/>
  <c r="AA268" i="1"/>
  <c r="X268" i="1" s="1"/>
  <c r="E268" i="1"/>
  <c r="F268" i="1" s="1"/>
  <c r="C95" i="5" s="1"/>
  <c r="D95" i="5"/>
  <c r="F95" i="5"/>
  <c r="E157" i="2"/>
  <c r="F157" i="2"/>
  <c r="E170" i="1"/>
  <c r="F170" i="1" s="1"/>
  <c r="C157" i="2" s="1"/>
  <c r="D157" i="2"/>
  <c r="AA170" i="1"/>
  <c r="X170" i="1" s="1"/>
  <c r="X293" i="1"/>
  <c r="E293" i="1"/>
  <c r="F293" i="1" s="1"/>
  <c r="C120" i="5" s="1"/>
  <c r="D120" i="5"/>
  <c r="E120" i="5"/>
  <c r="F120" i="5"/>
  <c r="E118" i="1"/>
  <c r="F118" i="1" s="1"/>
  <c r="C105" i="2" s="1"/>
  <c r="D105" i="2"/>
  <c r="AA118" i="1"/>
  <c r="X118" i="1" s="1"/>
  <c r="E105" i="2"/>
  <c r="F105" i="2"/>
  <c r="E189" i="1"/>
  <c r="F189" i="1" s="1"/>
  <c r="C16" i="5" s="1"/>
  <c r="D16" i="5"/>
  <c r="F16" i="5"/>
  <c r="AA189" i="1"/>
  <c r="X189" i="1" s="1"/>
  <c r="E16" i="5"/>
  <c r="F31" i="2"/>
  <c r="AA44" i="1"/>
  <c r="X44" i="1" s="1"/>
  <c r="E44" i="1"/>
  <c r="F44" i="1" s="1"/>
  <c r="C31" i="2" s="1"/>
  <c r="D31" i="2"/>
  <c r="E31" i="2"/>
  <c r="F38" i="5"/>
  <c r="E38" i="5"/>
  <c r="AA211" i="1"/>
  <c r="X211" i="1" s="1"/>
  <c r="E211" i="1"/>
  <c r="F211" i="1" s="1"/>
  <c r="C38" i="5" s="1"/>
  <c r="D38" i="5"/>
  <c r="AA291" i="1"/>
  <c r="X291" i="1" s="1"/>
  <c r="E291" i="1"/>
  <c r="F291" i="1" s="1"/>
  <c r="C118" i="5" s="1"/>
  <c r="D118" i="5"/>
  <c r="E118" i="5"/>
  <c r="F118" i="5"/>
  <c r="AE291" i="1"/>
  <c r="AL291" i="1" s="1"/>
  <c r="H118" i="5" s="1"/>
  <c r="E19" i="5"/>
  <c r="F19" i="5"/>
  <c r="E192" i="1"/>
  <c r="F192" i="1" s="1"/>
  <c r="C19" i="5" s="1"/>
  <c r="D19" i="5"/>
  <c r="AA192" i="1"/>
  <c r="X192" i="1" s="1"/>
  <c r="AE150" i="1"/>
  <c r="AH150" i="1" s="1"/>
  <c r="H137" i="2" s="1"/>
  <c r="F137" i="2"/>
  <c r="E137" i="2"/>
  <c r="E150" i="1"/>
  <c r="F150" i="1" s="1"/>
  <c r="C137" i="2" s="1"/>
  <c r="D137" i="2"/>
  <c r="AA150" i="1"/>
  <c r="X150" i="1" s="1"/>
  <c r="F46" i="5"/>
  <c r="E46" i="5"/>
  <c r="AA219" i="1"/>
  <c r="X219" i="1" s="1"/>
  <c r="E219" i="1"/>
  <c r="F219" i="1" s="1"/>
  <c r="C46" i="5" s="1"/>
  <c r="D46" i="5"/>
  <c r="E292" i="1"/>
  <c r="F292" i="1" s="1"/>
  <c r="C119" i="5" s="1"/>
  <c r="D119" i="5"/>
  <c r="E119" i="5"/>
  <c r="F119" i="5"/>
  <c r="AA292" i="1"/>
  <c r="X292" i="1" s="1"/>
  <c r="F110" i="2"/>
  <c r="E123" i="1"/>
  <c r="F123" i="1" s="1"/>
  <c r="C110" i="2" s="1"/>
  <c r="D110" i="2"/>
  <c r="AA123" i="1"/>
  <c r="X123" i="1" s="1"/>
  <c r="E110" i="2"/>
  <c r="F17" i="5"/>
  <c r="E17" i="5"/>
  <c r="E190" i="1"/>
  <c r="F190" i="1" s="1"/>
  <c r="C17" i="5" s="1"/>
  <c r="D17" i="5"/>
  <c r="AA190" i="1"/>
  <c r="X190" i="1" s="1"/>
  <c r="E144" i="1"/>
  <c r="F144" i="1" s="1"/>
  <c r="C131" i="2" s="1"/>
  <c r="D131" i="2"/>
  <c r="F131" i="2"/>
  <c r="E131" i="2"/>
  <c r="AA144" i="1"/>
  <c r="X144" i="1" s="1"/>
  <c r="E214" i="1"/>
  <c r="F214" i="1" s="1"/>
  <c r="C41" i="5" s="1"/>
  <c r="D41" i="5"/>
  <c r="AA214" i="1"/>
  <c r="X214" i="1" s="1"/>
  <c r="F41" i="5"/>
  <c r="E41" i="5"/>
  <c r="E112" i="5"/>
  <c r="AA285" i="1"/>
  <c r="X285" i="1" s="1"/>
  <c r="E285" i="1"/>
  <c r="F285" i="1" s="1"/>
  <c r="C112" i="5" s="1"/>
  <c r="D112" i="5"/>
  <c r="F112" i="5"/>
  <c r="E57" i="1"/>
  <c r="F57" i="1" s="1"/>
  <c r="C44" i="2" s="1"/>
  <c r="D44" i="2"/>
  <c r="AA57" i="1"/>
  <c r="X57" i="1" s="1"/>
  <c r="E44" i="2"/>
  <c r="F44" i="2"/>
  <c r="E26" i="2"/>
  <c r="X39" i="1"/>
  <c r="F26" i="2"/>
  <c r="E39" i="1"/>
  <c r="F39" i="1" s="1"/>
  <c r="C26" i="2" s="1"/>
  <c r="D26" i="2"/>
  <c r="E252" i="1"/>
  <c r="F252" i="1" s="1"/>
  <c r="C79" i="5" s="1"/>
  <c r="D79" i="5"/>
  <c r="E79" i="5"/>
  <c r="F79" i="5"/>
  <c r="AA252" i="1"/>
  <c r="X252" i="1" s="1"/>
  <c r="E143" i="1"/>
  <c r="F143" i="1" s="1"/>
  <c r="C130" i="2" s="1"/>
  <c r="D130" i="2"/>
  <c r="F130" i="2"/>
  <c r="AA143" i="1"/>
  <c r="X143" i="1" s="1"/>
  <c r="E130" i="2"/>
  <c r="E100" i="1"/>
  <c r="F100" i="1" s="1"/>
  <c r="C87" i="2" s="1"/>
  <c r="D87" i="2"/>
  <c r="F87" i="2"/>
  <c r="E87" i="2"/>
  <c r="AA100" i="1"/>
  <c r="X100" i="1" s="1"/>
  <c r="AA104" i="1"/>
  <c r="X104" i="1" s="1"/>
  <c r="E91" i="2"/>
  <c r="E104" i="1"/>
  <c r="F104" i="1" s="1"/>
  <c r="C91" i="2" s="1"/>
  <c r="D91" i="2"/>
  <c r="F91" i="2"/>
  <c r="AA169" i="1"/>
  <c r="X169" i="1" s="1"/>
  <c r="E156" i="2"/>
  <c r="E169" i="1"/>
  <c r="F169" i="1" s="1"/>
  <c r="C156" i="2" s="1"/>
  <c r="D156" i="2"/>
  <c r="F156" i="2"/>
  <c r="AA238" i="1"/>
  <c r="X238" i="1" s="1"/>
  <c r="E65" i="5"/>
  <c r="F65" i="5"/>
  <c r="E238" i="1"/>
  <c r="F238" i="1" s="1"/>
  <c r="C65" i="5" s="1"/>
  <c r="D65" i="5"/>
  <c r="E142" i="5"/>
  <c r="F142" i="5"/>
  <c r="AA315" i="1"/>
  <c r="X315" i="1" s="1"/>
  <c r="E315" i="1"/>
  <c r="F315" i="1" s="1"/>
  <c r="C142" i="5" s="1"/>
  <c r="D142" i="5"/>
  <c r="E149" i="1"/>
  <c r="F149" i="1" s="1"/>
  <c r="C136" i="2" s="1"/>
  <c r="D136" i="2"/>
  <c r="X149" i="1"/>
  <c r="F136" i="2"/>
  <c r="E136" i="2"/>
  <c r="E36" i="5"/>
  <c r="AA209" i="1"/>
  <c r="X209" i="1" s="1"/>
  <c r="E209" i="1"/>
  <c r="F209" i="1" s="1"/>
  <c r="C36" i="5" s="1"/>
  <c r="D36" i="5"/>
  <c r="F36" i="5"/>
  <c r="F98" i="5"/>
  <c r="AA271" i="1"/>
  <c r="X271" i="1" s="1"/>
  <c r="E98" i="5"/>
  <c r="E271" i="1"/>
  <c r="F271" i="1" s="1"/>
  <c r="C98" i="5" s="1"/>
  <c r="D98" i="5"/>
  <c r="AA99" i="1"/>
  <c r="X99" i="1" s="1"/>
  <c r="E99" i="1"/>
  <c r="F99" i="1" s="1"/>
  <c r="C86" i="2" s="1"/>
  <c r="D86" i="2"/>
  <c r="E86" i="2"/>
  <c r="F86" i="2"/>
  <c r="F149" i="2"/>
  <c r="E149" i="2"/>
  <c r="AA162" i="1"/>
  <c r="X162" i="1" s="1"/>
  <c r="E162" i="1"/>
  <c r="F162" i="1" s="1"/>
  <c r="C149" i="2" s="1"/>
  <c r="D149" i="2"/>
  <c r="F59" i="5"/>
  <c r="AA232" i="1"/>
  <c r="X232" i="1" s="1"/>
  <c r="E232" i="1"/>
  <c r="F232" i="1" s="1"/>
  <c r="C59" i="5" s="1"/>
  <c r="D59" i="5"/>
  <c r="E59" i="5"/>
  <c r="AA310" i="1"/>
  <c r="X310" i="1" s="1"/>
  <c r="E310" i="1"/>
  <c r="F310" i="1" s="1"/>
  <c r="C137" i="5" s="1"/>
  <c r="D137" i="5"/>
  <c r="E137" i="5"/>
  <c r="F137" i="5"/>
  <c r="E40" i="1"/>
  <c r="F40" i="1" s="1"/>
  <c r="C27" i="2" s="1"/>
  <c r="D27" i="2"/>
  <c r="F27" i="2"/>
  <c r="X40" i="1"/>
  <c r="E27" i="2"/>
  <c r="E92" i="2"/>
  <c r="F92" i="2"/>
  <c r="AA105" i="1"/>
  <c r="X105" i="1" s="1"/>
  <c r="E105" i="1"/>
  <c r="F105" i="1" s="1"/>
  <c r="C92" i="2" s="1"/>
  <c r="D92" i="2"/>
  <c r="AA237" i="1"/>
  <c r="X237" i="1" s="1"/>
  <c r="E237" i="1"/>
  <c r="F237" i="1" s="1"/>
  <c r="C64" i="5" s="1"/>
  <c r="D64" i="5"/>
  <c r="F64" i="5"/>
  <c r="E64" i="5"/>
  <c r="E98" i="1"/>
  <c r="F98" i="1" s="1"/>
  <c r="C85" i="2" s="1"/>
  <c r="D85" i="2"/>
  <c r="F85" i="2"/>
  <c r="E85" i="2"/>
  <c r="AA98" i="1"/>
  <c r="X98" i="1" s="1"/>
  <c r="E230" i="1"/>
  <c r="F230" i="1" s="1"/>
  <c r="C57" i="5" s="1"/>
  <c r="D57" i="5"/>
  <c r="AA230" i="1"/>
  <c r="X230" i="1" s="1"/>
  <c r="F57" i="5"/>
  <c r="E57" i="5"/>
  <c r="E309" i="1"/>
  <c r="F309" i="1" s="1"/>
  <c r="C136" i="5" s="1"/>
  <c r="D136" i="5"/>
  <c r="X309" i="1"/>
  <c r="F136" i="5"/>
  <c r="E136" i="5"/>
  <c r="E138" i="1"/>
  <c r="F138" i="1" s="1"/>
  <c r="C125" i="2" s="1"/>
  <c r="D125" i="2"/>
  <c r="E125" i="2"/>
  <c r="X138" i="1"/>
  <c r="F125" i="2"/>
  <c r="E29" i="5"/>
  <c r="AA202" i="1"/>
  <c r="X202" i="1" s="1"/>
  <c r="E202" i="1"/>
  <c r="F202" i="1" s="1"/>
  <c r="C29" i="5" s="1"/>
  <c r="D29" i="5"/>
  <c r="F29" i="5"/>
  <c r="E89" i="5"/>
  <c r="AA262" i="1"/>
  <c r="X262" i="1" s="1"/>
  <c r="E262" i="1"/>
  <c r="F262" i="1" s="1"/>
  <c r="C89" i="5" s="1"/>
  <c r="D89" i="5"/>
  <c r="F89" i="5"/>
  <c r="F142" i="2"/>
  <c r="E155" i="1"/>
  <c r="F155" i="1" s="1"/>
  <c r="C142" i="2" s="1"/>
  <c r="D142" i="2"/>
  <c r="AA155" i="1"/>
  <c r="X155" i="1" s="1"/>
  <c r="E142" i="2"/>
  <c r="E224" i="1"/>
  <c r="F224" i="1" s="1"/>
  <c r="C51" i="5" s="1"/>
  <c r="D51" i="5"/>
  <c r="F51" i="5"/>
  <c r="E51" i="5"/>
  <c r="AA224" i="1"/>
  <c r="X224" i="1" s="1"/>
  <c r="E125" i="5"/>
  <c r="F125" i="5"/>
  <c r="AA298" i="1"/>
  <c r="X298" i="1" s="1"/>
  <c r="E298" i="1"/>
  <c r="F298" i="1" s="1"/>
  <c r="C125" i="5" s="1"/>
  <c r="D125" i="5"/>
  <c r="F82" i="2"/>
  <c r="X95" i="1"/>
  <c r="E95" i="1"/>
  <c r="F95" i="1" s="1"/>
  <c r="C82" i="2" s="1"/>
  <c r="D82" i="2"/>
  <c r="E82" i="2"/>
  <c r="AA325" i="1"/>
  <c r="X325" i="1" s="1"/>
  <c r="J4" i="3"/>
  <c r="I4" i="3"/>
  <c r="H4" i="3"/>
  <c r="E325" i="1"/>
  <c r="F325" i="1" s="1"/>
  <c r="G4" i="3"/>
  <c r="Q4" i="3" s="1"/>
  <c r="C4" i="3" s="1"/>
  <c r="H10" i="3"/>
  <c r="J10" i="3"/>
  <c r="E331" i="1"/>
  <c r="F331" i="1" s="1"/>
  <c r="G10" i="3"/>
  <c r="I10" i="3"/>
  <c r="AA331" i="1"/>
  <c r="X331" i="1" s="1"/>
  <c r="E342" i="1"/>
  <c r="F342" i="1" s="1"/>
  <c r="G21" i="3"/>
  <c r="J21" i="3"/>
  <c r="AE342" i="1"/>
  <c r="AP342" i="1" s="1"/>
  <c r="L21" i="3" s="1"/>
  <c r="AA342" i="1"/>
  <c r="X342" i="1" s="1"/>
  <c r="H21" i="3"/>
  <c r="I21" i="3"/>
  <c r="E33" i="2"/>
  <c r="F33" i="2"/>
  <c r="AA46" i="1"/>
  <c r="X46" i="1" s="1"/>
  <c r="E46" i="1"/>
  <c r="F46" i="1" s="1"/>
  <c r="C33" i="2" s="1"/>
  <c r="D33" i="2"/>
  <c r="F88" i="5"/>
  <c r="E88" i="5"/>
  <c r="AA261" i="1"/>
  <c r="X261" i="1" s="1"/>
  <c r="E261" i="1"/>
  <c r="F261" i="1" s="1"/>
  <c r="C88" i="5" s="1"/>
  <c r="D88" i="5"/>
  <c r="F128" i="2"/>
  <c r="E128" i="2"/>
  <c r="AA141" i="1"/>
  <c r="X141" i="1" s="1"/>
  <c r="E141" i="1"/>
  <c r="F141" i="1" s="1"/>
  <c r="C128" i="2" s="1"/>
  <c r="D128" i="2"/>
  <c r="E212" i="1"/>
  <c r="F212" i="1" s="1"/>
  <c r="C39" i="5" s="1"/>
  <c r="D39" i="5"/>
  <c r="F39" i="5"/>
  <c r="E39" i="5"/>
  <c r="AA212" i="1"/>
  <c r="X212" i="1" s="1"/>
  <c r="E111" i="5"/>
  <c r="X284" i="1"/>
  <c r="E284" i="1"/>
  <c r="F284" i="1" s="1"/>
  <c r="C111" i="5" s="1"/>
  <c r="D111" i="5"/>
  <c r="F111" i="5"/>
  <c r="E116" i="1"/>
  <c r="F116" i="1" s="1"/>
  <c r="C103" i="2" s="1"/>
  <c r="D103" i="2"/>
  <c r="AA116" i="1"/>
  <c r="X116" i="1" s="1"/>
  <c r="E103" i="2"/>
  <c r="F103" i="2"/>
  <c r="F74" i="5"/>
  <c r="E247" i="1"/>
  <c r="F247" i="1" s="1"/>
  <c r="C74" i="5" s="1"/>
  <c r="D74" i="5"/>
  <c r="AA247" i="1"/>
  <c r="X247" i="1" s="1"/>
  <c r="E74" i="5"/>
  <c r="F120" i="2"/>
  <c r="E133" i="1"/>
  <c r="F133" i="1" s="1"/>
  <c r="C120" i="2" s="1"/>
  <c r="D120" i="2"/>
  <c r="AA133" i="1"/>
  <c r="X133" i="1" s="1"/>
  <c r="E120" i="2"/>
  <c r="E33" i="5"/>
  <c r="E206" i="1"/>
  <c r="F206" i="1" s="1"/>
  <c r="C33" i="5" s="1"/>
  <c r="D33" i="5"/>
  <c r="AA206" i="1"/>
  <c r="X206" i="1" s="1"/>
  <c r="F33" i="5"/>
  <c r="E106" i="5"/>
  <c r="E279" i="1"/>
  <c r="F279" i="1" s="1"/>
  <c r="C106" i="5" s="1"/>
  <c r="D106" i="5"/>
  <c r="AA279" i="1"/>
  <c r="X279" i="1" s="1"/>
  <c r="F106" i="5"/>
  <c r="F101" i="2"/>
  <c r="E114" i="1"/>
  <c r="F114" i="1" s="1"/>
  <c r="C101" i="2" s="1"/>
  <c r="D101" i="2"/>
  <c r="E101" i="2"/>
  <c r="AA114" i="1"/>
  <c r="X114" i="1" s="1"/>
  <c r="AA245" i="1"/>
  <c r="X245" i="1" s="1"/>
  <c r="E245" i="1"/>
  <c r="F245" i="1" s="1"/>
  <c r="C72" i="5" s="1"/>
  <c r="D72" i="5"/>
  <c r="E72" i="5"/>
  <c r="F72" i="5"/>
  <c r="E127" i="2"/>
  <c r="X140" i="1"/>
  <c r="F127" i="2"/>
  <c r="E140" i="1"/>
  <c r="F140" i="1" s="1"/>
  <c r="C127" i="2" s="1"/>
  <c r="D127" i="2"/>
  <c r="AA101" i="1"/>
  <c r="X101" i="1" s="1"/>
  <c r="E101" i="1"/>
  <c r="F101" i="1" s="1"/>
  <c r="C88" i="2" s="1"/>
  <c r="D88" i="2"/>
  <c r="E88" i="2"/>
  <c r="F88" i="2"/>
  <c r="AA165" i="1"/>
  <c r="X165" i="1" s="1"/>
  <c r="E165" i="1"/>
  <c r="F165" i="1" s="1"/>
  <c r="C152" i="2" s="1"/>
  <c r="D152" i="2"/>
  <c r="F152" i="2"/>
  <c r="E152" i="2"/>
  <c r="E61" i="5"/>
  <c r="AA234" i="1"/>
  <c r="X234" i="1" s="1"/>
  <c r="E234" i="1"/>
  <c r="F234" i="1" s="1"/>
  <c r="C61" i="5" s="1"/>
  <c r="D61" i="5"/>
  <c r="F61" i="5"/>
  <c r="AA145" i="1"/>
  <c r="X145" i="1" s="1"/>
  <c r="F132" i="2"/>
  <c r="E145" i="1"/>
  <c r="F145" i="1" s="1"/>
  <c r="C132" i="2" s="1"/>
  <c r="D132" i="2"/>
  <c r="E132" i="2"/>
  <c r="E32" i="5"/>
  <c r="E205" i="1"/>
  <c r="F205" i="1" s="1"/>
  <c r="C32" i="5" s="1"/>
  <c r="D32" i="5"/>
  <c r="F32" i="5"/>
  <c r="AA205" i="1"/>
  <c r="X205" i="1" s="1"/>
  <c r="F145" i="2"/>
  <c r="E145" i="2"/>
  <c r="E158" i="1"/>
  <c r="F158" i="1" s="1"/>
  <c r="C145" i="2" s="1"/>
  <c r="D145" i="2"/>
  <c r="AA158" i="1"/>
  <c r="X158" i="1" s="1"/>
  <c r="E314" i="1"/>
  <c r="F314" i="1" s="1"/>
  <c r="C141" i="5" s="1"/>
  <c r="D141" i="5"/>
  <c r="F141" i="5"/>
  <c r="AA314" i="1"/>
  <c r="X314" i="1" s="1"/>
  <c r="E141" i="5"/>
  <c r="AA35" i="1"/>
  <c r="X35" i="1" s="1"/>
  <c r="E35" i="1"/>
  <c r="F35" i="1" s="1"/>
  <c r="C22" i="2" s="1"/>
  <c r="D22" i="2"/>
  <c r="E22" i="2"/>
  <c r="F22" i="2"/>
  <c r="E148" i="2"/>
  <c r="AA161" i="1"/>
  <c r="X161" i="1" s="1"/>
  <c r="E161" i="1"/>
  <c r="F161" i="1" s="1"/>
  <c r="C148" i="2" s="1"/>
  <c r="D148" i="2"/>
  <c r="F148" i="2"/>
  <c r="F18" i="5"/>
  <c r="E191" i="1"/>
  <c r="F191" i="1" s="1"/>
  <c r="C18" i="5" s="1"/>
  <c r="D18" i="5"/>
  <c r="AA191" i="1"/>
  <c r="X191" i="1" s="1"/>
  <c r="E18" i="5"/>
  <c r="E166" i="1"/>
  <c r="F166" i="1" s="1"/>
  <c r="C153" i="2" s="1"/>
  <c r="D153" i="2"/>
  <c r="AA166" i="1"/>
  <c r="X166" i="1" s="1"/>
  <c r="E153" i="2"/>
  <c r="F153" i="2"/>
  <c r="AA288" i="1"/>
  <c r="X288" i="1" s="1"/>
  <c r="E288" i="1"/>
  <c r="F288" i="1" s="1"/>
  <c r="C115" i="5" s="1"/>
  <c r="D115" i="5"/>
  <c r="E115" i="5"/>
  <c r="F115" i="5"/>
  <c r="AE288" i="1"/>
  <c r="AL288" i="1" s="1"/>
  <c r="H115" i="5" s="1"/>
  <c r="F76" i="5"/>
  <c r="E76" i="5"/>
  <c r="AA249" i="1"/>
  <c r="X249" i="1" s="1"/>
  <c r="E249" i="1"/>
  <c r="F249" i="1" s="1"/>
  <c r="C76" i="5" s="1"/>
  <c r="D76" i="5"/>
  <c r="F130" i="5"/>
  <c r="AA303" i="1"/>
  <c r="X303" i="1" s="1"/>
  <c r="E303" i="1"/>
  <c r="F303" i="1" s="1"/>
  <c r="C130" i="5" s="1"/>
  <c r="D130" i="5"/>
  <c r="E130" i="5"/>
  <c r="E91" i="5"/>
  <c r="AA264" i="1"/>
  <c r="X264" i="1" s="1"/>
  <c r="F91" i="5"/>
  <c r="E264" i="1"/>
  <c r="F264" i="1" s="1"/>
  <c r="C91" i="5" s="1"/>
  <c r="D91" i="5"/>
  <c r="E135" i="5"/>
  <c r="X308" i="1"/>
  <c r="E308" i="1"/>
  <c r="F308" i="1" s="1"/>
  <c r="C135" i="5" s="1"/>
  <c r="D135" i="5"/>
  <c r="F135" i="5"/>
  <c r="AA117" i="1"/>
  <c r="X117" i="1" s="1"/>
  <c r="E104" i="2"/>
  <c r="E117" i="1"/>
  <c r="F117" i="1" s="1"/>
  <c r="C104" i="2" s="1"/>
  <c r="D104" i="2"/>
  <c r="F104" i="2"/>
  <c r="E75" i="5"/>
  <c r="AA248" i="1"/>
  <c r="X248" i="1" s="1"/>
  <c r="E248" i="1"/>
  <c r="F248" i="1" s="1"/>
  <c r="C75" i="5" s="1"/>
  <c r="D75" i="5"/>
  <c r="F75" i="5"/>
  <c r="AE112" i="1"/>
  <c r="AH112" i="1" s="1"/>
  <c r="H99" i="2" s="1"/>
  <c r="E112" i="1"/>
  <c r="F112" i="1" s="1"/>
  <c r="C99" i="2" s="1"/>
  <c r="D99" i="2"/>
  <c r="AA112" i="1"/>
  <c r="X112" i="1" s="1"/>
  <c r="E99" i="2"/>
  <c r="F99" i="2"/>
  <c r="E73" i="5"/>
  <c r="AA246" i="1"/>
  <c r="X246" i="1" s="1"/>
  <c r="E246" i="1"/>
  <c r="F246" i="1" s="1"/>
  <c r="C73" i="5" s="1"/>
  <c r="D73" i="5"/>
  <c r="F73" i="5"/>
  <c r="E12" i="1"/>
  <c r="F12" i="1" s="1"/>
  <c r="AA12" i="1"/>
  <c r="X12" i="1" s="1"/>
  <c r="E45" i="5"/>
  <c r="F45" i="5"/>
  <c r="E218" i="1"/>
  <c r="F218" i="1" s="1"/>
  <c r="C45" i="5" s="1"/>
  <c r="D45" i="5"/>
  <c r="AA218" i="1"/>
  <c r="X218" i="1" s="1"/>
  <c r="F105" i="5"/>
  <c r="E105" i="5"/>
  <c r="E278" i="1"/>
  <c r="F278" i="1" s="1"/>
  <c r="C105" i="5" s="1"/>
  <c r="D105" i="5"/>
  <c r="AA278" i="1"/>
  <c r="X278" i="1" s="1"/>
  <c r="F93" i="2"/>
  <c r="E106" i="1"/>
  <c r="F106" i="1" s="1"/>
  <c r="C93" i="2" s="1"/>
  <c r="D93" i="2"/>
  <c r="E93" i="2"/>
  <c r="AA106" i="1"/>
  <c r="X106" i="1" s="1"/>
  <c r="AA171" i="1"/>
  <c r="X171" i="1" s="1"/>
  <c r="F158" i="2"/>
  <c r="E158" i="2"/>
  <c r="E171" i="1"/>
  <c r="F171" i="1" s="1"/>
  <c r="C158" i="2" s="1"/>
  <c r="D158" i="2"/>
  <c r="AA240" i="1"/>
  <c r="X240" i="1" s="1"/>
  <c r="E240" i="1"/>
  <c r="F240" i="1" s="1"/>
  <c r="C67" i="5" s="1"/>
  <c r="D67" i="5"/>
  <c r="F67" i="5"/>
  <c r="E67" i="5"/>
  <c r="E317" i="1"/>
  <c r="F317" i="1" s="1"/>
  <c r="C144" i="5" s="1"/>
  <c r="D144" i="5"/>
  <c r="F144" i="5"/>
  <c r="AA317" i="1"/>
  <c r="X317" i="1" s="1"/>
  <c r="E144" i="5"/>
  <c r="AA137" i="1"/>
  <c r="X137" i="1" s="1"/>
  <c r="E137" i="1"/>
  <c r="F137" i="1" s="1"/>
  <c r="C124" i="2" s="1"/>
  <c r="D124" i="2"/>
  <c r="F124" i="2"/>
  <c r="E124" i="2"/>
  <c r="I5" i="3"/>
  <c r="E326" i="1"/>
  <c r="F326" i="1" s="1"/>
  <c r="G5" i="3"/>
  <c r="AA326" i="1"/>
  <c r="X326" i="1" s="1"/>
  <c r="H5" i="3"/>
  <c r="J5" i="3"/>
  <c r="H24" i="3"/>
  <c r="AA345" i="1"/>
  <c r="X345" i="1" s="1"/>
  <c r="J24" i="3"/>
  <c r="AE345" i="1"/>
  <c r="AP345" i="1" s="1"/>
  <c r="L24" i="3" s="1"/>
  <c r="I24" i="3"/>
  <c r="E345" i="1"/>
  <c r="F345" i="1" s="1"/>
  <c r="G24" i="3"/>
  <c r="Q24" i="3" s="1"/>
  <c r="C24" i="3" s="1"/>
  <c r="AA341" i="1"/>
  <c r="X341" i="1" s="1"/>
  <c r="AE341" i="1"/>
  <c r="AP341" i="1" s="1"/>
  <c r="L20" i="3" s="1"/>
  <c r="E341" i="1"/>
  <c r="F341" i="1" s="1"/>
  <c r="G20" i="3"/>
  <c r="J20" i="3"/>
  <c r="H20" i="3"/>
  <c r="I20" i="3"/>
  <c r="E39" i="2"/>
  <c r="E52" i="1"/>
  <c r="F52" i="1" s="1"/>
  <c r="C39" i="2" s="1"/>
  <c r="D39" i="2"/>
  <c r="F39" i="2"/>
  <c r="AA52" i="1"/>
  <c r="X52" i="1" s="1"/>
  <c r="E42" i="2"/>
  <c r="F42" i="2"/>
  <c r="E55" i="1"/>
  <c r="F55" i="1" s="1"/>
  <c r="C42" i="2" s="1"/>
  <c r="D42" i="2"/>
  <c r="AA55" i="1"/>
  <c r="X55" i="1" s="1"/>
  <c r="AA42" i="1"/>
  <c r="X42" i="1" s="1"/>
  <c r="F29" i="2"/>
  <c r="E42" i="1"/>
  <c r="F42" i="1" s="1"/>
  <c r="C29" i="2" s="1"/>
  <c r="D29" i="2"/>
  <c r="E29" i="2"/>
  <c r="F56" i="5"/>
  <c r="E229" i="1"/>
  <c r="F229" i="1" s="1"/>
  <c r="C56" i="5" s="1"/>
  <c r="D56" i="5"/>
  <c r="AA229" i="1"/>
  <c r="X229" i="1" s="1"/>
  <c r="E56" i="5"/>
  <c r="E133" i="5"/>
  <c r="F133" i="5"/>
  <c r="E306" i="1"/>
  <c r="F306" i="1" s="1"/>
  <c r="C133" i="5" s="1"/>
  <c r="D133" i="5"/>
  <c r="AA306" i="1"/>
  <c r="X306" i="1" s="1"/>
  <c r="AA207" i="1"/>
  <c r="X207" i="1" s="1"/>
  <c r="E34" i="5"/>
  <c r="F34" i="5"/>
  <c r="E207" i="1"/>
  <c r="F207" i="1" s="1"/>
  <c r="C34" i="5" s="1"/>
  <c r="D34" i="5"/>
  <c r="F143" i="2"/>
  <c r="E143" i="2"/>
  <c r="AA156" i="1"/>
  <c r="X156" i="1" s="1"/>
  <c r="E156" i="1"/>
  <c r="F156" i="1" s="1"/>
  <c r="C143" i="2" s="1"/>
  <c r="D143" i="2"/>
  <c r="E226" i="1"/>
  <c r="F226" i="1" s="1"/>
  <c r="C53" i="5" s="1"/>
  <c r="D53" i="5"/>
  <c r="AA226" i="1"/>
  <c r="X226" i="1" s="1"/>
  <c r="E53" i="5"/>
  <c r="F53" i="5"/>
  <c r="E127" i="5"/>
  <c r="AA300" i="1"/>
  <c r="X300" i="1" s="1"/>
  <c r="E300" i="1"/>
  <c r="F300" i="1" s="1"/>
  <c r="C127" i="5" s="1"/>
  <c r="D127" i="5"/>
  <c r="F127" i="5"/>
  <c r="E198" i="1"/>
  <c r="F198" i="1" s="1"/>
  <c r="C25" i="5" s="1"/>
  <c r="D25" i="5"/>
  <c r="AA198" i="1"/>
  <c r="X198" i="1" s="1"/>
  <c r="F25" i="5"/>
  <c r="E25" i="5"/>
  <c r="E11" i="1"/>
  <c r="F11" i="1" s="1"/>
  <c r="AA11" i="1"/>
  <c r="X11" i="1" s="1"/>
  <c r="F138" i="2"/>
  <c r="E138" i="2"/>
  <c r="AA151" i="1"/>
  <c r="X151" i="1" s="1"/>
  <c r="E151" i="1"/>
  <c r="F151" i="1" s="1"/>
  <c r="C138" i="2" s="1"/>
  <c r="D138" i="2"/>
  <c r="F48" i="5"/>
  <c r="E221" i="1"/>
  <c r="F221" i="1" s="1"/>
  <c r="C48" i="5" s="1"/>
  <c r="D48" i="5"/>
  <c r="AA221" i="1"/>
  <c r="X221" i="1" s="1"/>
  <c r="E48" i="5"/>
  <c r="AA294" i="1"/>
  <c r="X294" i="1" s="1"/>
  <c r="E294" i="1"/>
  <c r="F294" i="1" s="1"/>
  <c r="C121" i="5" s="1"/>
  <c r="D121" i="5"/>
  <c r="F121" i="5"/>
  <c r="E121" i="5"/>
  <c r="X36" i="1"/>
  <c r="E23" i="2"/>
  <c r="F23" i="2"/>
  <c r="E36" i="1"/>
  <c r="F36" i="1" s="1"/>
  <c r="C23" i="2" s="1"/>
  <c r="D23" i="2"/>
  <c r="AA152" i="1"/>
  <c r="X152" i="1" s="1"/>
  <c r="E152" i="1"/>
  <c r="F152" i="1" s="1"/>
  <c r="C139" i="2" s="1"/>
  <c r="D139" i="2"/>
  <c r="E139" i="2"/>
  <c r="F139" i="2"/>
  <c r="E100" i="5"/>
  <c r="AA273" i="1"/>
  <c r="X273" i="1" s="1"/>
  <c r="E273" i="1"/>
  <c r="F273" i="1" s="1"/>
  <c r="C100" i="5" s="1"/>
  <c r="D100" i="5"/>
  <c r="F100" i="5"/>
  <c r="AA311" i="1"/>
  <c r="X311" i="1" s="1"/>
  <c r="F138" i="5"/>
  <c r="E138" i="5"/>
  <c r="E311" i="1"/>
  <c r="F311" i="1" s="1"/>
  <c r="C138" i="5" s="1"/>
  <c r="D138" i="5"/>
  <c r="AA115" i="1"/>
  <c r="X115" i="1" s="1"/>
  <c r="E102" i="2"/>
  <c r="F102" i="2"/>
  <c r="E115" i="1"/>
  <c r="F115" i="1" s="1"/>
  <c r="C102" i="2" s="1"/>
  <c r="D102" i="2"/>
  <c r="AA187" i="1"/>
  <c r="X187" i="1" s="1"/>
  <c r="E187" i="1"/>
  <c r="F187" i="1" s="1"/>
  <c r="C14" i="5" s="1"/>
  <c r="D14" i="5"/>
  <c r="F14" i="5"/>
  <c r="E14" i="5"/>
  <c r="AA251" i="1"/>
  <c r="X251" i="1" s="1"/>
  <c r="E251" i="1"/>
  <c r="F251" i="1" s="1"/>
  <c r="C78" i="5" s="1"/>
  <c r="D78" i="5"/>
  <c r="E78" i="5"/>
  <c r="F78" i="5"/>
  <c r="AA163" i="1"/>
  <c r="X163" i="1" s="1"/>
  <c r="F150" i="2"/>
  <c r="E150" i="2"/>
  <c r="E163" i="1"/>
  <c r="F163" i="1" s="1"/>
  <c r="C150" i="2" s="1"/>
  <c r="D150" i="2"/>
  <c r="E49" i="5"/>
  <c r="E222" i="1"/>
  <c r="F222" i="1" s="1"/>
  <c r="C49" i="5" s="1"/>
  <c r="D49" i="5"/>
  <c r="AA222" i="1"/>
  <c r="X222" i="1" s="1"/>
  <c r="F49" i="5"/>
  <c r="AA283" i="1"/>
  <c r="X283" i="1" s="1"/>
  <c r="E283" i="1"/>
  <c r="F283" i="1" s="1"/>
  <c r="C110" i="5" s="1"/>
  <c r="D110" i="5"/>
  <c r="E110" i="5"/>
  <c r="F110" i="5"/>
  <c r="F97" i="2"/>
  <c r="E110" i="1"/>
  <c r="F110" i="1" s="1"/>
  <c r="C97" i="2" s="1"/>
  <c r="D97" i="2"/>
  <c r="AA110" i="1"/>
  <c r="X110" i="1" s="1"/>
  <c r="E97" i="2"/>
  <c r="E71" i="5"/>
  <c r="AA244" i="1"/>
  <c r="X244" i="1" s="1"/>
  <c r="E244" i="1"/>
  <c r="F244" i="1" s="1"/>
  <c r="C71" i="5" s="1"/>
  <c r="D71" i="5"/>
  <c r="F71" i="5"/>
  <c r="E34" i="2"/>
  <c r="F34" i="2"/>
  <c r="AA47" i="1"/>
  <c r="X47" i="1" s="1"/>
  <c r="E47" i="1"/>
  <c r="F47" i="1" s="1"/>
  <c r="C34" i="2" s="1"/>
  <c r="D34" i="2"/>
  <c r="E188" i="1"/>
  <c r="F188" i="1" s="1"/>
  <c r="C15" i="5" s="1"/>
  <c r="D15" i="5"/>
  <c r="F15" i="5"/>
  <c r="E15" i="5"/>
  <c r="AA188" i="1"/>
  <c r="X188" i="1" s="1"/>
  <c r="X319" i="1"/>
  <c r="E319" i="1"/>
  <c r="F319" i="1" s="1"/>
  <c r="C146" i="5" s="1"/>
  <c r="D146" i="5"/>
  <c r="E146" i="5"/>
  <c r="F146" i="5"/>
  <c r="E159" i="2"/>
  <c r="AA172" i="1"/>
  <c r="X172" i="1" s="1"/>
  <c r="E172" i="1"/>
  <c r="F172" i="1" s="1"/>
  <c r="C159" i="2" s="1"/>
  <c r="D159" i="2"/>
  <c r="F159" i="2"/>
  <c r="F122" i="5"/>
  <c r="AA295" i="1"/>
  <c r="X295" i="1" s="1"/>
  <c r="E122" i="5"/>
  <c r="E295" i="1"/>
  <c r="F295" i="1" s="1"/>
  <c r="C122" i="5" s="1"/>
  <c r="D122" i="5"/>
  <c r="E123" i="2"/>
  <c r="AA136" i="1"/>
  <c r="X136" i="1" s="1"/>
  <c r="E136" i="1"/>
  <c r="F136" i="1" s="1"/>
  <c r="C123" i="2" s="1"/>
  <c r="D123" i="2"/>
  <c r="F123" i="2"/>
  <c r="E35" i="5"/>
  <c r="F35" i="5"/>
  <c r="E208" i="1"/>
  <c r="F208" i="1" s="1"/>
  <c r="C35" i="5" s="1"/>
  <c r="D35" i="5"/>
  <c r="AA208" i="1"/>
  <c r="X208" i="1" s="1"/>
  <c r="X111" i="1"/>
  <c r="F98" i="2"/>
  <c r="E111" i="1"/>
  <c r="F111" i="1" s="1"/>
  <c r="C98" i="2" s="1"/>
  <c r="D98" i="2"/>
  <c r="E98" i="2"/>
  <c r="F70" i="5"/>
  <c r="AA243" i="1"/>
  <c r="X243" i="1" s="1"/>
  <c r="E70" i="5"/>
  <c r="E243" i="1"/>
  <c r="F243" i="1" s="1"/>
  <c r="C70" i="5" s="1"/>
  <c r="D70" i="5"/>
  <c r="E305" i="1"/>
  <c r="F305" i="1" s="1"/>
  <c r="C132" i="5" s="1"/>
  <c r="D132" i="5"/>
  <c r="F132" i="5"/>
  <c r="E132" i="5"/>
  <c r="AA305" i="1"/>
  <c r="X305" i="1" s="1"/>
  <c r="AA129" i="1"/>
  <c r="X129" i="1" s="1"/>
  <c r="E116" i="2"/>
  <c r="F116" i="2"/>
  <c r="E129" i="1"/>
  <c r="F129" i="1" s="1"/>
  <c r="C116" i="2" s="1"/>
  <c r="D116" i="2"/>
  <c r="F28" i="5"/>
  <c r="E28" i="5"/>
  <c r="AA201" i="1"/>
  <c r="X201" i="1" s="1"/>
  <c r="E201" i="1"/>
  <c r="F201" i="1" s="1"/>
  <c r="C28" i="5" s="1"/>
  <c r="D28" i="5"/>
  <c r="E275" i="1"/>
  <c r="F275" i="1" s="1"/>
  <c r="C102" i="5" s="1"/>
  <c r="D102" i="5"/>
  <c r="E102" i="5"/>
  <c r="AA275" i="1"/>
  <c r="X275" i="1" s="1"/>
  <c r="F102" i="5"/>
  <c r="E37" i="2"/>
  <c r="F37" i="2"/>
  <c r="AA50" i="1"/>
  <c r="X50" i="1" s="1"/>
  <c r="E50" i="1"/>
  <c r="F50" i="1" s="1"/>
  <c r="C37" i="2" s="1"/>
  <c r="D37" i="2"/>
  <c r="F36" i="2"/>
  <c r="AA49" i="1"/>
  <c r="X49" i="1" s="1"/>
  <c r="E49" i="1"/>
  <c r="F49" i="1" s="1"/>
  <c r="C36" i="2" s="1"/>
  <c r="D36" i="2"/>
  <c r="E36" i="2"/>
  <c r="X175" i="1"/>
  <c r="E175" i="1"/>
  <c r="F175" i="1" s="1"/>
  <c r="C161" i="2" s="1"/>
  <c r="D161" i="2"/>
  <c r="F161" i="2"/>
  <c r="E161" i="2"/>
  <c r="AA299" i="1"/>
  <c r="X299" i="1" s="1"/>
  <c r="F126" i="5"/>
  <c r="E126" i="5"/>
  <c r="E299" i="1"/>
  <c r="F299" i="1" s="1"/>
  <c r="C126" i="5" s="1"/>
  <c r="D126" i="5"/>
  <c r="AA157" i="1"/>
  <c r="X157" i="1" s="1"/>
  <c r="E157" i="1"/>
  <c r="F157" i="1" s="1"/>
  <c r="C144" i="2" s="1"/>
  <c r="D144" i="2"/>
  <c r="F144" i="2"/>
  <c r="E144" i="2"/>
  <c r="E103" i="5"/>
  <c r="AA276" i="1"/>
  <c r="X276" i="1" s="1"/>
  <c r="E276" i="1"/>
  <c r="F276" i="1" s="1"/>
  <c r="C103" i="5" s="1"/>
  <c r="D103" i="5"/>
  <c r="F103" i="5"/>
  <c r="AA127" i="1"/>
  <c r="X127" i="1" s="1"/>
  <c r="E114" i="2"/>
  <c r="F114" i="2"/>
  <c r="E127" i="1"/>
  <c r="F127" i="1" s="1"/>
  <c r="C114" i="2" s="1"/>
  <c r="D114" i="2"/>
  <c r="F26" i="5"/>
  <c r="E199" i="1"/>
  <c r="F199" i="1" s="1"/>
  <c r="C26" i="5" s="1"/>
  <c r="D26" i="5"/>
  <c r="AA199" i="1"/>
  <c r="X199" i="1" s="1"/>
  <c r="E26" i="5"/>
  <c r="E99" i="5"/>
  <c r="AA272" i="1"/>
  <c r="X272" i="1" s="1"/>
  <c r="E272" i="1"/>
  <c r="F272" i="1" s="1"/>
  <c r="C99" i="5" s="1"/>
  <c r="D99" i="5"/>
  <c r="F99" i="5"/>
  <c r="E102" i="1"/>
  <c r="F102" i="1" s="1"/>
  <c r="C89" i="2" s="1"/>
  <c r="D89" i="2"/>
  <c r="F89" i="2"/>
  <c r="E89" i="2"/>
  <c r="AA102" i="1"/>
  <c r="X102" i="1" s="1"/>
  <c r="E124" i="5"/>
  <c r="AA297" i="1"/>
  <c r="X297" i="1" s="1"/>
  <c r="E297" i="1"/>
  <c r="F297" i="1" s="1"/>
  <c r="C124" i="5" s="1"/>
  <c r="D124" i="5"/>
  <c r="F124" i="5"/>
  <c r="E109" i="2"/>
  <c r="F109" i="2"/>
  <c r="E122" i="1"/>
  <c r="F122" i="1" s="1"/>
  <c r="C109" i="2" s="1"/>
  <c r="D109" i="2"/>
  <c r="AA122" i="1"/>
  <c r="X122" i="1" s="1"/>
  <c r="F20" i="5"/>
  <c r="E193" i="1"/>
  <c r="F193" i="1" s="1"/>
  <c r="C20" i="5" s="1"/>
  <c r="D20" i="5"/>
  <c r="AA193" i="1"/>
  <c r="X193" i="1" s="1"/>
  <c r="E20" i="5"/>
  <c r="F94" i="5"/>
  <c r="AA267" i="1"/>
  <c r="X267" i="1" s="1"/>
  <c r="E267" i="1"/>
  <c r="F267" i="1" s="1"/>
  <c r="C94" i="5" s="1"/>
  <c r="D94" i="5"/>
  <c r="E94" i="5"/>
  <c r="I2" i="3"/>
  <c r="H2" i="3"/>
  <c r="J2" i="3"/>
  <c r="E323" i="1"/>
  <c r="F323" i="1" s="1"/>
  <c r="G2" i="3"/>
  <c r="AA323" i="1"/>
  <c r="X323" i="1" s="1"/>
  <c r="E328" i="1"/>
  <c r="F328" i="1" s="1"/>
  <c r="G7" i="3"/>
  <c r="J7" i="3"/>
  <c r="H7" i="3"/>
  <c r="I7" i="3"/>
  <c r="AA328" i="1"/>
  <c r="X328" i="1" s="1"/>
  <c r="H23" i="3"/>
  <c r="AE344" i="1"/>
  <c r="AP344" i="1" s="1"/>
  <c r="L23" i="3" s="1"/>
  <c r="I23" i="3"/>
  <c r="AA344" i="1"/>
  <c r="X344" i="1" s="1"/>
  <c r="E344" i="1"/>
  <c r="F344" i="1" s="1"/>
  <c r="G23" i="3"/>
  <c r="J23" i="3"/>
  <c r="H19" i="3"/>
  <c r="AA340" i="1"/>
  <c r="X340" i="1" s="1"/>
  <c r="I19" i="3"/>
  <c r="AE340" i="1"/>
  <c r="AP340" i="1" s="1"/>
  <c r="L19" i="3" s="1"/>
  <c r="J19" i="3"/>
  <c r="E340" i="1"/>
  <c r="F340" i="1" s="1"/>
  <c r="G19" i="3"/>
  <c r="Q19" i="3" s="1"/>
  <c r="C19" i="3" s="1"/>
  <c r="I22" i="3"/>
  <c r="AA343" i="1"/>
  <c r="X343" i="1" s="1"/>
  <c r="AE343" i="1"/>
  <c r="AP343" i="1" s="1"/>
  <c r="L22" i="3" s="1"/>
  <c r="E343" i="1"/>
  <c r="F343" i="1" s="1"/>
  <c r="G22" i="3"/>
  <c r="J22" i="3"/>
  <c r="H22" i="3"/>
  <c r="D3" i="3"/>
  <c r="D6" i="3"/>
  <c r="D9" i="3"/>
  <c r="D11" i="3"/>
  <c r="D8" i="3"/>
  <c r="D4" i="3"/>
  <c r="D10" i="3"/>
  <c r="D21" i="3"/>
  <c r="D5" i="3"/>
  <c r="D24" i="3"/>
  <c r="D20" i="3"/>
  <c r="D2" i="3"/>
  <c r="D7" i="3"/>
  <c r="D23" i="3"/>
  <c r="D19" i="3"/>
  <c r="D22" i="3"/>
  <c r="J363" i="1"/>
  <c r="L363" i="1"/>
  <c r="N363" i="1"/>
  <c r="P363" i="1"/>
  <c r="R363" i="1"/>
  <c r="T363" i="1"/>
  <c r="K363" i="1"/>
  <c r="O363" i="1"/>
  <c r="S363" i="1"/>
  <c r="M363" i="1"/>
  <c r="U363" i="1"/>
  <c r="I363" i="1"/>
  <c r="Q363" i="1"/>
  <c r="I368" i="1"/>
  <c r="K368" i="1"/>
  <c r="M368" i="1"/>
  <c r="O368" i="1"/>
  <c r="Q368" i="1"/>
  <c r="S368" i="1"/>
  <c r="U368" i="1"/>
  <c r="J368" i="1"/>
  <c r="N368" i="1"/>
  <c r="R368" i="1"/>
  <c r="L368" i="1"/>
  <c r="T368" i="1"/>
  <c r="P368" i="1"/>
  <c r="J359" i="1"/>
  <c r="L359" i="1"/>
  <c r="N359" i="1"/>
  <c r="P359" i="1"/>
  <c r="R359" i="1"/>
  <c r="T359" i="1"/>
  <c r="K359" i="1"/>
  <c r="O359" i="1"/>
  <c r="S359" i="1"/>
  <c r="I359" i="1"/>
  <c r="Q359" i="1"/>
  <c r="M359" i="1"/>
  <c r="U359" i="1"/>
  <c r="J371" i="1"/>
  <c r="L371" i="1"/>
  <c r="N371" i="1"/>
  <c r="P371" i="1"/>
  <c r="R371" i="1"/>
  <c r="T371" i="1"/>
  <c r="K371" i="1"/>
  <c r="O371" i="1"/>
  <c r="S371" i="1"/>
  <c r="M371" i="1"/>
  <c r="U371" i="1"/>
  <c r="I371" i="1"/>
  <c r="Q371" i="1"/>
  <c r="I348" i="1"/>
  <c r="K348" i="1"/>
  <c r="M348" i="1"/>
  <c r="O348" i="1"/>
  <c r="Q348" i="1"/>
  <c r="S348" i="1"/>
  <c r="U348" i="1"/>
  <c r="J348" i="1"/>
  <c r="N348" i="1"/>
  <c r="R348" i="1"/>
  <c r="P348" i="1"/>
  <c r="L348" i="1"/>
  <c r="T348" i="1"/>
  <c r="T361" i="1"/>
  <c r="U361" i="1"/>
  <c r="R361" i="1"/>
  <c r="S361" i="1"/>
  <c r="P361" i="1"/>
  <c r="Q361" i="1"/>
  <c r="O361" i="1"/>
  <c r="N361" i="1"/>
  <c r="K361" i="1"/>
  <c r="M361" i="1"/>
  <c r="I361" i="1"/>
  <c r="L361" i="1"/>
  <c r="J361" i="1"/>
  <c r="L304" i="1"/>
  <c r="J304" i="1"/>
  <c r="M304" i="1"/>
  <c r="Q304" i="1"/>
  <c r="K304" i="1"/>
  <c r="P304" i="1"/>
  <c r="R304" i="1"/>
  <c r="T304" i="1"/>
  <c r="S304" i="1"/>
  <c r="I304" i="1"/>
  <c r="U304" i="1"/>
  <c r="N304" i="1"/>
  <c r="O304" i="1"/>
  <c r="I350" i="1"/>
  <c r="K350" i="1"/>
  <c r="M350" i="1"/>
  <c r="O350" i="1"/>
  <c r="Q350" i="1"/>
  <c r="S350" i="1"/>
  <c r="U350" i="1"/>
  <c r="L350" i="1"/>
  <c r="P350" i="1"/>
  <c r="T350" i="1"/>
  <c r="N350" i="1"/>
  <c r="J350" i="1"/>
  <c r="R350" i="1"/>
  <c r="U367" i="1"/>
  <c r="M367" i="1"/>
  <c r="Q367" i="1"/>
  <c r="I367" i="1"/>
  <c r="S367" i="1"/>
  <c r="O367" i="1"/>
  <c r="K367" i="1"/>
  <c r="T367" i="1"/>
  <c r="R367" i="1"/>
  <c r="P367" i="1"/>
  <c r="N367" i="1"/>
  <c r="L367" i="1"/>
  <c r="J367" i="1"/>
  <c r="T358" i="1"/>
  <c r="U358" i="1"/>
  <c r="R358" i="1"/>
  <c r="S358" i="1"/>
  <c r="P358" i="1"/>
  <c r="Q358" i="1"/>
  <c r="O358" i="1"/>
  <c r="N358" i="1"/>
  <c r="J358" i="1"/>
  <c r="L358" i="1"/>
  <c r="M358" i="1"/>
  <c r="K358" i="1"/>
  <c r="I358" i="1"/>
  <c r="N370" i="1"/>
  <c r="R370" i="1"/>
  <c r="J370" i="1"/>
  <c r="T370" i="1"/>
  <c r="P370" i="1"/>
  <c r="L370" i="1"/>
  <c r="U370" i="1"/>
  <c r="S370" i="1"/>
  <c r="Q370" i="1"/>
  <c r="O370" i="1"/>
  <c r="M370" i="1"/>
  <c r="K370" i="1"/>
  <c r="I370" i="1"/>
  <c r="I362" i="1"/>
  <c r="K362" i="1"/>
  <c r="M362" i="1"/>
  <c r="O362" i="1"/>
  <c r="Q362" i="1"/>
  <c r="S362" i="1"/>
  <c r="U362" i="1"/>
  <c r="L362" i="1"/>
  <c r="P362" i="1"/>
  <c r="T362" i="1"/>
  <c r="J362" i="1"/>
  <c r="R362" i="1"/>
  <c r="N362" i="1"/>
  <c r="J347" i="1"/>
  <c r="L347" i="1"/>
  <c r="N347" i="1"/>
  <c r="P347" i="1"/>
  <c r="R347" i="1"/>
  <c r="T347" i="1"/>
  <c r="K347" i="1"/>
  <c r="O347" i="1"/>
  <c r="S347" i="1"/>
  <c r="M347" i="1"/>
  <c r="U347" i="1"/>
  <c r="I347" i="1"/>
  <c r="Q347" i="1"/>
  <c r="J280" i="1"/>
  <c r="L280" i="1"/>
  <c r="N280" i="1"/>
  <c r="O280" i="1"/>
  <c r="P280" i="1"/>
  <c r="U280" i="1"/>
  <c r="I280" i="1"/>
  <c r="Q280" i="1"/>
  <c r="T280" i="1"/>
  <c r="S280" i="1"/>
  <c r="K280" i="1"/>
  <c r="R280" i="1"/>
  <c r="M280" i="1"/>
  <c r="N346" i="1"/>
  <c r="R346" i="1"/>
  <c r="J346" i="1"/>
  <c r="T346" i="1"/>
  <c r="P346" i="1"/>
  <c r="L346" i="1"/>
  <c r="U346" i="1"/>
  <c r="S346" i="1"/>
  <c r="Q346" i="1"/>
  <c r="O346" i="1"/>
  <c r="M346" i="1"/>
  <c r="K346" i="1"/>
  <c r="I346" i="1"/>
  <c r="Q10" i="3" l="1"/>
  <c r="C10" i="3" s="1"/>
  <c r="G42" i="3"/>
  <c r="E363" i="1"/>
  <c r="F363" i="1" s="1"/>
  <c r="AA363" i="1"/>
  <c r="X363" i="1" s="1"/>
  <c r="J42" i="3"/>
  <c r="H42" i="3"/>
  <c r="I42" i="3"/>
  <c r="D42" i="3"/>
  <c r="Q48" i="3"/>
  <c r="C48" i="3" s="1"/>
  <c r="Q44" i="3"/>
  <c r="C44" i="3" s="1"/>
  <c r="Q43" i="3"/>
  <c r="C43" i="3" s="1"/>
  <c r="Q51" i="3"/>
  <c r="C51" i="3" s="1"/>
  <c r="Q28" i="3"/>
  <c r="C28" i="3" s="1"/>
  <c r="G25" i="3"/>
  <c r="J25" i="3"/>
  <c r="H25" i="3"/>
  <c r="Q25" i="3" s="1"/>
  <c r="C25" i="3" s="1"/>
  <c r="I25" i="3"/>
  <c r="G26" i="3"/>
  <c r="J26" i="3"/>
  <c r="H26" i="3"/>
  <c r="Q26" i="3" s="1"/>
  <c r="C26" i="3" s="1"/>
  <c r="I26" i="3"/>
  <c r="I41" i="3"/>
  <c r="H41" i="3"/>
  <c r="J41" i="3"/>
  <c r="G41" i="3"/>
  <c r="Q41" i="3" s="1"/>
  <c r="C41" i="3" s="1"/>
  <c r="G49" i="3"/>
  <c r="J49" i="3"/>
  <c r="H49" i="3"/>
  <c r="I49" i="3"/>
  <c r="G37" i="3"/>
  <c r="J37" i="3"/>
  <c r="H37" i="3"/>
  <c r="I37" i="3"/>
  <c r="I46" i="3"/>
  <c r="H46" i="3"/>
  <c r="J46" i="3"/>
  <c r="G46" i="3"/>
  <c r="Q46" i="3" s="1"/>
  <c r="C46" i="3" s="1"/>
  <c r="I29" i="3"/>
  <c r="H29" i="3"/>
  <c r="J29" i="3"/>
  <c r="G29" i="3"/>
  <c r="Q29" i="3" s="1"/>
  <c r="C29" i="3" s="1"/>
  <c r="I40" i="3"/>
  <c r="H40" i="3"/>
  <c r="G40" i="3"/>
  <c r="J40" i="3"/>
  <c r="H27" i="3"/>
  <c r="I27" i="3"/>
  <c r="J27" i="3"/>
  <c r="G27" i="3"/>
  <c r="G50" i="3"/>
  <c r="J50" i="3"/>
  <c r="H50" i="3"/>
  <c r="I50" i="3"/>
  <c r="G38" i="3"/>
  <c r="J38" i="3"/>
  <c r="H38" i="3"/>
  <c r="I38" i="3"/>
  <c r="H47" i="3"/>
  <c r="I47" i="3"/>
  <c r="J47" i="3"/>
  <c r="G47" i="3"/>
  <c r="E347" i="1"/>
  <c r="F347" i="1" s="1"/>
  <c r="AA347" i="1"/>
  <c r="X347" i="1" s="1"/>
  <c r="AA362" i="1"/>
  <c r="X362" i="1" s="1"/>
  <c r="E362" i="1"/>
  <c r="F362" i="1" s="1"/>
  <c r="E370" i="1"/>
  <c r="F370" i="1" s="1"/>
  <c r="AA370" i="1"/>
  <c r="X370" i="1" s="1"/>
  <c r="E358" i="1"/>
  <c r="F358" i="1" s="1"/>
  <c r="AA358" i="1"/>
  <c r="X358" i="1" s="1"/>
  <c r="AE358" i="1"/>
  <c r="AP358" i="1" s="1"/>
  <c r="L37" i="3" s="1"/>
  <c r="AA367" i="1"/>
  <c r="X367" i="1" s="1"/>
  <c r="E367" i="1"/>
  <c r="F367" i="1" s="1"/>
  <c r="AA350" i="1"/>
  <c r="X350" i="1" s="1"/>
  <c r="E350" i="1"/>
  <c r="F350" i="1" s="1"/>
  <c r="AA304" i="1"/>
  <c r="X304" i="1" s="1"/>
  <c r="D131" i="5"/>
  <c r="E304" i="1"/>
  <c r="F304" i="1" s="1"/>
  <c r="C131" i="5" s="1"/>
  <c r="F131" i="5"/>
  <c r="E131" i="5"/>
  <c r="E361" i="1"/>
  <c r="F361" i="1" s="1"/>
  <c r="AA361" i="1"/>
  <c r="X361" i="1" s="1"/>
  <c r="AA348" i="1"/>
  <c r="X348" i="1" s="1"/>
  <c r="E348" i="1"/>
  <c r="F348" i="1" s="1"/>
  <c r="E371" i="1"/>
  <c r="F371" i="1" s="1"/>
  <c r="E359" i="1"/>
  <c r="F359" i="1" s="1"/>
  <c r="E368" i="1"/>
  <c r="F368" i="1" s="1"/>
  <c r="X371" i="1"/>
  <c r="X368" i="1"/>
  <c r="X359" i="1"/>
  <c r="Q2" i="3"/>
  <c r="E346" i="1"/>
  <c r="F346" i="1" s="1"/>
  <c r="AA346" i="1"/>
  <c r="X346" i="1" s="1"/>
  <c r="F107" i="5"/>
  <c r="E280" i="1"/>
  <c r="F280" i="1" s="1"/>
  <c r="C107" i="5" s="1"/>
  <c r="D107" i="5"/>
  <c r="AA280" i="1"/>
  <c r="X280" i="1" s="1"/>
  <c r="E107" i="5"/>
  <c r="Q9" i="3"/>
  <c r="C9" i="3" s="1"/>
  <c r="Q23" i="3"/>
  <c r="C23" i="3" s="1"/>
  <c r="Q7" i="3"/>
  <c r="C7" i="3" s="1"/>
  <c r="Q20" i="3"/>
  <c r="C20" i="3" s="1"/>
  <c r="Q5" i="3"/>
  <c r="C5" i="3" s="1"/>
  <c r="Q22" i="3"/>
  <c r="C22" i="3" s="1"/>
  <c r="C2" i="3"/>
  <c r="Q21" i="3"/>
  <c r="C21" i="3" s="1"/>
  <c r="Q11" i="3"/>
  <c r="C11" i="3" s="1"/>
  <c r="Q6" i="3"/>
  <c r="C6" i="3" s="1"/>
  <c r="Q3" i="3"/>
  <c r="Q42" i="3" l="1"/>
  <c r="C42" i="3" s="1"/>
  <c r="Q47" i="3"/>
  <c r="C47" i="3" s="1"/>
  <c r="Q27" i="3"/>
  <c r="B3257" i="7" s="1"/>
  <c r="B3494" i="7"/>
  <c r="Q38" i="3"/>
  <c r="Q50" i="3"/>
  <c r="C50" i="3" s="1"/>
  <c r="Q40" i="3"/>
  <c r="Q37" i="3"/>
  <c r="Q49" i="3"/>
  <c r="C49" i="3" s="1"/>
  <c r="C3" i="3"/>
  <c r="B2656" i="7"/>
  <c r="B2712" i="7"/>
  <c r="B3496" i="7"/>
  <c r="B3528" i="7"/>
  <c r="B414" i="7"/>
  <c r="B3809" i="7"/>
  <c r="B3819" i="7"/>
  <c r="B3741" i="7"/>
  <c r="B3818" i="7"/>
  <c r="B3586" i="7"/>
  <c r="B2722" i="7"/>
  <c r="B3820" i="7"/>
  <c r="B2723" i="7"/>
  <c r="B3495" i="7"/>
  <c r="B2721" i="7"/>
  <c r="B3821" i="7" l="1"/>
  <c r="B3156" i="7"/>
  <c r="B989" i="7"/>
  <c r="B2709" i="7"/>
  <c r="B516" i="7"/>
  <c r="B461" i="7"/>
  <c r="B533" i="7"/>
  <c r="B435" i="7"/>
  <c r="B1501" i="7"/>
  <c r="B2195" i="7"/>
  <c r="B1478" i="7"/>
  <c r="B14" i="7"/>
  <c r="B772" i="7"/>
  <c r="B291" i="7"/>
  <c r="B1245" i="7"/>
  <c r="B1757" i="7"/>
  <c r="B1404" i="7"/>
  <c r="B2676" i="7"/>
  <c r="B3668" i="7"/>
  <c r="B2318" i="7"/>
  <c r="B1007" i="7"/>
  <c r="B3366" i="7"/>
  <c r="B2342" i="7"/>
  <c r="B349" i="7"/>
  <c r="B644" i="7"/>
  <c r="B900" i="7"/>
  <c r="B691" i="7"/>
  <c r="B783" i="7"/>
  <c r="B1117" i="7"/>
  <c r="B1373" i="7"/>
  <c r="B1629" i="7"/>
  <c r="B1885" i="7"/>
  <c r="B956" i="7"/>
  <c r="B1916" i="7"/>
  <c r="B2452" i="7"/>
  <c r="B2900" i="7"/>
  <c r="B3412" i="7"/>
  <c r="B673" i="7"/>
  <c r="B1638" i="7"/>
  <c r="B2244" i="7"/>
  <c r="B3221" i="7"/>
  <c r="B1519" i="7"/>
  <c r="B2373" i="7"/>
  <c r="B221" i="7"/>
  <c r="B452" i="7"/>
  <c r="B580" i="7"/>
  <c r="B708" i="7"/>
  <c r="B836" i="7"/>
  <c r="B187" i="7"/>
  <c r="B563" i="7"/>
  <c r="B862" i="7"/>
  <c r="B615" i="7"/>
  <c r="B911" i="7"/>
  <c r="B1053" i="7"/>
  <c r="B1181" i="7"/>
  <c r="B1309" i="7"/>
  <c r="B1437" i="7"/>
  <c r="B1565" i="7"/>
  <c r="B1693" i="7"/>
  <c r="B1821" i="7"/>
  <c r="B1949" i="7"/>
  <c r="B717" i="7"/>
  <c r="B1148" i="7"/>
  <c r="B1660" i="7"/>
  <c r="B2067" i="7"/>
  <c r="B2324" i="7"/>
  <c r="B2580" i="7"/>
  <c r="B2772" i="7"/>
  <c r="B3028" i="7"/>
  <c r="B3284" i="7"/>
  <c r="B3540" i="7"/>
  <c r="B3796" i="7"/>
  <c r="B1142" i="7"/>
  <c r="B1226" i="7"/>
  <c r="B2062" i="7"/>
  <c r="B1988" i="7"/>
  <c r="B2453" i="7"/>
  <c r="B2965" i="7"/>
  <c r="B431" i="7"/>
  <c r="B1263" i="7"/>
  <c r="B1775" i="7"/>
  <c r="B1696" i="7"/>
  <c r="B2854" i="7"/>
  <c r="B1494" i="7"/>
  <c r="B3074" i="7"/>
  <c r="B142" i="7"/>
  <c r="B285" i="7"/>
  <c r="B413" i="7"/>
  <c r="B484" i="7"/>
  <c r="B548" i="7"/>
  <c r="B612" i="7"/>
  <c r="B676" i="7"/>
  <c r="B740" i="7"/>
  <c r="B804" i="7"/>
  <c r="B868" i="7"/>
  <c r="B932" i="7"/>
  <c r="B315" i="7"/>
  <c r="B499" i="7"/>
  <c r="B627" i="7"/>
  <c r="B798" i="7"/>
  <c r="B926" i="7"/>
  <c r="B487" i="7"/>
  <c r="B719" i="7"/>
  <c r="B847" i="7"/>
  <c r="B957" i="7"/>
  <c r="B1021" i="7"/>
  <c r="B1085" i="7"/>
  <c r="B1149" i="7"/>
  <c r="B1213" i="7"/>
  <c r="B1277" i="7"/>
  <c r="B1341" i="7"/>
  <c r="B1405" i="7"/>
  <c r="B1469" i="7"/>
  <c r="B1533" i="7"/>
  <c r="B1597" i="7"/>
  <c r="B1661" i="7"/>
  <c r="B1725" i="7"/>
  <c r="B1789" i="7"/>
  <c r="B1853" i="7"/>
  <c r="B1917" i="7"/>
  <c r="B239" i="7"/>
  <c r="B589" i="7"/>
  <c r="B845" i="7"/>
  <c r="B1020" i="7"/>
  <c r="B1276" i="7"/>
  <c r="B1532" i="7"/>
  <c r="B1788" i="7"/>
  <c r="B2003" i="7"/>
  <c r="B2131" i="7"/>
  <c r="B2259" i="7"/>
  <c r="B2388" i="7"/>
  <c r="B2516" i="7"/>
  <c r="B2644" i="7"/>
  <c r="B2708" i="7"/>
  <c r="B2836" i="7"/>
  <c r="B2964" i="7"/>
  <c r="B3092" i="7"/>
  <c r="B3220" i="7"/>
  <c r="B3348" i="7"/>
  <c r="B3476" i="7"/>
  <c r="B3604" i="7"/>
  <c r="B3732" i="7"/>
  <c r="B407" i="7"/>
  <c r="B929" i="7"/>
  <c r="B1350" i="7"/>
  <c r="B1098" i="7"/>
  <c r="B1482" i="7"/>
  <c r="B1906" i="7"/>
  <c r="B2190" i="7"/>
  <c r="B1758" i="7"/>
  <c r="B2116" i="7"/>
  <c r="B2581" i="7"/>
  <c r="B2837" i="7"/>
  <c r="B3093" i="7"/>
  <c r="B802" i="7"/>
  <c r="B819" i="7"/>
  <c r="B1135" i="7"/>
  <c r="B1391" i="7"/>
  <c r="B1647" i="7"/>
  <c r="B1903" i="7"/>
  <c r="B1184" i="7"/>
  <c r="B2085" i="7"/>
  <c r="B2598" i="7"/>
  <c r="B3110" i="7"/>
  <c r="B3742" i="7"/>
  <c r="B1516" i="7"/>
  <c r="B2370" i="7"/>
  <c r="B675" i="7"/>
  <c r="B2851" i="7"/>
  <c r="B2595" i="7"/>
  <c r="B2535" i="7"/>
  <c r="B1942" i="7"/>
  <c r="B2026" i="7"/>
  <c r="B1154" i="7"/>
  <c r="B681" i="7"/>
  <c r="B3558" i="7"/>
  <c r="B3398" i="7"/>
  <c r="B3334" i="7"/>
  <c r="B3270" i="7"/>
  <c r="B3206" i="7"/>
  <c r="B3142" i="7"/>
  <c r="B3078" i="7"/>
  <c r="B3014" i="7"/>
  <c r="B2950" i="7"/>
  <c r="B2886" i="7"/>
  <c r="B2822" i="7"/>
  <c r="B2758" i="7"/>
  <c r="B2694" i="7"/>
  <c r="B2630" i="7"/>
  <c r="B2566" i="7"/>
  <c r="B2502" i="7"/>
  <c r="B2438" i="7"/>
  <c r="B2374" i="7"/>
  <c r="B2309" i="7"/>
  <c r="B2245" i="7"/>
  <c r="B2181" i="7"/>
  <c r="B2117" i="7"/>
  <c r="B2053" i="7"/>
  <c r="B1989" i="7"/>
  <c r="B1888" i="7"/>
  <c r="B1760" i="7"/>
  <c r="B1632" i="7"/>
  <c r="B1504" i="7"/>
  <c r="B1376" i="7"/>
  <c r="B1248" i="7"/>
  <c r="B1120" i="7"/>
  <c r="B992" i="7"/>
  <c r="B789" i="7"/>
  <c r="B597" i="7"/>
  <c r="B469" i="7"/>
  <c r="B255" i="7"/>
  <c r="B1951" i="7"/>
  <c r="B1919" i="7"/>
  <c r="B1887" i="7"/>
  <c r="B1855" i="7"/>
  <c r="B1823" i="7"/>
  <c r="B1791" i="7"/>
  <c r="B1759" i="7"/>
  <c r="B1727" i="7"/>
  <c r="B1695" i="7"/>
  <c r="B1663" i="7"/>
  <c r="B1631" i="7"/>
  <c r="B1599" i="7"/>
  <c r="B1567" i="7"/>
  <c r="B1535" i="7"/>
  <c r="B1503" i="7"/>
  <c r="B1471" i="7"/>
  <c r="B1439" i="7"/>
  <c r="B1407" i="7"/>
  <c r="B1375" i="7"/>
  <c r="B1343" i="7"/>
  <c r="B1311" i="7"/>
  <c r="B1279" i="7"/>
  <c r="B1247" i="7"/>
  <c r="B1215" i="7"/>
  <c r="B1183" i="7"/>
  <c r="B1151" i="7"/>
  <c r="B1119" i="7"/>
  <c r="B1087" i="7"/>
  <c r="B1055" i="7"/>
  <c r="B1023" i="7"/>
  <c r="B991" i="7"/>
  <c r="B959" i="7"/>
  <c r="B915" i="7"/>
  <c r="B851" i="7"/>
  <c r="B787" i="7"/>
  <c r="B723" i="7"/>
  <c r="B623" i="7"/>
  <c r="B495" i="7"/>
  <c r="B307" i="7"/>
  <c r="B930" i="7"/>
  <c r="B866" i="7"/>
  <c r="B3801" i="7"/>
  <c r="B3725" i="7"/>
  <c r="B3047" i="7"/>
  <c r="B2282" i="7"/>
  <c r="B1150" i="7"/>
  <c r="B3438" i="7"/>
  <c r="B3302" i="7"/>
  <c r="B3174" i="7"/>
  <c r="B3046" i="7"/>
  <c r="B2918" i="7"/>
  <c r="B2790" i="7"/>
  <c r="B2662" i="7"/>
  <c r="B2534" i="7"/>
  <c r="B2406" i="7"/>
  <c r="B2277" i="7"/>
  <c r="B2149" i="7"/>
  <c r="B2021" i="7"/>
  <c r="B1824" i="7"/>
  <c r="B1568" i="7"/>
  <c r="B1312" i="7"/>
  <c r="B1056" i="7"/>
  <c r="B661" i="7"/>
  <c r="B383" i="7"/>
  <c r="B1935" i="7"/>
  <c r="B1871" i="7"/>
  <c r="B1807" i="7"/>
  <c r="B1743" i="7"/>
  <c r="B1679" i="7"/>
  <c r="B1615" i="7"/>
  <c r="B1551" i="7"/>
  <c r="B1487" i="7"/>
  <c r="B1423" i="7"/>
  <c r="B1359" i="7"/>
  <c r="B1295" i="7"/>
  <c r="B1231" i="7"/>
  <c r="B1167" i="7"/>
  <c r="B1103" i="7"/>
  <c r="B1039" i="7"/>
  <c r="B975" i="7"/>
  <c r="B883" i="7"/>
  <c r="B755" i="7"/>
  <c r="B559" i="7"/>
  <c r="B179" i="7"/>
  <c r="B834" i="7"/>
  <c r="B770" i="7"/>
  <c r="B3253" i="7"/>
  <c r="B3189" i="7"/>
  <c r="B3125" i="7"/>
  <c r="B3061" i="7"/>
  <c r="B2997" i="7"/>
  <c r="B2933" i="7"/>
  <c r="B2869" i="7"/>
  <c r="B2805" i="7"/>
  <c r="B2741" i="7"/>
  <c r="B2677" i="7"/>
  <c r="B2613" i="7"/>
  <c r="B2549" i="7"/>
  <c r="B2485" i="7"/>
  <c r="B2391" i="7"/>
  <c r="B2405" i="7"/>
  <c r="B2341" i="7"/>
  <c r="B2276" i="7"/>
  <c r="B2212" i="7"/>
  <c r="B2148" i="7"/>
  <c r="B2084" i="7"/>
  <c r="B2020" i="7"/>
  <c r="B1950" i="7"/>
  <c r="B1822" i="7"/>
  <c r="B1694" i="7"/>
  <c r="B2351" i="7"/>
  <c r="B2286" i="7"/>
  <c r="B2222" i="7"/>
  <c r="B2158" i="7"/>
  <c r="B2094" i="7"/>
  <c r="B2030" i="7"/>
  <c r="B1966" i="7"/>
  <c r="B1842" i="7"/>
  <c r="B1714" i="7"/>
  <c r="B1510" i="7"/>
  <c r="B1546" i="7"/>
  <c r="B1418" i="7"/>
  <c r="B1290" i="7"/>
  <c r="B1194" i="7"/>
  <c r="B1130" i="7"/>
  <c r="B1066" i="7"/>
  <c r="B1002" i="7"/>
  <c r="B1446" i="7"/>
  <c r="B1382" i="7"/>
  <c r="B1318" i="7"/>
  <c r="B1206" i="7"/>
  <c r="B1078" i="7"/>
  <c r="B966" i="7"/>
  <c r="B865" i="7"/>
  <c r="B737" i="7"/>
  <c r="B609" i="7"/>
  <c r="B481" i="7"/>
  <c r="B279" i="7"/>
  <c r="B3812" i="7"/>
  <c r="B3780" i="7"/>
  <c r="B3748" i="7"/>
  <c r="B3716" i="7"/>
  <c r="B3684" i="7"/>
  <c r="B3652" i="7"/>
  <c r="B3620" i="7"/>
  <c r="B3588" i="7"/>
  <c r="B3556" i="7"/>
  <c r="B3524" i="7"/>
  <c r="B3492" i="7"/>
  <c r="B3460" i="7"/>
  <c r="B3428" i="7"/>
  <c r="B3396" i="7"/>
  <c r="B3364" i="7"/>
  <c r="B3332" i="7"/>
  <c r="B3300" i="7"/>
  <c r="B3268" i="7"/>
  <c r="B3236" i="7"/>
  <c r="B3204" i="7"/>
  <c r="B3172" i="7"/>
  <c r="B3140" i="7"/>
  <c r="B3108" i="7"/>
  <c r="B3076" i="7"/>
  <c r="B3044" i="7"/>
  <c r="B3012" i="7"/>
  <c r="B2980" i="7"/>
  <c r="B2948" i="7"/>
  <c r="B2916" i="7"/>
  <c r="B2884" i="7"/>
  <c r="B2852" i="7"/>
  <c r="B2820" i="7"/>
  <c r="B2788" i="7"/>
  <c r="B2756" i="7"/>
  <c r="B2724" i="7"/>
  <c r="B2692" i="7"/>
  <c r="B2660" i="7"/>
  <c r="B2628" i="7"/>
  <c r="B2596" i="7"/>
  <c r="B2564" i="7"/>
  <c r="B2532" i="7"/>
  <c r="B2500" i="7"/>
  <c r="B2468" i="7"/>
  <c r="B2436" i="7"/>
  <c r="B2404" i="7"/>
  <c r="B2372" i="7"/>
  <c r="B2340" i="7"/>
  <c r="B2307" i="7"/>
  <c r="B2275" i="7"/>
  <c r="B2243" i="7"/>
  <c r="B2211" i="7"/>
  <c r="B2179" i="7"/>
  <c r="B2147" i="7"/>
  <c r="B2115" i="7"/>
  <c r="B2083" i="7"/>
  <c r="B2051" i="7"/>
  <c r="B2019" i="7"/>
  <c r="B1987" i="7"/>
  <c r="B1948" i="7"/>
  <c r="B1884" i="7"/>
  <c r="B1820" i="7"/>
  <c r="B1756" i="7"/>
  <c r="B1692" i="7"/>
  <c r="B1628" i="7"/>
  <c r="B1564" i="7"/>
  <c r="B1500" i="7"/>
  <c r="B1436" i="7"/>
  <c r="B1372" i="7"/>
  <c r="B1308" i="7"/>
  <c r="B1244" i="7"/>
  <c r="B1180" i="7"/>
  <c r="B1116" i="7"/>
  <c r="B1052" i="7"/>
  <c r="B78" i="7"/>
  <c r="B189" i="7"/>
  <c r="B253" i="7"/>
  <c r="B317" i="7"/>
  <c r="B381" i="7"/>
  <c r="B436" i="7"/>
  <c r="B468" i="7"/>
  <c r="B500" i="7"/>
  <c r="B532" i="7"/>
  <c r="B564" i="7"/>
  <c r="B596" i="7"/>
  <c r="B628" i="7"/>
  <c r="B660" i="7"/>
  <c r="B692" i="7"/>
  <c r="B724" i="7"/>
  <c r="B756" i="7"/>
  <c r="B788" i="7"/>
  <c r="B820" i="7"/>
  <c r="B852" i="7"/>
  <c r="B884" i="7"/>
  <c r="B916" i="7"/>
  <c r="B74" i="7"/>
  <c r="B251" i="7"/>
  <c r="B379" i="7"/>
  <c r="B467" i="7"/>
  <c r="B531" i="7"/>
  <c r="B595" i="7"/>
  <c r="B659" i="7"/>
  <c r="B766" i="7"/>
  <c r="B830" i="7"/>
  <c r="B894" i="7"/>
  <c r="B154" i="7"/>
  <c r="B419" i="7"/>
  <c r="B551" i="7"/>
  <c r="B679" i="7"/>
  <c r="B751" i="7"/>
  <c r="B815" i="7"/>
  <c r="B879" i="7"/>
  <c r="B941" i="7"/>
  <c r="B973" i="7"/>
  <c r="B1005" i="7"/>
  <c r="B1037" i="7"/>
  <c r="B1069" i="7"/>
  <c r="B1101" i="7"/>
  <c r="B1133" i="7"/>
  <c r="B1165" i="7"/>
  <c r="B1197" i="7"/>
  <c r="B1229" i="7"/>
  <c r="B1261" i="7"/>
  <c r="B1293" i="7"/>
  <c r="B1325" i="7"/>
  <c r="B1357" i="7"/>
  <c r="B1389" i="7"/>
  <c r="B1421" i="7"/>
  <c r="B1453" i="7"/>
  <c r="B1485" i="7"/>
  <c r="B1517" i="7"/>
  <c r="B1549" i="7"/>
  <c r="B1581" i="7"/>
  <c r="B1613" i="7"/>
  <c r="B1645" i="7"/>
  <c r="B1677" i="7"/>
  <c r="B1709" i="7"/>
  <c r="B1741" i="7"/>
  <c r="B1773" i="7"/>
  <c r="B1805" i="7"/>
  <c r="B1837" i="7"/>
  <c r="B1869" i="7"/>
  <c r="B1901" i="7"/>
  <c r="B1933" i="7"/>
  <c r="B50" i="7"/>
  <c r="B367" i="7"/>
  <c r="B525" i="7"/>
  <c r="B653" i="7"/>
  <c r="B781" i="7"/>
  <c r="B909" i="7"/>
  <c r="B988" i="7"/>
  <c r="B1084" i="7"/>
  <c r="B1212" i="7"/>
  <c r="B1340" i="7"/>
  <c r="B1468" i="7"/>
  <c r="B1596" i="7"/>
  <c r="B1724" i="7"/>
  <c r="B1852" i="7"/>
  <c r="B1971" i="7"/>
  <c r="B2035" i="7"/>
  <c r="B2099" i="7"/>
  <c r="B2163" i="7"/>
  <c r="B2227" i="7"/>
  <c r="B2291" i="7"/>
  <c r="B2356" i="7"/>
  <c r="B2420" i="7"/>
  <c r="B2484" i="7"/>
  <c r="B2548" i="7"/>
  <c r="B2612" i="7"/>
  <c r="B2740" i="7"/>
  <c r="B2804" i="7"/>
  <c r="B2868" i="7"/>
  <c r="B2932" i="7"/>
  <c r="B2996" i="7"/>
  <c r="B3060" i="7"/>
  <c r="B3124" i="7"/>
  <c r="B3188" i="7"/>
  <c r="B3252" i="7"/>
  <c r="B3316" i="7"/>
  <c r="B3380" i="7"/>
  <c r="B3444" i="7"/>
  <c r="B3508" i="7"/>
  <c r="B3572" i="7"/>
  <c r="B3636" i="7"/>
  <c r="B3700" i="7"/>
  <c r="B3764" i="7"/>
  <c r="B130" i="7"/>
  <c r="B545" i="7"/>
  <c r="B801" i="7"/>
  <c r="B1014" i="7"/>
  <c r="B1270" i="7"/>
  <c r="B1414" i="7"/>
  <c r="B1034" i="7"/>
  <c r="B1162" i="7"/>
  <c r="B1354" i="7"/>
  <c r="B1610" i="7"/>
  <c r="B1778" i="7"/>
  <c r="B1998" i="7"/>
  <c r="B2126" i="7"/>
  <c r="B2254" i="7"/>
  <c r="B1598" i="7"/>
  <c r="B1886" i="7"/>
  <c r="B2052" i="7"/>
  <c r="B2180" i="7"/>
  <c r="B2308" i="7"/>
  <c r="B2437" i="7"/>
  <c r="B2517" i="7"/>
  <c r="B2645" i="7"/>
  <c r="B2773" i="7"/>
  <c r="B2901" i="7"/>
  <c r="B3029" i="7"/>
  <c r="B3157" i="7"/>
  <c r="B3285" i="7"/>
  <c r="B898" i="7"/>
  <c r="B687" i="7"/>
  <c r="B943" i="7"/>
  <c r="B1071" i="7"/>
  <c r="B1199" i="7"/>
  <c r="B1327" i="7"/>
  <c r="B1455" i="7"/>
  <c r="B1583" i="7"/>
  <c r="B1711" i="7"/>
  <c r="B1839" i="7"/>
  <c r="B82" i="7"/>
  <c r="B917" i="7"/>
  <c r="B1440" i="7"/>
  <c r="B1952" i="7"/>
  <c r="B2213" i="7"/>
  <c r="B2470" i="7"/>
  <c r="B2726" i="7"/>
  <c r="B2982" i="7"/>
  <c r="B3238" i="7"/>
  <c r="B3686" i="7"/>
  <c r="B3798" i="7"/>
  <c r="B2385" i="7"/>
  <c r="B1578" i="7"/>
  <c r="B3117" i="7"/>
  <c r="B1462" i="7"/>
  <c r="B3468" i="7"/>
  <c r="B1995" i="7"/>
  <c r="B1004" i="7"/>
  <c r="B1653" i="7"/>
  <c r="B1141" i="7"/>
  <c r="B227" i="7"/>
  <c r="B411" i="7"/>
  <c r="B764" i="7"/>
  <c r="B508" i="7"/>
  <c r="B3807" i="7"/>
  <c r="B3747" i="7"/>
  <c r="B3491" i="7"/>
  <c r="B3235" i="7"/>
  <c r="B2979" i="7"/>
  <c r="B2467" i="7"/>
  <c r="B3429" i="7"/>
  <c r="B3121" i="7"/>
  <c r="B3811" i="7"/>
  <c r="B3805" i="7"/>
  <c r="B3751" i="7"/>
  <c r="B3623" i="7"/>
  <c r="B3367" i="7"/>
  <c r="B3239" i="7"/>
  <c r="B3111" i="7"/>
  <c r="B2983" i="7"/>
  <c r="B2855" i="7"/>
  <c r="B2727" i="7"/>
  <c r="B2599" i="7"/>
  <c r="B2471" i="7"/>
  <c r="B3561" i="7"/>
  <c r="B3433" i="7"/>
  <c r="B3305" i="7"/>
  <c r="B3193" i="7"/>
  <c r="B2937" i="7"/>
  <c r="B2785" i="7"/>
  <c r="B2657" i="7"/>
  <c r="B2529" i="7"/>
  <c r="B2449" i="7"/>
  <c r="B2320" i="7"/>
  <c r="B2192" i="7"/>
  <c r="B2064" i="7"/>
  <c r="B1984" i="7"/>
  <c r="B1878" i="7"/>
  <c r="B1750" i="7"/>
  <c r="B1582" i="7"/>
  <c r="B2314" i="7"/>
  <c r="B2250" i="7"/>
  <c r="B2186" i="7"/>
  <c r="B2122" i="7"/>
  <c r="B2058" i="7"/>
  <c r="B1994" i="7"/>
  <c r="B1898" i="7"/>
  <c r="B1770" i="7"/>
  <c r="B1622" i="7"/>
  <c r="B1602" i="7"/>
  <c r="B1474" i="7"/>
  <c r="B1346" i="7"/>
  <c r="B1218" i="7"/>
  <c r="B1090" i="7"/>
  <c r="B1470" i="7"/>
  <c r="B1342" i="7"/>
  <c r="B1214" i="7"/>
  <c r="B1086" i="7"/>
  <c r="B970" i="7"/>
  <c r="B873" i="7"/>
  <c r="B745" i="7"/>
  <c r="B617" i="7"/>
  <c r="B489" i="7"/>
  <c r="B295" i="7"/>
  <c r="B3814" i="7"/>
  <c r="B3782" i="7"/>
  <c r="B3750" i="7"/>
  <c r="B3734" i="7"/>
  <c r="B3702" i="7"/>
  <c r="B3670" i="7"/>
  <c r="B3638" i="7"/>
  <c r="B3606" i="7"/>
  <c r="B3574" i="7"/>
  <c r="B3542" i="7"/>
  <c r="B3510" i="7"/>
  <c r="B3470" i="7"/>
  <c r="B3446" i="7"/>
  <c r="B3430" i="7"/>
  <c r="B1742" i="7"/>
  <c r="B2444" i="7"/>
  <c r="B1909" i="7"/>
  <c r="B831" i="7"/>
  <c r="B892" i="7"/>
  <c r="B333" i="7"/>
  <c r="B3619" i="7"/>
  <c r="B3107" i="7"/>
  <c r="B3557" i="7"/>
  <c r="B2993" i="7"/>
  <c r="B3713" i="7"/>
  <c r="B3559" i="7"/>
  <c r="B3431" i="7"/>
  <c r="B3175" i="7"/>
  <c r="B2919" i="7"/>
  <c r="B2663" i="7"/>
  <c r="B2363" i="7"/>
  <c r="B3369" i="7"/>
  <c r="B3065" i="7"/>
  <c r="B2465" i="7"/>
  <c r="B2256" i="7"/>
  <c r="B2016" i="7"/>
  <c r="B1814" i="7"/>
  <c r="B2347" i="7"/>
  <c r="B2218" i="7"/>
  <c r="B2090" i="7"/>
  <c r="B1962" i="7"/>
  <c r="B1706" i="7"/>
  <c r="B1538" i="7"/>
  <c r="B1282" i="7"/>
  <c r="B1026" i="7"/>
  <c r="B1278" i="7"/>
  <c r="B1022" i="7"/>
  <c r="B809" i="7"/>
  <c r="B553" i="7"/>
  <c r="B162" i="7"/>
  <c r="B3766" i="7"/>
  <c r="B3718" i="7"/>
  <c r="B3654" i="7"/>
  <c r="B3590" i="7"/>
  <c r="B3526" i="7"/>
  <c r="B3454" i="7"/>
  <c r="B3422" i="7"/>
  <c r="B3406" i="7"/>
  <c r="B3390" i="7"/>
  <c r="B3374" i="7"/>
  <c r="B3358" i="7"/>
  <c r="B3342" i="7"/>
  <c r="B3326" i="7"/>
  <c r="B3310" i="7"/>
  <c r="B3294" i="7"/>
  <c r="B3278" i="7"/>
  <c r="B3262" i="7"/>
  <c r="B3246" i="7"/>
  <c r="B3230" i="7"/>
  <c r="B3214" i="7"/>
  <c r="B3198" i="7"/>
  <c r="B3182" i="7"/>
  <c r="B3166" i="7"/>
  <c r="B3150" i="7"/>
  <c r="B3134" i="7"/>
  <c r="B3118" i="7"/>
  <c r="B3102" i="7"/>
  <c r="B3086" i="7"/>
  <c r="B3070" i="7"/>
  <c r="B3054" i="7"/>
  <c r="B3038" i="7"/>
  <c r="B3022" i="7"/>
  <c r="B3006" i="7"/>
  <c r="B2990" i="7"/>
  <c r="B2974" i="7"/>
  <c r="B2958" i="7"/>
  <c r="B2942" i="7"/>
  <c r="B2926" i="7"/>
  <c r="B2910" i="7"/>
  <c r="B2894" i="7"/>
  <c r="B2878" i="7"/>
  <c r="B2862" i="7"/>
  <c r="B2846" i="7"/>
  <c r="B2830" i="7"/>
  <c r="B2814" i="7"/>
  <c r="B2798" i="7"/>
  <c r="B2782" i="7"/>
  <c r="B2766" i="7"/>
  <c r="B2750" i="7"/>
  <c r="B2734" i="7"/>
  <c r="B2718" i="7"/>
  <c r="B2702" i="7"/>
  <c r="B2686" i="7"/>
  <c r="B2670" i="7"/>
  <c r="B2654" i="7"/>
  <c r="B2638" i="7"/>
  <c r="B2622" i="7"/>
  <c r="B2606" i="7"/>
  <c r="B2590" i="7"/>
  <c r="B2574" i="7"/>
  <c r="B2558" i="7"/>
  <c r="B2542" i="7"/>
  <c r="B2526" i="7"/>
  <c r="B2510" i="7"/>
  <c r="B2494" i="7"/>
  <c r="B2478" i="7"/>
  <c r="B2462" i="7"/>
  <c r="B2446" i="7"/>
  <c r="B2430" i="7"/>
  <c r="B2414" i="7"/>
  <c r="B2398" i="7"/>
  <c r="B2382" i="7"/>
  <c r="B2366" i="7"/>
  <c r="B2350" i="7"/>
  <c r="B2334" i="7"/>
  <c r="B2317" i="7"/>
  <c r="B2301" i="7"/>
  <c r="B2285" i="7"/>
  <c r="B2269" i="7"/>
  <c r="B2253" i="7"/>
  <c r="B2237" i="7"/>
  <c r="B2221" i="7"/>
  <c r="B2205" i="7"/>
  <c r="B2189" i="7"/>
  <c r="B2173" i="7"/>
  <c r="B2157" i="7"/>
  <c r="B2141" i="7"/>
  <c r="B2125" i="7"/>
  <c r="B2109" i="7"/>
  <c r="B2093" i="7"/>
  <c r="B2077" i="7"/>
  <c r="B2061" i="7"/>
  <c r="B2045" i="7"/>
  <c r="B2029" i="7"/>
  <c r="B2013" i="7"/>
  <c r="B1997" i="7"/>
  <c r="B1981" i="7"/>
  <c r="B1965" i="7"/>
  <c r="B1936" i="7"/>
  <c r="B1904" i="7"/>
  <c r="B1872" i="7"/>
  <c r="B1840" i="7"/>
  <c r="B1808" i="7"/>
  <c r="B1776" i="7"/>
  <c r="B1744" i="7"/>
  <c r="B1712" i="7"/>
  <c r="B1680" i="7"/>
  <c r="B1648" i="7"/>
  <c r="B1616" i="7"/>
  <c r="B1584" i="7"/>
  <c r="B1552" i="7"/>
  <c r="B1520" i="7"/>
  <c r="B1488" i="7"/>
  <c r="B1456" i="7"/>
  <c r="B1424" i="7"/>
  <c r="B1392" i="7"/>
  <c r="B1360" i="7"/>
  <c r="B1328" i="7"/>
  <c r="B1296" i="7"/>
  <c r="B1264" i="7"/>
  <c r="B1232" i="7"/>
  <c r="B1200" i="7"/>
  <c r="B1168" i="7"/>
  <c r="B1136" i="7"/>
  <c r="B1104" i="7"/>
  <c r="B1072" i="7"/>
  <c r="B1040" i="7"/>
  <c r="B1008" i="7"/>
  <c r="B976" i="7"/>
  <c r="B944" i="7"/>
  <c r="B885" i="7"/>
  <c r="B821" i="7"/>
  <c r="B757" i="7"/>
  <c r="B693" i="7"/>
  <c r="B1258" i="7"/>
  <c r="B1322" i="7"/>
  <c r="B1386" i="7"/>
  <c r="B1450" i="7"/>
  <c r="B1514" i="7"/>
  <c r="B1642" i="7"/>
  <c r="B1574" i="7"/>
  <c r="B1682" i="7"/>
  <c r="B1746" i="7"/>
  <c r="B1810" i="7"/>
  <c r="B1874" i="7"/>
  <c r="B1938" i="7"/>
  <c r="B1982" i="7"/>
  <c r="B2014" i="7"/>
  <c r="B2046" i="7"/>
  <c r="B2078" i="7"/>
  <c r="B2110" i="7"/>
  <c r="B2142" i="7"/>
  <c r="B2174" i="7"/>
  <c r="B2206" i="7"/>
  <c r="B2238" i="7"/>
  <c r="B2270" i="7"/>
  <c r="B2302" i="7"/>
  <c r="B2335" i="7"/>
  <c r="B1534" i="7"/>
  <c r="B1662" i="7"/>
  <c r="B1726" i="7"/>
  <c r="B1790" i="7"/>
  <c r="B1854" i="7"/>
  <c r="B1918" i="7"/>
  <c r="B1972" i="7"/>
  <c r="B2004" i="7"/>
  <c r="B2036" i="7"/>
  <c r="B2068" i="7"/>
  <c r="B2100" i="7"/>
  <c r="B2132" i="7"/>
  <c r="B2164" i="7"/>
  <c r="B2196" i="7"/>
  <c r="B2228" i="7"/>
  <c r="B2260" i="7"/>
  <c r="B2292" i="7"/>
  <c r="B2325" i="7"/>
  <c r="B2357" i="7"/>
  <c r="B2389" i="7"/>
  <c r="B2421" i="7"/>
  <c r="B2359" i="7"/>
  <c r="B2423" i="7"/>
  <c r="B2469" i="7"/>
  <c r="B2501" i="7"/>
  <c r="B2533" i="7"/>
  <c r="B2565" i="7"/>
  <c r="B2597" i="7"/>
  <c r="B2629" i="7"/>
  <c r="B2661" i="7"/>
  <c r="B2693" i="7"/>
  <c r="B2725" i="7"/>
  <c r="B2757" i="7"/>
  <c r="B2789" i="7"/>
  <c r="B2821" i="7"/>
  <c r="B2853" i="7"/>
  <c r="B2885" i="7"/>
  <c r="B2917" i="7"/>
  <c r="B2949" i="7"/>
  <c r="B2981" i="7"/>
  <c r="B3013" i="7"/>
  <c r="B3045" i="7"/>
  <c r="B3077" i="7"/>
  <c r="B3109" i="7"/>
  <c r="B3141" i="7"/>
  <c r="B3173" i="7"/>
  <c r="B3205" i="7"/>
  <c r="B3237" i="7"/>
  <c r="B3269" i="7"/>
  <c r="B754" i="7"/>
  <c r="B786" i="7"/>
  <c r="B818" i="7"/>
  <c r="B850" i="7"/>
  <c r="B882" i="7"/>
  <c r="B914" i="7"/>
  <c r="B58" i="7"/>
  <c r="B243" i="7"/>
  <c r="B371" i="7"/>
  <c r="B463" i="7"/>
  <c r="B527" i="7"/>
  <c r="B591" i="7"/>
  <c r="B655" i="7"/>
  <c r="B707" i="7"/>
  <c r="B739" i="7"/>
  <c r="B771" i="7"/>
  <c r="B803" i="7"/>
  <c r="B835" i="7"/>
  <c r="B867" i="7"/>
  <c r="B899" i="7"/>
  <c r="B931" i="7"/>
  <c r="B951" i="7"/>
  <c r="B967" i="7"/>
  <c r="B983" i="7"/>
  <c r="B999" i="7"/>
  <c r="B1015" i="7"/>
  <c r="B1031" i="7"/>
  <c r="B1047" i="7"/>
  <c r="B1063" i="7"/>
  <c r="B1079" i="7"/>
  <c r="B1095" i="7"/>
  <c r="B1111" i="7"/>
  <c r="B1127" i="7"/>
  <c r="B1143" i="7"/>
  <c r="B1159" i="7"/>
  <c r="B1175" i="7"/>
  <c r="B1191" i="7"/>
  <c r="B1207" i="7"/>
  <c r="B1223" i="7"/>
  <c r="B1239" i="7"/>
  <c r="B1255" i="7"/>
  <c r="B1271" i="7"/>
  <c r="B1287" i="7"/>
  <c r="B1303" i="7"/>
  <c r="B1319" i="7"/>
  <c r="B1335" i="7"/>
  <c r="B1351" i="7"/>
  <c r="B1367" i="7"/>
  <c r="B1383" i="7"/>
  <c r="B1399" i="7"/>
  <c r="B1415" i="7"/>
  <c r="B1431" i="7"/>
  <c r="B1447" i="7"/>
  <c r="B1463" i="7"/>
  <c r="B1479" i="7"/>
  <c r="B1495" i="7"/>
  <c r="B1511" i="7"/>
  <c r="B1527" i="7"/>
  <c r="B1543" i="7"/>
  <c r="B1559" i="7"/>
  <c r="B1575" i="7"/>
  <c r="B1591" i="7"/>
  <c r="B1607" i="7"/>
  <c r="B1623" i="7"/>
  <c r="B1639" i="7"/>
  <c r="B1655" i="7"/>
  <c r="B1671" i="7"/>
  <c r="B1687" i="7"/>
  <c r="B1703" i="7"/>
  <c r="B1719" i="7"/>
  <c r="B1735" i="7"/>
  <c r="B1751" i="7"/>
  <c r="B1767" i="7"/>
  <c r="B1783" i="7"/>
  <c r="B1799" i="7"/>
  <c r="B1815" i="7"/>
  <c r="B1831" i="7"/>
  <c r="B1847" i="7"/>
  <c r="B1863" i="7"/>
  <c r="B1879" i="7"/>
  <c r="B1895" i="7"/>
  <c r="B1911" i="7"/>
  <c r="B1927" i="7"/>
  <c r="B1943" i="7"/>
  <c r="B1959" i="7"/>
  <c r="B191" i="7"/>
  <c r="B319" i="7"/>
  <c r="B437" i="7"/>
  <c r="B501" i="7"/>
  <c r="B565" i="7"/>
  <c r="B629" i="7"/>
  <c r="B725" i="7"/>
  <c r="B853" i="7"/>
  <c r="B960" i="7"/>
  <c r="B1024" i="7"/>
  <c r="B1088" i="7"/>
  <c r="B1152" i="7"/>
  <c r="B1216" i="7"/>
  <c r="B1280" i="7"/>
  <c r="B1344" i="7"/>
  <c r="B1408" i="7"/>
  <c r="B1472" i="7"/>
  <c r="B1536" i="7"/>
  <c r="B1600" i="7"/>
  <c r="B1664" i="7"/>
  <c r="B1728" i="7"/>
  <c r="B1792" i="7"/>
  <c r="B1856" i="7"/>
  <c r="B1920" i="7"/>
  <c r="B1973" i="7"/>
  <c r="B2005" i="7"/>
  <c r="B2037" i="7"/>
  <c r="B2069" i="7"/>
  <c r="B2101" i="7"/>
  <c r="B2133" i="7"/>
  <c r="B2165" i="7"/>
  <c r="B2197" i="7"/>
  <c r="B2229" i="7"/>
  <c r="B2261" i="7"/>
  <c r="B2293" i="7"/>
  <c r="B2326" i="7"/>
  <c r="B2358" i="7"/>
  <c r="B2390" i="7"/>
  <c r="B2422" i="7"/>
  <c r="B2454" i="7"/>
  <c r="B2486" i="7"/>
  <c r="B2518" i="7"/>
  <c r="B2550" i="7"/>
  <c r="B2582" i="7"/>
  <c r="B2614" i="7"/>
  <c r="B2646" i="7"/>
  <c r="B2678" i="7"/>
  <c r="B2710" i="7"/>
  <c r="B2742" i="7"/>
  <c r="B2774" i="7"/>
  <c r="B2806" i="7"/>
  <c r="B2838" i="7"/>
  <c r="B2870" i="7"/>
  <c r="B2902" i="7"/>
  <c r="B2934" i="7"/>
  <c r="B2966" i="7"/>
  <c r="B2998" i="7"/>
  <c r="B3030" i="7"/>
  <c r="B3062" i="7"/>
  <c r="B3094" i="7"/>
  <c r="B3126" i="7"/>
  <c r="B3158" i="7"/>
  <c r="B3190" i="7"/>
  <c r="B3222" i="7"/>
  <c r="B3254" i="7"/>
  <c r="B3286" i="7"/>
  <c r="B3318" i="7"/>
  <c r="B3350" i="7"/>
  <c r="B3382" i="7"/>
  <c r="B3414" i="7"/>
  <c r="B3486" i="7"/>
  <c r="B3622" i="7"/>
  <c r="B423" i="7"/>
  <c r="B937" i="7"/>
  <c r="B1406" i="7"/>
  <c r="B1410" i="7"/>
  <c r="B1834" i="7"/>
  <c r="B2154" i="7"/>
  <c r="B1686" i="7"/>
  <c r="B2128" i="7"/>
  <c r="B2593" i="7"/>
  <c r="B2849" i="7"/>
  <c r="B3497" i="7"/>
  <c r="B2791" i="7"/>
  <c r="B3303" i="7"/>
  <c r="B3687" i="7"/>
  <c r="B3301" i="7"/>
  <c r="B3363" i="7"/>
  <c r="B636" i="7"/>
  <c r="B1397" i="7"/>
  <c r="B1547" i="7"/>
  <c r="B1304" i="7"/>
  <c r="B1803" i="7"/>
  <c r="B1291" i="7"/>
  <c r="B543" i="7"/>
  <c r="B2701" i="7"/>
  <c r="B2439" i="7"/>
  <c r="B2236" i="7"/>
  <c r="B1980" i="7"/>
  <c r="B2310" i="7"/>
  <c r="B2054" i="7"/>
  <c r="B1606" i="7"/>
  <c r="B1210" i="7"/>
  <c r="B1110" i="7"/>
  <c r="B3596" i="7"/>
  <c r="B3340" i="7"/>
  <c r="B3084" i="7"/>
  <c r="B2828" i="7"/>
  <c r="B2572" i="7"/>
  <c r="B2315" i="7"/>
  <c r="B2059" i="7"/>
  <c r="B1900" i="7"/>
  <c r="B1644" i="7"/>
  <c r="B1388" i="7"/>
  <c r="B1132" i="7"/>
  <c r="B813" i="7"/>
  <c r="B175" i="7"/>
  <c r="B1845" i="7"/>
  <c r="B1717" i="7"/>
  <c r="B1589" i="7"/>
  <c r="B1461" i="7"/>
  <c r="B1333" i="7"/>
  <c r="B1205" i="7"/>
  <c r="B1077" i="7"/>
  <c r="B949" i="7"/>
  <c r="B703" i="7"/>
  <c r="B455" i="7"/>
  <c r="B910" i="7"/>
  <c r="B782" i="7"/>
  <c r="B611" i="7"/>
  <c r="B483" i="7"/>
  <c r="B283" i="7"/>
  <c r="B924" i="7"/>
  <c r="B860" i="7"/>
  <c r="B796" i="7"/>
  <c r="B732" i="7"/>
  <c r="B668" i="7"/>
  <c r="B604" i="7"/>
  <c r="B540" i="7"/>
  <c r="B476" i="7"/>
  <c r="B397" i="7"/>
  <c r="B269" i="7"/>
  <c r="B110" i="7"/>
  <c r="B3775" i="7"/>
  <c r="B3653" i="7"/>
  <c r="B3769" i="7"/>
  <c r="B3641" i="7"/>
  <c r="B3715" i="7"/>
  <c r="B3651" i="7"/>
  <c r="B3587" i="7"/>
  <c r="B3523" i="7"/>
  <c r="B3459" i="7"/>
  <c r="B3395" i="7"/>
  <c r="B3331" i="7"/>
  <c r="B3267" i="7"/>
  <c r="B3203" i="7"/>
  <c r="B3139" i="7"/>
  <c r="B3075" i="7"/>
  <c r="B3011" i="7"/>
  <c r="B2947" i="7"/>
  <c r="B2883" i="7"/>
  <c r="B2819" i="7"/>
  <c r="B2755" i="7"/>
  <c r="B2691" i="7"/>
  <c r="B2627" i="7"/>
  <c r="B2563" i="7"/>
  <c r="B2499" i="7"/>
  <c r="B2419" i="7"/>
  <c r="B3589" i="7"/>
  <c r="B3525" i="7"/>
  <c r="B3461" i="7"/>
  <c r="B3397" i="7"/>
  <c r="B3333" i="7"/>
  <c r="B3249" i="7"/>
  <c r="B645" i="7"/>
  <c r="B1035" i="7"/>
  <c r="B2573" i="7"/>
  <c r="B2108" i="7"/>
  <c r="B2182" i="7"/>
  <c r="B1466" i="7"/>
  <c r="B641" i="7"/>
  <c r="B3724" i="7"/>
  <c r="B3212" i="7"/>
  <c r="B2700" i="7"/>
  <c r="B2187" i="7"/>
  <c r="B1772" i="7"/>
  <c r="B1260" i="7"/>
  <c r="B557" i="7"/>
  <c r="B1781" i="7"/>
  <c r="B1525" i="7"/>
  <c r="B1269" i="7"/>
  <c r="B1013" i="7"/>
  <c r="B583" i="7"/>
  <c r="B846" i="7"/>
  <c r="B547" i="7"/>
  <c r="B138" i="7"/>
  <c r="B828" i="7"/>
  <c r="B700" i="7"/>
  <c r="B572" i="7"/>
  <c r="B444" i="7"/>
  <c r="B205" i="7"/>
  <c r="B3717" i="7"/>
  <c r="B3705" i="7"/>
  <c r="B3683" i="7"/>
  <c r="B3555" i="7"/>
  <c r="B3427" i="7"/>
  <c r="B3299" i="7"/>
  <c r="B3171" i="7"/>
  <c r="B3043" i="7"/>
  <c r="B2915" i="7"/>
  <c r="B2787" i="7"/>
  <c r="B2659" i="7"/>
  <c r="B2531" i="7"/>
  <c r="B3621" i="7"/>
  <c r="B3493" i="7"/>
  <c r="B3365" i="7"/>
  <c r="B3185" i="7"/>
  <c r="B3057" i="7"/>
  <c r="B2929" i="7"/>
  <c r="B3779" i="7"/>
  <c r="B3661" i="7"/>
  <c r="B3773" i="7"/>
  <c r="B3649" i="7"/>
  <c r="B3719" i="7"/>
  <c r="B3655" i="7"/>
  <c r="B3591" i="7"/>
  <c r="B3527" i="7"/>
  <c r="B3463" i="7"/>
  <c r="B3399" i="7"/>
  <c r="B3335" i="7"/>
  <c r="B3271" i="7"/>
  <c r="B3207" i="7"/>
  <c r="B3143" i="7"/>
  <c r="B3079" i="7"/>
  <c r="B3015" i="7"/>
  <c r="B2951" i="7"/>
  <c r="B2887" i="7"/>
  <c r="B2823" i="7"/>
  <c r="B2759" i="7"/>
  <c r="B2695" i="7"/>
  <c r="B2631" i="7"/>
  <c r="B2567" i="7"/>
  <c r="B2503" i="7"/>
  <c r="B2427" i="7"/>
  <c r="B3593" i="7"/>
  <c r="B3529" i="7"/>
  <c r="B3465" i="7"/>
  <c r="B3401" i="7"/>
  <c r="B3337" i="7"/>
  <c r="B3129" i="7"/>
  <c r="B3001" i="7"/>
  <c r="B2881" i="7"/>
  <c r="B2817" i="7"/>
  <c r="B2753" i="7"/>
  <c r="B2689" i="7"/>
  <c r="B2625" i="7"/>
  <c r="B2561" i="7"/>
  <c r="B2497" i="7"/>
  <c r="B2415" i="7"/>
  <c r="B2417" i="7"/>
  <c r="B2353" i="7"/>
  <c r="B2288" i="7"/>
  <c r="B2224" i="7"/>
  <c r="B2160" i="7"/>
  <c r="B2096" i="7"/>
  <c r="B2032" i="7"/>
  <c r="B2000" i="7"/>
  <c r="B1968" i="7"/>
  <c r="B1910" i="7"/>
  <c r="B1846" i="7"/>
  <c r="B1782" i="7"/>
  <c r="B1718" i="7"/>
  <c r="B1646" i="7"/>
  <c r="B1518" i="7"/>
  <c r="B2331" i="7"/>
  <c r="B2298" i="7"/>
  <c r="B2266" i="7"/>
  <c r="B2234" i="7"/>
  <c r="B2202" i="7"/>
  <c r="B2170" i="7"/>
  <c r="B2138" i="7"/>
  <c r="B2106" i="7"/>
  <c r="B2074" i="7"/>
  <c r="B2042" i="7"/>
  <c r="B2010" i="7"/>
  <c r="B1978" i="7"/>
  <c r="B1930" i="7"/>
  <c r="B1866" i="7"/>
  <c r="B1802" i="7"/>
  <c r="B1738" i="7"/>
  <c r="B1674" i="7"/>
  <c r="B1558" i="7"/>
  <c r="B1634" i="7"/>
  <c r="B1570" i="7"/>
  <c r="B1506" i="7"/>
  <c r="B1442" i="7"/>
  <c r="B1378" i="7"/>
  <c r="B1314" i="7"/>
  <c r="B1250" i="7"/>
  <c r="B1186" i="7"/>
  <c r="B1122" i="7"/>
  <c r="B1058" i="7"/>
  <c r="B994" i="7"/>
  <c r="B1438" i="7"/>
  <c r="B1374" i="7"/>
  <c r="B1310" i="7"/>
  <c r="B1246" i="7"/>
  <c r="B1182" i="7"/>
  <c r="B1118" i="7"/>
  <c r="B1054" i="7"/>
  <c r="B990" i="7"/>
  <c r="B954" i="7"/>
  <c r="B905" i="7"/>
  <c r="B841" i="7"/>
  <c r="B777" i="7"/>
  <c r="B713" i="7"/>
  <c r="B649" i="7"/>
  <c r="B585" i="7"/>
  <c r="B521" i="7"/>
  <c r="B457" i="7"/>
  <c r="B359" i="7"/>
  <c r="B231" i="7"/>
  <c r="B34" i="7"/>
  <c r="B3806" i="7"/>
  <c r="B3790" i="7"/>
  <c r="B3774" i="7"/>
  <c r="B3758" i="7"/>
  <c r="B3726" i="7"/>
  <c r="B3710" i="7"/>
  <c r="B3694" i="7"/>
  <c r="B3678" i="7"/>
  <c r="B3662" i="7"/>
  <c r="B3646" i="7"/>
  <c r="B3630" i="7"/>
  <c r="B3614" i="7"/>
  <c r="B3598" i="7"/>
  <c r="B3582" i="7"/>
  <c r="B3566" i="7"/>
  <c r="B3550" i="7"/>
  <c r="B3534" i="7"/>
  <c r="B3518" i="7"/>
  <c r="B3502" i="7"/>
  <c r="B3478" i="7"/>
  <c r="B3462" i="7"/>
  <c r="B2956" i="7"/>
  <c r="B1890" i="7"/>
  <c r="B2365" i="7"/>
  <c r="B875" i="7"/>
  <c r="B1650" i="7"/>
  <c r="B767" i="7"/>
  <c r="B895" i="7"/>
  <c r="B981" i="7"/>
  <c r="B1045" i="7"/>
  <c r="B1109" i="7"/>
  <c r="B1173" i="7"/>
  <c r="B1237" i="7"/>
  <c r="B1301" i="7"/>
  <c r="B1365" i="7"/>
  <c r="B1429" i="7"/>
  <c r="B1493" i="7"/>
  <c r="B1557" i="7"/>
  <c r="B1621" i="7"/>
  <c r="B1685" i="7"/>
  <c r="B1749" i="7"/>
  <c r="B1813" i="7"/>
  <c r="B1877" i="7"/>
  <c r="B1941" i="7"/>
  <c r="B429" i="7"/>
  <c r="B685" i="7"/>
  <c r="B940" i="7"/>
  <c r="B1068" i="7"/>
  <c r="B1196" i="7"/>
  <c r="B1324" i="7"/>
  <c r="B1452" i="7"/>
  <c r="B1580" i="7"/>
  <c r="B1708" i="7"/>
  <c r="B1836" i="7"/>
  <c r="B1963" i="7"/>
  <c r="B2027" i="7"/>
  <c r="B2123" i="7"/>
  <c r="B2251" i="7"/>
  <c r="B2380" i="7"/>
  <c r="B2508" i="7"/>
  <c r="B2636" i="7"/>
  <c r="B2764" i="7"/>
  <c r="B2892" i="7"/>
  <c r="B3020" i="7"/>
  <c r="B3148" i="7"/>
  <c r="B3276" i="7"/>
  <c r="B3404" i="7"/>
  <c r="B3532" i="7"/>
  <c r="B3660" i="7"/>
  <c r="B3788" i="7"/>
  <c r="B343" i="7"/>
  <c r="B897" i="7"/>
  <c r="B1334" i="7"/>
  <c r="B1082" i="7"/>
  <c r="B1338" i="7"/>
  <c r="B1594" i="7"/>
  <c r="B1762" i="7"/>
  <c r="B1990" i="7"/>
  <c r="B2118" i="7"/>
  <c r="B2246" i="7"/>
  <c r="B1566" i="7"/>
  <c r="B1870" i="7"/>
  <c r="B2044" i="7"/>
  <c r="B2172" i="7"/>
  <c r="B2300" i="7"/>
  <c r="B2429" i="7"/>
  <c r="B2509" i="7"/>
  <c r="B2637" i="7"/>
  <c r="B2861" i="7"/>
  <c r="B826" i="7"/>
  <c r="B1163" i="7"/>
  <c r="B1419" i="7"/>
  <c r="B1675" i="7"/>
  <c r="B1931" i="7"/>
  <c r="B1048" i="7"/>
  <c r="B1752" i="7"/>
  <c r="H2225" i="7"/>
  <c r="I2225" i="7" s="1"/>
  <c r="B3071" i="7"/>
  <c r="B2665" i="7"/>
  <c r="B2274" i="7"/>
  <c r="B1198" i="7"/>
  <c r="B3394" i="7"/>
  <c r="B3266" i="7"/>
  <c r="B3138" i="7"/>
  <c r="B3010" i="7"/>
  <c r="B2882" i="7"/>
  <c r="B2754" i="7"/>
  <c r="B2690" i="7"/>
  <c r="B2562" i="7"/>
  <c r="B2434" i="7"/>
  <c r="B2305" i="7"/>
  <c r="B2177" i="7"/>
  <c r="B2049" i="7"/>
  <c r="B1880" i="7"/>
  <c r="B1624" i="7"/>
  <c r="B1464" i="7"/>
  <c r="B1400" i="7"/>
  <c r="B1336" i="7"/>
  <c r="B1272" i="7"/>
  <c r="B1208" i="7"/>
  <c r="B1144" i="7"/>
  <c r="B1080" i="7"/>
  <c r="B1016" i="7"/>
  <c r="B952" i="7"/>
  <c r="B837" i="7"/>
  <c r="B709" i="7"/>
  <c r="B581" i="7"/>
  <c r="B453" i="7"/>
  <c r="B223" i="7"/>
  <c r="B1947" i="7"/>
  <c r="B1915" i="7"/>
  <c r="B1883" i="7"/>
  <c r="B1851" i="7"/>
  <c r="B1819" i="7"/>
  <c r="B1787" i="7"/>
  <c r="B1755" i="7"/>
  <c r="B1723" i="7"/>
  <c r="B1691" i="7"/>
  <c r="B1659" i="7"/>
  <c r="B1627" i="7"/>
  <c r="B1595" i="7"/>
  <c r="B1563" i="7"/>
  <c r="B1531" i="7"/>
  <c r="B1499" i="7"/>
  <c r="B1467" i="7"/>
  <c r="B1435" i="7"/>
  <c r="B1403" i="7"/>
  <c r="B1371" i="7"/>
  <c r="B1339" i="7"/>
  <c r="B1307" i="7"/>
  <c r="B1275" i="7"/>
  <c r="B1243" i="7"/>
  <c r="B1211" i="7"/>
  <c r="B1179" i="7"/>
  <c r="B1147" i="7"/>
  <c r="B1115" i="7"/>
  <c r="B1083" i="7"/>
  <c r="B1051" i="7"/>
  <c r="B1019" i="7"/>
  <c r="B987" i="7"/>
  <c r="B955" i="7"/>
  <c r="B907" i="7"/>
  <c r="B843" i="7"/>
  <c r="B779" i="7"/>
  <c r="B715" i="7"/>
  <c r="B607" i="7"/>
  <c r="B479" i="7"/>
  <c r="B275" i="7"/>
  <c r="B922" i="7"/>
  <c r="B858" i="7"/>
  <c r="B794" i="7"/>
  <c r="B3277" i="7"/>
  <c r="B3213" i="7"/>
  <c r="B3149" i="7"/>
  <c r="B3085" i="7"/>
  <c r="B3021" i="7"/>
  <c r="B2957" i="7"/>
  <c r="B2893" i="7"/>
  <c r="B2829" i="7"/>
  <c r="B2765" i="7"/>
  <c r="B2733" i="7"/>
  <c r="B3099" i="7"/>
  <c r="B2200" i="7"/>
  <c r="B729" i="7"/>
  <c r="B3698" i="7"/>
  <c r="B3474" i="7"/>
  <c r="B3202" i="7"/>
  <c r="B2946" i="7"/>
  <c r="B2498" i="7"/>
  <c r="B2241" i="7"/>
  <c r="B1985" i="7"/>
  <c r="B1528" i="7"/>
  <c r="B1368" i="7"/>
  <c r="B1240" i="7"/>
  <c r="B1112" i="7"/>
  <c r="B984" i="7"/>
  <c r="B773" i="7"/>
  <c r="B517" i="7"/>
  <c r="B18" i="7"/>
  <c r="B1899" i="7"/>
  <c r="B1835" i="7"/>
  <c r="B1771" i="7"/>
  <c r="B1707" i="7"/>
  <c r="B1643" i="7"/>
  <c r="B1579" i="7"/>
  <c r="B1515" i="7"/>
  <c r="B1451" i="7"/>
  <c r="B1387" i="7"/>
  <c r="B1323" i="7"/>
  <c r="B1259" i="7"/>
  <c r="B1195" i="7"/>
  <c r="B1131" i="7"/>
  <c r="B1067" i="7"/>
  <c r="B1003" i="7"/>
  <c r="B939" i="7"/>
  <c r="B811" i="7"/>
  <c r="B671" i="7"/>
  <c r="B403" i="7"/>
  <c r="B890" i="7"/>
  <c r="B762" i="7"/>
  <c r="B3181" i="7"/>
  <c r="B3053" i="7"/>
  <c r="B2925" i="7"/>
  <c r="B2797" i="7"/>
  <c r="B2717" i="7"/>
  <c r="B2685" i="7"/>
  <c r="B2653" i="7"/>
  <c r="B2621" i="7"/>
  <c r="B2589" i="7"/>
  <c r="B2557" i="7"/>
  <c r="B2525" i="7"/>
  <c r="B2493" i="7"/>
  <c r="B2461" i="7"/>
  <c r="B2407" i="7"/>
  <c r="B2445" i="7"/>
  <c r="B2413" i="7"/>
  <c r="B2381" i="7"/>
  <c r="B2349" i="7"/>
  <c r="B2316" i="7"/>
  <c r="B2284" i="7"/>
  <c r="B2252" i="7"/>
  <c r="B2220" i="7"/>
  <c r="B2188" i="7"/>
  <c r="B2156" i="7"/>
  <c r="B2124" i="7"/>
  <c r="B2092" i="7"/>
  <c r="B2060" i="7"/>
  <c r="B2028" i="7"/>
  <c r="B1996" i="7"/>
  <c r="B1964" i="7"/>
  <c r="B1902" i="7"/>
  <c r="B1838" i="7"/>
  <c r="B1774" i="7"/>
  <c r="B1710" i="7"/>
  <c r="B1630" i="7"/>
  <c r="B1502" i="7"/>
  <c r="B2327" i="7"/>
  <c r="B2294" i="7"/>
  <c r="B2262" i="7"/>
  <c r="B2230" i="7"/>
  <c r="B2198" i="7"/>
  <c r="B2166" i="7"/>
  <c r="B2134" i="7"/>
  <c r="B2102" i="7"/>
  <c r="B2070" i="7"/>
  <c r="B2038" i="7"/>
  <c r="B2006" i="7"/>
  <c r="B1974" i="7"/>
  <c r="B1922" i="7"/>
  <c r="B1858" i="7"/>
  <c r="B1794" i="7"/>
  <c r="B1730" i="7"/>
  <c r="B1666" i="7"/>
  <c r="B1542" i="7"/>
  <c r="B1626" i="7"/>
  <c r="B1562" i="7"/>
  <c r="B1498" i="7"/>
  <c r="B1434" i="7"/>
  <c r="B1370" i="7"/>
  <c r="B1306" i="7"/>
  <c r="B1242" i="7"/>
  <c r="B1178" i="7"/>
  <c r="B1114" i="7"/>
  <c r="B1050" i="7"/>
  <c r="B986" i="7"/>
  <c r="B1430" i="7"/>
  <c r="B1366" i="7"/>
  <c r="B1302" i="7"/>
  <c r="B1174" i="7"/>
  <c r="B1046" i="7"/>
  <c r="B950" i="7"/>
  <c r="B833" i="7"/>
  <c r="B705" i="7"/>
  <c r="B577" i="7"/>
  <c r="B449" i="7"/>
  <c r="B215" i="7"/>
  <c r="B3804" i="7"/>
  <c r="B3772" i="7"/>
  <c r="B3740" i="7"/>
  <c r="B3708" i="7"/>
  <c r="B3676" i="7"/>
  <c r="B3644" i="7"/>
  <c r="B3612" i="7"/>
  <c r="B3580" i="7"/>
  <c r="B3548" i="7"/>
  <c r="B3516" i="7"/>
  <c r="B3484" i="7"/>
  <c r="B3452" i="7"/>
  <c r="B3420" i="7"/>
  <c r="B3388" i="7"/>
  <c r="B3356" i="7"/>
  <c r="B3324" i="7"/>
  <c r="B3292" i="7"/>
  <c r="B3260" i="7"/>
  <c r="B3228" i="7"/>
  <c r="B3196" i="7"/>
  <c r="B3164" i="7"/>
  <c r="B3132" i="7"/>
  <c r="B3100" i="7"/>
  <c r="B3068" i="7"/>
  <c r="B3036" i="7"/>
  <c r="B3004" i="7"/>
  <c r="B2972" i="7"/>
  <c r="B2940" i="7"/>
  <c r="B2908" i="7"/>
  <c r="B2876" i="7"/>
  <c r="B2844" i="7"/>
  <c r="B2812" i="7"/>
  <c r="B2780" i="7"/>
  <c r="B2748" i="7"/>
  <c r="B2716" i="7"/>
  <c r="B2684" i="7"/>
  <c r="B2652" i="7"/>
  <c r="B2620" i="7"/>
  <c r="B2588" i="7"/>
  <c r="B2556" i="7"/>
  <c r="B2524" i="7"/>
  <c r="B2492" i="7"/>
  <c r="B2460" i="7"/>
  <c r="B2428" i="7"/>
  <c r="B2396" i="7"/>
  <c r="B2364" i="7"/>
  <c r="B2332" i="7"/>
  <c r="B2299" i="7"/>
  <c r="B2267" i="7"/>
  <c r="B2235" i="7"/>
  <c r="B2203" i="7"/>
  <c r="B2171" i="7"/>
  <c r="B2139" i="7"/>
  <c r="B2107" i="7"/>
  <c r="B2075" i="7"/>
  <c r="B3393" i="7"/>
  <c r="B3330" i="7"/>
  <c r="B2818" i="7"/>
  <c r="B2626" i="7"/>
  <c r="B2113" i="7"/>
  <c r="B1432" i="7"/>
  <c r="B1176" i="7"/>
  <c r="B901" i="7"/>
  <c r="B351" i="7"/>
  <c r="B1867" i="7"/>
  <c r="B1739" i="7"/>
  <c r="B1611" i="7"/>
  <c r="B1483" i="7"/>
  <c r="B1355" i="7"/>
  <c r="B1227" i="7"/>
  <c r="B1099" i="7"/>
  <c r="B971" i="7"/>
  <c r="B747" i="7"/>
  <c r="B122" i="7"/>
  <c r="B3245" i="7"/>
  <c r="B2989" i="7"/>
  <c r="B2749" i="7"/>
  <c r="B2669" i="7"/>
  <c r="B2605" i="7"/>
  <c r="B2541" i="7"/>
  <c r="B2477" i="7"/>
  <c r="B2375" i="7"/>
  <c r="B2397" i="7"/>
  <c r="B2333" i="7"/>
  <c r="B2268" i="7"/>
  <c r="B2204" i="7"/>
  <c r="B2140" i="7"/>
  <c r="B2076" i="7"/>
  <c r="B2012" i="7"/>
  <c r="B1934" i="7"/>
  <c r="B1806" i="7"/>
  <c r="B1678" i="7"/>
  <c r="B2343" i="7"/>
  <c r="B2278" i="7"/>
  <c r="B2214" i="7"/>
  <c r="B2150" i="7"/>
  <c r="B2086" i="7"/>
  <c r="B2022" i="7"/>
  <c r="B1954" i="7"/>
  <c r="B1826" i="7"/>
  <c r="B1698" i="7"/>
  <c r="B1658" i="7"/>
  <c r="B1530" i="7"/>
  <c r="B1402" i="7"/>
  <c r="B1274" i="7"/>
  <c r="B1146" i="7"/>
  <c r="B1018" i="7"/>
  <c r="B1398" i="7"/>
  <c r="B1238" i="7"/>
  <c r="B982" i="7"/>
  <c r="B769" i="7"/>
  <c r="B513" i="7"/>
  <c r="B3756" i="7"/>
  <c r="B3692" i="7"/>
  <c r="B3628" i="7"/>
  <c r="B3564" i="7"/>
  <c r="B3500" i="7"/>
  <c r="B3436" i="7"/>
  <c r="B3372" i="7"/>
  <c r="B3308" i="7"/>
  <c r="B3244" i="7"/>
  <c r="B3180" i="7"/>
  <c r="B3116" i="7"/>
  <c r="B3052" i="7"/>
  <c r="B2988" i="7"/>
  <c r="B2924" i="7"/>
  <c r="B2860" i="7"/>
  <c r="B2796" i="7"/>
  <c r="B2732" i="7"/>
  <c r="B2668" i="7"/>
  <c r="B2604" i="7"/>
  <c r="B2540" i="7"/>
  <c r="B2476" i="7"/>
  <c r="B2412" i="7"/>
  <c r="B2348" i="7"/>
  <c r="B2283" i="7"/>
  <c r="B2219" i="7"/>
  <c r="B2155" i="7"/>
  <c r="B2091" i="7"/>
  <c r="B2043" i="7"/>
  <c r="B2011" i="7"/>
  <c r="B1979" i="7"/>
  <c r="B1932" i="7"/>
  <c r="B1868" i="7"/>
  <c r="B1804" i="7"/>
  <c r="B1740" i="7"/>
  <c r="B1676" i="7"/>
  <c r="B1612" i="7"/>
  <c r="B1548" i="7"/>
  <c r="B1484" i="7"/>
  <c r="B1420" i="7"/>
  <c r="B1356" i="7"/>
  <c r="B1292" i="7"/>
  <c r="B1228" i="7"/>
  <c r="B1164" i="7"/>
  <c r="B1100" i="7"/>
  <c r="B1036" i="7"/>
  <c r="B972" i="7"/>
  <c r="B877" i="7"/>
  <c r="B749" i="7"/>
  <c r="B621" i="7"/>
  <c r="B493" i="7"/>
  <c r="B303" i="7"/>
  <c r="B1957" i="7"/>
  <c r="B1925" i="7"/>
  <c r="B1893" i="7"/>
  <c r="B1861" i="7"/>
  <c r="B1829" i="7"/>
  <c r="B1797" i="7"/>
  <c r="B1765" i="7"/>
  <c r="B1733" i="7"/>
  <c r="B1701" i="7"/>
  <c r="B1669" i="7"/>
  <c r="B1637" i="7"/>
  <c r="B1605" i="7"/>
  <c r="B1573" i="7"/>
  <c r="B1541" i="7"/>
  <c r="B1509" i="7"/>
  <c r="B1477" i="7"/>
  <c r="B1445" i="7"/>
  <c r="B1413" i="7"/>
  <c r="B1381" i="7"/>
  <c r="B1349" i="7"/>
  <c r="B1317" i="7"/>
  <c r="B1285" i="7"/>
  <c r="B1253" i="7"/>
  <c r="B1221" i="7"/>
  <c r="B1189" i="7"/>
  <c r="B1157" i="7"/>
  <c r="B1125" i="7"/>
  <c r="B1093" i="7"/>
  <c r="B1061" i="7"/>
  <c r="B1029" i="7"/>
  <c r="B997" i="7"/>
  <c r="B965" i="7"/>
  <c r="B927" i="7"/>
  <c r="B863" i="7"/>
  <c r="B799" i="7"/>
  <c r="B735" i="7"/>
  <c r="B647" i="7"/>
  <c r="B519" i="7"/>
  <c r="B355" i="7"/>
  <c r="B26" i="7"/>
  <c r="B878" i="7"/>
  <c r="B814" i="7"/>
  <c r="B750" i="7"/>
  <c r="B643" i="7"/>
  <c r="B579" i="7"/>
  <c r="B515" i="7"/>
  <c r="B451" i="7"/>
  <c r="B347" i="7"/>
  <c r="B219" i="7"/>
  <c r="B10" i="7"/>
  <c r="B908" i="7"/>
  <c r="B876" i="7"/>
  <c r="B844" i="7"/>
  <c r="B812" i="7"/>
  <c r="B780" i="7"/>
  <c r="B748" i="7"/>
  <c r="B716" i="7"/>
  <c r="B684" i="7"/>
  <c r="B652" i="7"/>
  <c r="B620" i="7"/>
  <c r="B588" i="7"/>
  <c r="B556" i="7"/>
  <c r="B524" i="7"/>
  <c r="B492" i="7"/>
  <c r="B460" i="7"/>
  <c r="B428" i="7"/>
  <c r="B365" i="7"/>
  <c r="B301" i="7"/>
  <c r="B237" i="7"/>
  <c r="B173" i="7"/>
  <c r="B46" i="7"/>
  <c r="B3791" i="7"/>
  <c r="B3749" i="7"/>
  <c r="B3685" i="7"/>
  <c r="B3817" i="7"/>
  <c r="B3785" i="7"/>
  <c r="B3737" i="7"/>
  <c r="B3673" i="7"/>
  <c r="B3763" i="7"/>
  <c r="B3731" i="7"/>
  <c r="B3699" i="7"/>
  <c r="B3667" i="7"/>
  <c r="B3635" i="7"/>
  <c r="B3603" i="7"/>
  <c r="B3571" i="7"/>
  <c r="B3539" i="7"/>
  <c r="B3507" i="7"/>
  <c r="B3475" i="7"/>
  <c r="B3443" i="7"/>
  <c r="B3411" i="7"/>
  <c r="B3379" i="7"/>
  <c r="B3347" i="7"/>
  <c r="B3315" i="7"/>
  <c r="B3283" i="7"/>
  <c r="B3251" i="7"/>
  <c r="B3219" i="7"/>
  <c r="B3187" i="7"/>
  <c r="B3155" i="7"/>
  <c r="B3123" i="7"/>
  <c r="B3091" i="7"/>
  <c r="B3059" i="7"/>
  <c r="B3027" i="7"/>
  <c r="B2995" i="7"/>
  <c r="B2963" i="7"/>
  <c r="B2931" i="7"/>
  <c r="B2899" i="7"/>
  <c r="B2867" i="7"/>
  <c r="B2835" i="7"/>
  <c r="B2803" i="7"/>
  <c r="B2771" i="7"/>
  <c r="B2739" i="7"/>
  <c r="B2707" i="7"/>
  <c r="B2675" i="7"/>
  <c r="B2643" i="7"/>
  <c r="B2611" i="7"/>
  <c r="B2579" i="7"/>
  <c r="B2547" i="7"/>
  <c r="B2515" i="7"/>
  <c r="B2483" i="7"/>
  <c r="B2451" i="7"/>
  <c r="B2387" i="7"/>
  <c r="B3605" i="7"/>
  <c r="B3573" i="7"/>
  <c r="B3541" i="7"/>
  <c r="B3509" i="7"/>
  <c r="B3477" i="7"/>
  <c r="B3445" i="7"/>
  <c r="B3413" i="7"/>
  <c r="B3381" i="7"/>
  <c r="B3349" i="7"/>
  <c r="B3317" i="7"/>
  <c r="B3281" i="7"/>
  <c r="B3217" i="7"/>
  <c r="B3153" i="7"/>
  <c r="B3089" i="7"/>
  <c r="B3025" i="7"/>
  <c r="B2961" i="7"/>
  <c r="B2897" i="7"/>
  <c r="B3795" i="7"/>
  <c r="B3757" i="7"/>
  <c r="B3693" i="7"/>
  <c r="B3629" i="7"/>
  <c r="B3789" i="7"/>
  <c r="B3745" i="7"/>
  <c r="B3681" i="7"/>
  <c r="B3767" i="7"/>
  <c r="B3735" i="7"/>
  <c r="B3703" i="7"/>
  <c r="B3671" i="7"/>
  <c r="B3639" i="7"/>
  <c r="B3607" i="7"/>
  <c r="B3575" i="7"/>
  <c r="B3543" i="7"/>
  <c r="B3511" i="7"/>
  <c r="B3479" i="7"/>
  <c r="B3447" i="7"/>
  <c r="B3415" i="7"/>
  <c r="B3383" i="7"/>
  <c r="B3351" i="7"/>
  <c r="B3319" i="7"/>
  <c r="B3287" i="7"/>
  <c r="B3255" i="7"/>
  <c r="B3223" i="7"/>
  <c r="B3191" i="7"/>
  <c r="B3159" i="7"/>
  <c r="B3127" i="7"/>
  <c r="B3095" i="7"/>
  <c r="B3063" i="7"/>
  <c r="B3031" i="7"/>
  <c r="B2999" i="7"/>
  <c r="B2967" i="7"/>
  <c r="B2935" i="7"/>
  <c r="B2903" i="7"/>
  <c r="B2871" i="7"/>
  <c r="B2839" i="7"/>
  <c r="B2807" i="7"/>
  <c r="B2776" i="7"/>
  <c r="B2743" i="7"/>
  <c r="B2711" i="7"/>
  <c r="B2679" i="7"/>
  <c r="B2647" i="7"/>
  <c r="B2615" i="7"/>
  <c r="B2583" i="7"/>
  <c r="B2551" i="7"/>
  <c r="B2519" i="7"/>
  <c r="B2487" i="7"/>
  <c r="B2455" i="7"/>
  <c r="B2395" i="7"/>
  <c r="B3609" i="7"/>
  <c r="B3577" i="7"/>
  <c r="B3545" i="7"/>
  <c r="B3513" i="7"/>
  <c r="B3481" i="7"/>
  <c r="B3449" i="7"/>
  <c r="B3417" i="7"/>
  <c r="B3385" i="7"/>
  <c r="B3353" i="7"/>
  <c r="B3321" i="7"/>
  <c r="B3289" i="7"/>
  <c r="B3225" i="7"/>
  <c r="B3161" i="7"/>
  <c r="B3097" i="7"/>
  <c r="B3033" i="7"/>
  <c r="B2969" i="7"/>
  <c r="B2905" i="7"/>
  <c r="B2865" i="7"/>
  <c r="B2833" i="7"/>
  <c r="B2801" i="7"/>
  <c r="B2769" i="7"/>
  <c r="B2737" i="7"/>
  <c r="B2705" i="7"/>
  <c r="B2673" i="7"/>
  <c r="B2641" i="7"/>
  <c r="B2609" i="7"/>
  <c r="B2577" i="7"/>
  <c r="B2545" i="7"/>
  <c r="B2513" i="7"/>
  <c r="B2481" i="7"/>
  <c r="B2447" i="7"/>
  <c r="B2383" i="7"/>
  <c r="B2433" i="7"/>
  <c r="B2401" i="7"/>
  <c r="B2369" i="7"/>
  <c r="B2337" i="7"/>
  <c r="B2304" i="7"/>
  <c r="B2272" i="7"/>
  <c r="B2240" i="7"/>
  <c r="B2208" i="7"/>
  <c r="B2176" i="7"/>
  <c r="B2144" i="7"/>
  <c r="B2112" i="7"/>
  <c r="B2080" i="7"/>
  <c r="B2048" i="7"/>
  <c r="B32" i="7"/>
  <c r="H3502" i="7"/>
  <c r="I3502" i="7" s="1"/>
  <c r="H3493" i="7"/>
  <c r="I3493" i="7" s="1"/>
  <c r="B342" i="7"/>
  <c r="B3637" i="7"/>
  <c r="B3793" i="7"/>
  <c r="B3355" i="7"/>
  <c r="B2843" i="7"/>
  <c r="B3549" i="7"/>
  <c r="B3761" i="7"/>
  <c r="B3327" i="7"/>
  <c r="B2815" i="7"/>
  <c r="B3521" i="7"/>
  <c r="B3241" i="7"/>
  <c r="B2809" i="7"/>
  <c r="B2537" i="7"/>
  <c r="B2329" i="7"/>
  <c r="B2072" i="7"/>
  <c r="B1670" i="7"/>
  <c r="B2146" i="7"/>
  <c r="B1818" i="7"/>
  <c r="B1394" i="7"/>
  <c r="B1390" i="7"/>
  <c r="B1070" i="7"/>
  <c r="B857" i="7"/>
  <c r="B601" i="7"/>
  <c r="B263" i="7"/>
  <c r="B3794" i="7"/>
  <c r="B3730" i="7"/>
  <c r="B3666" i="7"/>
  <c r="B3602" i="7"/>
  <c r="B3570" i="7"/>
  <c r="B3506" i="7"/>
  <c r="B3442" i="7"/>
  <c r="B3410" i="7"/>
  <c r="B3378" i="7"/>
  <c r="B3346" i="7"/>
  <c r="B3314" i="7"/>
  <c r="B3282" i="7"/>
  <c r="B3250" i="7"/>
  <c r="B3218" i="7"/>
  <c r="B3186" i="7"/>
  <c r="B3154" i="7"/>
  <c r="B3122" i="7"/>
  <c r="B3090" i="7"/>
  <c r="B3058" i="7"/>
  <c r="B3026" i="7"/>
  <c r="B2994" i="7"/>
  <c r="B2962" i="7"/>
  <c r="B2930" i="7"/>
  <c r="B2898" i="7"/>
  <c r="B2866" i="7"/>
  <c r="B2834" i="7"/>
  <c r="B2802" i="7"/>
  <c r="B2770" i="7"/>
  <c r="B2738" i="7"/>
  <c r="B2706" i="7"/>
  <c r="B2674" i="7"/>
  <c r="B2642" i="7"/>
  <c r="B2610" i="7"/>
  <c r="B2578" i="7"/>
  <c r="B2546" i="7"/>
  <c r="B2514" i="7"/>
  <c r="B2482" i="7"/>
  <c r="B2450" i="7"/>
  <c r="B2418" i="7"/>
  <c r="B2386" i="7"/>
  <c r="B2354" i="7"/>
  <c r="B2322" i="7"/>
  <c r="B2289" i="7"/>
  <c r="B2257" i="7"/>
  <c r="B2225" i="7"/>
  <c r="B2193" i="7"/>
  <c r="B2161" i="7"/>
  <c r="B2129" i="7"/>
  <c r="B2097" i="7"/>
  <c r="B2065" i="7"/>
  <c r="B2033" i="7"/>
  <c r="B2001" i="7"/>
  <c r="B1969" i="7"/>
  <c r="B1912" i="7"/>
  <c r="B1848" i="7"/>
  <c r="B1784" i="7"/>
  <c r="B1720" i="7"/>
  <c r="B1656" i="7"/>
  <c r="B1592" i="7"/>
  <c r="H2981" i="7"/>
  <c r="I2981" i="7" s="1"/>
  <c r="B3611" i="7"/>
  <c r="B2587" i="7"/>
  <c r="B3583" i="7"/>
  <c r="B2559" i="7"/>
  <c r="B2985" i="7"/>
  <c r="B2367" i="7"/>
  <c r="B1926" i="7"/>
  <c r="B2018" i="7"/>
  <c r="B1138" i="7"/>
  <c r="B962" i="7"/>
  <c r="B473" i="7"/>
  <c r="B3762" i="7"/>
  <c r="B3634" i="7"/>
  <c r="B3538" i="7"/>
  <c r="B3426" i="7"/>
  <c r="B3362" i="7"/>
  <c r="B3298" i="7"/>
  <c r="B3234" i="7"/>
  <c r="B3170" i="7"/>
  <c r="B3106" i="7"/>
  <c r="B3042" i="7"/>
  <c r="B2978" i="7"/>
  <c r="B2914" i="7"/>
  <c r="B2850" i="7"/>
  <c r="B2786" i="7"/>
  <c r="B2658" i="7"/>
  <c r="B2594" i="7"/>
  <c r="B2530" i="7"/>
  <c r="B2466" i="7"/>
  <c r="B2402" i="7"/>
  <c r="B2338" i="7"/>
  <c r="B2273" i="7"/>
  <c r="B2209" i="7"/>
  <c r="B2145" i="7"/>
  <c r="B2081" i="7"/>
  <c r="B2017" i="7"/>
  <c r="B1944" i="7"/>
  <c r="B1816" i="7"/>
  <c r="B1688" i="7"/>
  <c r="B1560" i="7"/>
  <c r="B1496" i="7"/>
  <c r="B1448" i="7"/>
  <c r="B1416" i="7"/>
  <c r="B1384" i="7"/>
  <c r="B1352" i="7"/>
  <c r="B1320" i="7"/>
  <c r="B1288" i="7"/>
  <c r="B1256" i="7"/>
  <c r="B1224" i="7"/>
  <c r="B1192" i="7"/>
  <c r="B1160" i="7"/>
  <c r="B1128" i="7"/>
  <c r="B1096" i="7"/>
  <c r="B1064" i="7"/>
  <c r="B1032" i="7"/>
  <c r="B1000" i="7"/>
  <c r="B968" i="7"/>
  <c r="B933" i="7"/>
  <c r="B869" i="7"/>
  <c r="B805" i="7"/>
  <c r="B741" i="7"/>
  <c r="B677" i="7"/>
  <c r="B613" i="7"/>
  <c r="B549" i="7"/>
  <c r="B485" i="7"/>
  <c r="B415" i="7"/>
  <c r="B287" i="7"/>
  <c r="B146" i="7"/>
  <c r="B1955" i="7"/>
  <c r="B1939" i="7"/>
  <c r="B1923" i="7"/>
  <c r="B1907" i="7"/>
  <c r="B1891" i="7"/>
  <c r="B1875" i="7"/>
  <c r="B1859" i="7"/>
  <c r="B1843" i="7"/>
  <c r="B1827" i="7"/>
  <c r="B1811" i="7"/>
  <c r="B1795" i="7"/>
  <c r="B1779" i="7"/>
  <c r="B1763" i="7"/>
  <c r="B1747" i="7"/>
  <c r="B1731" i="7"/>
  <c r="B1715" i="7"/>
  <c r="B1699" i="7"/>
  <c r="B1683" i="7"/>
  <c r="B1667" i="7"/>
  <c r="B1651" i="7"/>
  <c r="B1635" i="7"/>
  <c r="B1619" i="7"/>
  <c r="B1603" i="7"/>
  <c r="B1587" i="7"/>
  <c r="B1571" i="7"/>
  <c r="B1555" i="7"/>
  <c r="B1539" i="7"/>
  <c r="B1523" i="7"/>
  <c r="B1507" i="7"/>
  <c r="B1491" i="7"/>
  <c r="B1475" i="7"/>
  <c r="B1459" i="7"/>
  <c r="B1443" i="7"/>
  <c r="B1427" i="7"/>
  <c r="B1411" i="7"/>
  <c r="B1395" i="7"/>
  <c r="B1379" i="7"/>
  <c r="B1363" i="7"/>
  <c r="B1347" i="7"/>
  <c r="B1331" i="7"/>
  <c r="B1315" i="7"/>
  <c r="B1299" i="7"/>
  <c r="B1283" i="7"/>
  <c r="B1267" i="7"/>
  <c r="B1251" i="7"/>
  <c r="B1235" i="7"/>
  <c r="B1219" i="7"/>
  <c r="B1203" i="7"/>
  <c r="B1187" i="7"/>
  <c r="B1171" i="7"/>
  <c r="B1155" i="7"/>
  <c r="B1139" i="7"/>
  <c r="B1123" i="7"/>
  <c r="B1107" i="7"/>
  <c r="B1091" i="7"/>
  <c r="B1075" i="7"/>
  <c r="B1059" i="7"/>
  <c r="B1043" i="7"/>
  <c r="B1027" i="7"/>
  <c r="B1011" i="7"/>
  <c r="B995" i="7"/>
  <c r="B979" i="7"/>
  <c r="B963" i="7"/>
  <c r="B947" i="7"/>
  <c r="B923" i="7"/>
  <c r="B891" i="7"/>
  <c r="B859" i="7"/>
  <c r="B827" i="7"/>
  <c r="B795" i="7"/>
  <c r="B763" i="7"/>
  <c r="B731" i="7"/>
  <c r="B699" i="7"/>
  <c r="B639" i="7"/>
  <c r="B575" i="7"/>
  <c r="B511" i="7"/>
  <c r="B447" i="7"/>
  <c r="B339" i="7"/>
  <c r="B211" i="7"/>
  <c r="B938" i="7"/>
  <c r="B906" i="7"/>
  <c r="B874" i="7"/>
  <c r="B842" i="7"/>
  <c r="B810" i="7"/>
  <c r="B778" i="7"/>
  <c r="B746" i="7"/>
  <c r="B3261" i="7"/>
  <c r="B3229" i="7"/>
  <c r="B3197" i="7"/>
  <c r="B3165" i="7"/>
  <c r="B3133" i="7"/>
  <c r="B3101" i="7"/>
  <c r="B3069" i="7"/>
  <c r="B3037" i="7"/>
  <c r="B3005" i="7"/>
  <c r="B2973" i="7"/>
  <c r="B2941" i="7"/>
  <c r="B2909" i="7"/>
  <c r="B2877" i="7"/>
  <c r="B2845" i="7"/>
  <c r="B2813" i="7"/>
  <c r="B2781" i="7"/>
  <c r="B3293" i="7"/>
  <c r="H2366" i="7"/>
  <c r="I2366" i="7" s="1"/>
  <c r="H2591" i="7"/>
  <c r="I2591" i="7" s="1"/>
  <c r="H3094" i="7"/>
  <c r="I3094" i="7" s="1"/>
  <c r="H3374" i="7"/>
  <c r="I3374" i="7" s="1"/>
  <c r="H3630" i="7"/>
  <c r="I3630" i="7" s="1"/>
  <c r="H2853" i="7"/>
  <c r="I2853" i="7" s="1"/>
  <c r="H3109" i="7"/>
  <c r="I3109" i="7" s="1"/>
  <c r="H3365" i="7"/>
  <c r="I3365" i="7" s="1"/>
  <c r="H3621" i="7"/>
  <c r="I3621" i="7" s="1"/>
  <c r="B59" i="7"/>
  <c r="B230" i="7"/>
  <c r="B310" i="7"/>
  <c r="B374" i="7"/>
  <c r="B3765" i="7"/>
  <c r="B3689" i="7"/>
  <c r="B3675" i="7"/>
  <c r="B3547" i="7"/>
  <c r="B3419" i="7"/>
  <c r="B3291" i="7"/>
  <c r="B3163" i="7"/>
  <c r="B3035" i="7"/>
  <c r="B2907" i="7"/>
  <c r="B2779" i="7"/>
  <c r="B2651" i="7"/>
  <c r="B2523" i="7"/>
  <c r="B3613" i="7"/>
  <c r="B3485" i="7"/>
  <c r="B3357" i="7"/>
  <c r="B3169" i="7"/>
  <c r="B2913" i="7"/>
  <c r="B3803" i="7"/>
  <c r="B3645" i="7"/>
  <c r="B3633" i="7"/>
  <c r="B3647" i="7"/>
  <c r="B3519" i="7"/>
  <c r="B3391" i="7"/>
  <c r="B3263" i="7"/>
  <c r="B3135" i="7"/>
  <c r="B3007" i="7"/>
  <c r="B2879" i="7"/>
  <c r="B2751" i="7"/>
  <c r="B2623" i="7"/>
  <c r="B2495" i="7"/>
  <c r="B3585" i="7"/>
  <c r="B3489" i="7"/>
  <c r="B3425" i="7"/>
  <c r="B3361" i="7"/>
  <c r="B3297" i="7"/>
  <c r="B3177" i="7"/>
  <c r="B3049" i="7"/>
  <c r="B2921" i="7"/>
  <c r="B2841" i="7"/>
  <c r="B2761" i="7"/>
  <c r="B2697" i="7"/>
  <c r="B2633" i="7"/>
  <c r="B2569" i="7"/>
  <c r="B2505" i="7"/>
  <c r="B2431" i="7"/>
  <c r="B2425" i="7"/>
  <c r="B2361" i="7"/>
  <c r="B2296" i="7"/>
  <c r="B2232" i="7"/>
  <c r="B2168" i="7"/>
  <c r="B2104" i="7"/>
  <c r="B2040" i="7"/>
  <c r="B1976" i="7"/>
  <c r="B1862" i="7"/>
  <c r="B1734" i="7"/>
  <c r="B1550" i="7"/>
  <c r="B2306" i="7"/>
  <c r="B2242" i="7"/>
  <c r="B2178" i="7"/>
  <c r="B2114" i="7"/>
  <c r="B2050" i="7"/>
  <c r="B1986" i="7"/>
  <c r="B1882" i="7"/>
  <c r="B1754" i="7"/>
  <c r="B1590" i="7"/>
  <c r="B1586" i="7"/>
  <c r="B1458" i="7"/>
  <c r="B1330" i="7"/>
  <c r="B1202" i="7"/>
  <c r="B1074" i="7"/>
  <c r="B1454" i="7"/>
  <c r="B1326" i="7"/>
  <c r="H2246" i="7"/>
  <c r="I2246" i="7" s="1"/>
  <c r="H3246" i="7"/>
  <c r="I3246" i="7" s="1"/>
  <c r="H3758" i="7"/>
  <c r="I3758" i="7" s="1"/>
  <c r="H3237" i="7"/>
  <c r="I3237" i="7" s="1"/>
  <c r="H3749" i="7"/>
  <c r="I3749" i="7" s="1"/>
  <c r="B278" i="7"/>
  <c r="B406" i="7"/>
  <c r="B422" i="7"/>
  <c r="B3739" i="7"/>
  <c r="B3483" i="7"/>
  <c r="B3227" i="7"/>
  <c r="B2971" i="7"/>
  <c r="B2715" i="7"/>
  <c r="B2459" i="7"/>
  <c r="B3421" i="7"/>
  <c r="B3041" i="7"/>
  <c r="B3711" i="7"/>
  <c r="B3455" i="7"/>
  <c r="B3199" i="7"/>
  <c r="B2943" i="7"/>
  <c r="B2687" i="7"/>
  <c r="B2411" i="7"/>
  <c r="B3457" i="7"/>
  <c r="B3329" i="7"/>
  <c r="B3113" i="7"/>
  <c r="B2873" i="7"/>
  <c r="B2729" i="7"/>
  <c r="B2601" i="7"/>
  <c r="B2473" i="7"/>
  <c r="B2393" i="7"/>
  <c r="B2264" i="7"/>
  <c r="B2136" i="7"/>
  <c r="B2008" i="7"/>
  <c r="B1798" i="7"/>
  <c r="B2339" i="7"/>
  <c r="B2210" i="7"/>
  <c r="B2082" i="7"/>
  <c r="B1946" i="7"/>
  <c r="B1690" i="7"/>
  <c r="B1522" i="7"/>
  <c r="B1266" i="7"/>
  <c r="B1010" i="7"/>
  <c r="B1262" i="7"/>
  <c r="B1134" i="7"/>
  <c r="B1006" i="7"/>
  <c r="B921" i="7"/>
  <c r="B793" i="7"/>
  <c r="B665" i="7"/>
  <c r="B537" i="7"/>
  <c r="B391" i="7"/>
  <c r="B98" i="7"/>
  <c r="B3810" i="7"/>
  <c r="B3778" i="7"/>
  <c r="B3746" i="7"/>
  <c r="B3714" i="7"/>
  <c r="B3682" i="7"/>
  <c r="B3650" i="7"/>
  <c r="B3618" i="7"/>
  <c r="B3554" i="7"/>
  <c r="B3522" i="7"/>
  <c r="B3490" i="7"/>
  <c r="B3458" i="7"/>
  <c r="B3434" i="7"/>
  <c r="B3418" i="7"/>
  <c r="B3402" i="7"/>
  <c r="B3386" i="7"/>
  <c r="B3370" i="7"/>
  <c r="B3354" i="7"/>
  <c r="B3338" i="7"/>
  <c r="B3322" i="7"/>
  <c r="B3306" i="7"/>
  <c r="B3290" i="7"/>
  <c r="B3274" i="7"/>
  <c r="B3258" i="7"/>
  <c r="B3242" i="7"/>
  <c r="B3226" i="7"/>
  <c r="B3210" i="7"/>
  <c r="B3194" i="7"/>
  <c r="B3178" i="7"/>
  <c r="B3162" i="7"/>
  <c r="B3146" i="7"/>
  <c r="B3130" i="7"/>
  <c r="B3114" i="7"/>
  <c r="B3098" i="7"/>
  <c r="B3082" i="7"/>
  <c r="B3066" i="7"/>
  <c r="B3050" i="7"/>
  <c r="B3034" i="7"/>
  <c r="B3018" i="7"/>
  <c r="B3002" i="7"/>
  <c r="B2986" i="7"/>
  <c r="B2970" i="7"/>
  <c r="B2954" i="7"/>
  <c r="B2938" i="7"/>
  <c r="B2922" i="7"/>
  <c r="B2906" i="7"/>
  <c r="B2890" i="7"/>
  <c r="B2874" i="7"/>
  <c r="B2858" i="7"/>
  <c r="B2842" i="7"/>
  <c r="B2826" i="7"/>
  <c r="B2810" i="7"/>
  <c r="B2794" i="7"/>
  <c r="B2778" i="7"/>
  <c r="B2762" i="7"/>
  <c r="B2746" i="7"/>
  <c r="B2730" i="7"/>
  <c r="B2714" i="7"/>
  <c r="B2698" i="7"/>
  <c r="B2682" i="7"/>
  <c r="B2666" i="7"/>
  <c r="B2650" i="7"/>
  <c r="B2634" i="7"/>
  <c r="B2618" i="7"/>
  <c r="B2602" i="7"/>
  <c r="B2586" i="7"/>
  <c r="B2570" i="7"/>
  <c r="B2554" i="7"/>
  <c r="B2538" i="7"/>
  <c r="B2522" i="7"/>
  <c r="B2506" i="7"/>
  <c r="B2490" i="7"/>
  <c r="B2474" i="7"/>
  <c r="B2458" i="7"/>
  <c r="B2442" i="7"/>
  <c r="B2426" i="7"/>
  <c r="B2410" i="7"/>
  <c r="B2394" i="7"/>
  <c r="B2378" i="7"/>
  <c r="B2362" i="7"/>
  <c r="B2346" i="7"/>
  <c r="B2330" i="7"/>
  <c r="B2313" i="7"/>
  <c r="B2297" i="7"/>
  <c r="B2281" i="7"/>
  <c r="B2265" i="7"/>
  <c r="B2249" i="7"/>
  <c r="B2233" i="7"/>
  <c r="B2217" i="7"/>
  <c r="B2201" i="7"/>
  <c r="B2185" i="7"/>
  <c r="B2169" i="7"/>
  <c r="B2153" i="7"/>
  <c r="B2137" i="7"/>
  <c r="B2121" i="7"/>
  <c r="B2105" i="7"/>
  <c r="B2089" i="7"/>
  <c r="B2073" i="7"/>
  <c r="B2057" i="7"/>
  <c r="B2041" i="7"/>
  <c r="B2025" i="7"/>
  <c r="B2009" i="7"/>
  <c r="B1993" i="7"/>
  <c r="B1977" i="7"/>
  <c r="B1960" i="7"/>
  <c r="B1928" i="7"/>
  <c r="B1896" i="7"/>
  <c r="B1864" i="7"/>
  <c r="B1832" i="7"/>
  <c r="B1800" i="7"/>
  <c r="B1768" i="7"/>
  <c r="B1736" i="7"/>
  <c r="B1704" i="7"/>
  <c r="B1672" i="7"/>
  <c r="B1640" i="7"/>
  <c r="B1608" i="7"/>
  <c r="B1576" i="7"/>
  <c r="B1544" i="7"/>
  <c r="B1512" i="7"/>
  <c r="B1480" i="7"/>
  <c r="H2838" i="7"/>
  <c r="I2838" i="7" s="1"/>
  <c r="B3546" i="7"/>
  <c r="H3752" i="7"/>
  <c r="I3752" i="7" s="1"/>
  <c r="H3743" i="7"/>
  <c r="I3743" i="7" s="1"/>
  <c r="B502" i="7"/>
  <c r="H1853" i="7"/>
  <c r="I1853" i="7" s="1"/>
  <c r="H1524" i="7"/>
  <c r="I1524" i="7" s="1"/>
  <c r="H1918" i="7"/>
  <c r="I1918" i="7" s="1"/>
  <c r="H2054" i="7"/>
  <c r="I2054" i="7" s="1"/>
  <c r="H2182" i="7"/>
  <c r="I2182" i="7" s="1"/>
  <c r="H2310" i="7"/>
  <c r="I2310" i="7" s="1"/>
  <c r="H2431" i="7"/>
  <c r="I2431" i="7" s="1"/>
  <c r="H2495" i="7"/>
  <c r="I2495" i="7" s="1"/>
  <c r="H2559" i="7"/>
  <c r="I2559" i="7" s="1"/>
  <c r="H2623" i="7"/>
  <c r="I2623" i="7" s="1"/>
  <c r="H2687" i="7"/>
  <c r="I2687" i="7" s="1"/>
  <c r="H2751" i="7"/>
  <c r="I2751" i="7" s="1"/>
  <c r="H2806" i="7"/>
  <c r="I2806" i="7" s="1"/>
  <c r="H2870" i="7"/>
  <c r="I2870" i="7" s="1"/>
  <c r="H2934" i="7"/>
  <c r="I2934" i="7" s="1"/>
  <c r="H2998" i="7"/>
  <c r="I2998" i="7" s="1"/>
  <c r="H3062" i="7"/>
  <c r="I3062" i="7" s="1"/>
  <c r="H3126" i="7"/>
  <c r="I3126" i="7" s="1"/>
  <c r="H3166" i="7"/>
  <c r="I3166" i="7" s="1"/>
  <c r="H3198" i="7"/>
  <c r="I3198" i="7" s="1"/>
  <c r="H3230" i="7"/>
  <c r="I3230" i="7" s="1"/>
  <c r="H3262" i="7"/>
  <c r="I3262" i="7" s="1"/>
  <c r="H3294" i="7"/>
  <c r="I3294" i="7" s="1"/>
  <c r="H3326" i="7"/>
  <c r="I3326" i="7" s="1"/>
  <c r="H3358" i="7"/>
  <c r="I3358" i="7" s="1"/>
  <c r="H3390" i="7"/>
  <c r="I3390" i="7" s="1"/>
  <c r="H3422" i="7"/>
  <c r="I3422" i="7" s="1"/>
  <c r="H3454" i="7"/>
  <c r="I3454" i="7" s="1"/>
  <c r="H3486" i="7"/>
  <c r="I3486" i="7" s="1"/>
  <c r="H3518" i="7"/>
  <c r="I3518" i="7" s="1"/>
  <c r="H3550" i="7"/>
  <c r="I3550" i="7" s="1"/>
  <c r="H3582" i="7"/>
  <c r="I3582" i="7" s="1"/>
  <c r="H3614" i="7"/>
  <c r="I3614" i="7" s="1"/>
  <c r="H3646" i="7"/>
  <c r="I3646" i="7" s="1"/>
  <c r="H3678" i="7"/>
  <c r="I3678" i="7" s="1"/>
  <c r="H3710" i="7"/>
  <c r="I3710" i="7" s="1"/>
  <c r="H3742" i="7"/>
  <c r="I3742" i="7" s="1"/>
  <c r="H3774" i="7"/>
  <c r="I3774" i="7" s="1"/>
  <c r="H3806" i="7"/>
  <c r="I3806" i="7" s="1"/>
  <c r="H2805" i="7"/>
  <c r="I2805" i="7" s="1"/>
  <c r="H2837" i="7"/>
  <c r="I2837" i="7" s="1"/>
  <c r="H2869" i="7"/>
  <c r="I2869" i="7" s="1"/>
  <c r="H2901" i="7"/>
  <c r="I2901" i="7" s="1"/>
  <c r="H2933" i="7"/>
  <c r="I2933" i="7" s="1"/>
  <c r="H2965" i="7"/>
  <c r="I2965" i="7" s="1"/>
  <c r="H2997" i="7"/>
  <c r="I2997" i="7" s="1"/>
  <c r="H3029" i="7"/>
  <c r="I3029" i="7" s="1"/>
  <c r="H3061" i="7"/>
  <c r="I3061" i="7" s="1"/>
  <c r="H3093" i="7"/>
  <c r="I3093" i="7" s="1"/>
  <c r="H3125" i="7"/>
  <c r="I3125" i="7" s="1"/>
  <c r="H3157" i="7"/>
  <c r="I3157" i="7" s="1"/>
  <c r="H3189" i="7"/>
  <c r="I3189" i="7" s="1"/>
  <c r="H3221" i="7"/>
  <c r="I3221" i="7" s="1"/>
  <c r="H3253" i="7"/>
  <c r="I3253" i="7" s="1"/>
  <c r="H3285" i="7"/>
  <c r="I3285" i="7" s="1"/>
  <c r="H3317" i="7"/>
  <c r="I3317" i="7" s="1"/>
  <c r="H3349" i="7"/>
  <c r="I3349" i="7" s="1"/>
  <c r="H3381" i="7"/>
  <c r="I3381" i="7" s="1"/>
  <c r="H3413" i="7"/>
  <c r="I3413" i="7" s="1"/>
  <c r="H3445" i="7"/>
  <c r="I3445" i="7" s="1"/>
  <c r="H3477" i="7"/>
  <c r="I3477" i="7" s="1"/>
  <c r="H3509" i="7"/>
  <c r="I3509" i="7" s="1"/>
  <c r="H3541" i="7"/>
  <c r="I3541" i="7" s="1"/>
  <c r="H3573" i="7"/>
  <c r="I3573" i="7" s="1"/>
  <c r="H3605" i="7"/>
  <c r="I3605" i="7" s="1"/>
  <c r="H3637" i="7"/>
  <c r="I3637" i="7" s="1"/>
  <c r="H3669" i="7"/>
  <c r="I3669" i="7" s="1"/>
  <c r="H3701" i="7"/>
  <c r="I3701" i="7" s="1"/>
  <c r="H3733" i="7"/>
  <c r="I3733" i="7" s="1"/>
  <c r="H3765" i="7"/>
  <c r="I3765" i="7" s="1"/>
  <c r="H3797" i="7"/>
  <c r="B11" i="7"/>
  <c r="B43" i="7"/>
  <c r="B75" i="7"/>
  <c r="B107" i="7"/>
  <c r="B139" i="7"/>
  <c r="B171" i="7"/>
  <c r="B64" i="7"/>
  <c r="B128" i="7"/>
  <c r="B182" i="7"/>
  <c r="B214" i="7"/>
  <c r="B246" i="7"/>
  <c r="H3231" i="7"/>
  <c r="I3231" i="7" s="1"/>
  <c r="H1447" i="7"/>
  <c r="I1447" i="7" s="1"/>
  <c r="H1790" i="7"/>
  <c r="I1790" i="7" s="1"/>
  <c r="H2118" i="7"/>
  <c r="I2118" i="7" s="1"/>
  <c r="H2375" i="7"/>
  <c r="I2375" i="7" s="1"/>
  <c r="H2527" i="7"/>
  <c r="I2527" i="7" s="1"/>
  <c r="H2655" i="7"/>
  <c r="I2655" i="7" s="1"/>
  <c r="H2783" i="7"/>
  <c r="I2783" i="7" s="1"/>
  <c r="H2902" i="7"/>
  <c r="I2902" i="7" s="1"/>
  <c r="H3030" i="7"/>
  <c r="I3030" i="7" s="1"/>
  <c r="H3150" i="7"/>
  <c r="I3150" i="7" s="1"/>
  <c r="H3214" i="7"/>
  <c r="I3214" i="7" s="1"/>
  <c r="H3278" i="7"/>
  <c r="I3278" i="7" s="1"/>
  <c r="H3342" i="7"/>
  <c r="I3342" i="7" s="1"/>
  <c r="H3406" i="7"/>
  <c r="I3406" i="7" s="1"/>
  <c r="H3470" i="7"/>
  <c r="I3470" i="7" s="1"/>
  <c r="H3534" i="7"/>
  <c r="I3534" i="7" s="1"/>
  <c r="H3598" i="7"/>
  <c r="I3598" i="7" s="1"/>
  <c r="H3662" i="7"/>
  <c r="I3662" i="7" s="1"/>
  <c r="H3726" i="7"/>
  <c r="I3726" i="7" s="1"/>
  <c r="H3790" i="7"/>
  <c r="I3790" i="7" s="1"/>
  <c r="H2821" i="7"/>
  <c r="I2821" i="7" s="1"/>
  <c r="H2885" i="7"/>
  <c r="I2885" i="7" s="1"/>
  <c r="H2949" i="7"/>
  <c r="I2949" i="7" s="1"/>
  <c r="H3013" i="7"/>
  <c r="I3013" i="7" s="1"/>
  <c r="H3077" i="7"/>
  <c r="I3077" i="7" s="1"/>
  <c r="H3141" i="7"/>
  <c r="I3141" i="7" s="1"/>
  <c r="H3205" i="7"/>
  <c r="I3205" i="7" s="1"/>
  <c r="H3269" i="7"/>
  <c r="I3269" i="7" s="1"/>
  <c r="H3333" i="7"/>
  <c r="I3333" i="7" s="1"/>
  <c r="H3397" i="7"/>
  <c r="I3397" i="7" s="1"/>
  <c r="H3461" i="7"/>
  <c r="I3461" i="7" s="1"/>
  <c r="H3525" i="7"/>
  <c r="I3525" i="7" s="1"/>
  <c r="H3589" i="7"/>
  <c r="I3589" i="7" s="1"/>
  <c r="H3653" i="7"/>
  <c r="I3653" i="7" s="1"/>
  <c r="H3717" i="7"/>
  <c r="I3717" i="7" s="1"/>
  <c r="H3781" i="7"/>
  <c r="B27" i="7"/>
  <c r="B91" i="7"/>
  <c r="B155" i="7"/>
  <c r="B96" i="7"/>
  <c r="B198" i="7"/>
  <c r="B254" i="7"/>
  <c r="B270" i="7"/>
  <c r="B286" i="7"/>
  <c r="B302" i="7"/>
  <c r="B318" i="7"/>
  <c r="B334" i="7"/>
  <c r="B350" i="7"/>
  <c r="B366" i="7"/>
  <c r="B382" i="7"/>
  <c r="B398" i="7"/>
  <c r="B3815" i="7"/>
  <c r="B3783" i="7"/>
  <c r="B3733" i="7"/>
  <c r="B3669" i="7"/>
  <c r="B3777" i="7"/>
  <c r="B3721" i="7"/>
  <c r="B3657" i="7"/>
  <c r="B3755" i="7"/>
  <c r="B3723" i="7"/>
  <c r="B3691" i="7"/>
  <c r="B3659" i="7"/>
  <c r="B3627" i="7"/>
  <c r="B3595" i="7"/>
  <c r="B3563" i="7"/>
  <c r="B3531" i="7"/>
  <c r="B3499" i="7"/>
  <c r="B3467" i="7"/>
  <c r="B3435" i="7"/>
  <c r="B3403" i="7"/>
  <c r="B3371" i="7"/>
  <c r="B3339" i="7"/>
  <c r="B3307" i="7"/>
  <c r="B3275" i="7"/>
  <c r="B3243" i="7"/>
  <c r="B3211" i="7"/>
  <c r="B3179" i="7"/>
  <c r="B3147" i="7"/>
  <c r="B3115" i="7"/>
  <c r="B3083" i="7"/>
  <c r="B3051" i="7"/>
  <c r="B3019" i="7"/>
  <c r="B2987" i="7"/>
  <c r="B2955" i="7"/>
  <c r="B2923" i="7"/>
  <c r="B2891" i="7"/>
  <c r="B2859" i="7"/>
  <c r="B2827" i="7"/>
  <c r="B2795" i="7"/>
  <c r="B2763" i="7"/>
  <c r="B2731" i="7"/>
  <c r="B2699" i="7"/>
  <c r="B2667" i="7"/>
  <c r="B2635" i="7"/>
  <c r="B2603" i="7"/>
  <c r="B2571" i="7"/>
  <c r="B2539" i="7"/>
  <c r="B2507" i="7"/>
  <c r="B2475" i="7"/>
  <c r="B2435" i="7"/>
  <c r="B2371" i="7"/>
  <c r="B3597" i="7"/>
  <c r="B3565" i="7"/>
  <c r="B3533" i="7"/>
  <c r="B3501" i="7"/>
  <c r="B3469" i="7"/>
  <c r="B3437" i="7"/>
  <c r="B3405" i="7"/>
  <c r="B3373" i="7"/>
  <c r="B3341" i="7"/>
  <c r="B3309" i="7"/>
  <c r="B3265" i="7"/>
  <c r="B3201" i="7"/>
  <c r="B3137" i="7"/>
  <c r="B3073" i="7"/>
  <c r="B3009" i="7"/>
  <c r="B2945" i="7"/>
  <c r="B3787" i="7"/>
  <c r="B3677" i="7"/>
  <c r="B3813" i="7"/>
  <c r="B3781" i="7"/>
  <c r="B3729" i="7"/>
  <c r="B3665" i="7"/>
  <c r="B3759" i="7"/>
  <c r="B3727" i="7"/>
  <c r="B3695" i="7"/>
  <c r="B3663" i="7"/>
  <c r="B3631" i="7"/>
  <c r="B3599" i="7"/>
  <c r="B3567" i="7"/>
  <c r="B3535" i="7"/>
  <c r="B3503" i="7"/>
  <c r="B3471" i="7"/>
  <c r="B3439" i="7"/>
  <c r="B3407" i="7"/>
  <c r="B3375" i="7"/>
  <c r="B3343" i="7"/>
  <c r="B3311" i="7"/>
  <c r="B3279" i="7"/>
  <c r="B3247" i="7"/>
  <c r="B3215" i="7"/>
  <c r="B3183" i="7"/>
  <c r="B3151" i="7"/>
  <c r="B3119" i="7"/>
  <c r="B3087" i="7"/>
  <c r="B3055" i="7"/>
  <c r="B3023" i="7"/>
  <c r="B2991" i="7"/>
  <c r="B2959" i="7"/>
  <c r="B2927" i="7"/>
  <c r="B2895" i="7"/>
  <c r="B2863" i="7"/>
  <c r="B2831" i="7"/>
  <c r="B2799" i="7"/>
  <c r="B2767" i="7"/>
  <c r="B2735" i="7"/>
  <c r="B2703" i="7"/>
  <c r="B2671" i="7"/>
  <c r="B2639" i="7"/>
  <c r="B2607" i="7"/>
  <c r="B2575" i="7"/>
  <c r="B2543" i="7"/>
  <c r="B2511" i="7"/>
  <c r="B2479" i="7"/>
  <c r="B2443" i="7"/>
  <c r="B2379" i="7"/>
  <c r="B3601" i="7"/>
  <c r="B3569" i="7"/>
  <c r="B3537" i="7"/>
  <c r="B3450" i="7"/>
  <c r="B3466" i="7"/>
  <c r="B3482" i="7"/>
  <c r="B3498" i="7"/>
  <c r="B3514" i="7"/>
  <c r="B3530" i="7"/>
  <c r="B3562" i="7"/>
  <c r="B3578" i="7"/>
  <c r="B3594" i="7"/>
  <c r="B3610" i="7"/>
  <c r="B3626" i="7"/>
  <c r="B3642" i="7"/>
  <c r="B3658" i="7"/>
  <c r="B3674" i="7"/>
  <c r="B3690" i="7"/>
  <c r="B3706" i="7"/>
  <c r="B3722" i="7"/>
  <c r="B3738" i="7"/>
  <c r="B3754" i="7"/>
  <c r="B3770" i="7"/>
  <c r="B3786" i="7"/>
  <c r="B3802" i="7"/>
  <c r="B199" i="7"/>
  <c r="B327" i="7"/>
  <c r="B441" i="7"/>
  <c r="B505" i="7"/>
  <c r="B569" i="7"/>
  <c r="B633" i="7"/>
  <c r="B697" i="7"/>
  <c r="B761" i="7"/>
  <c r="B825" i="7"/>
  <c r="B889" i="7"/>
  <c r="B946" i="7"/>
  <c r="B978" i="7"/>
  <c r="B1038" i="7"/>
  <c r="B1102" i="7"/>
  <c r="B1166" i="7"/>
  <c r="B1230" i="7"/>
  <c r="B1294" i="7"/>
  <c r="B1358" i="7"/>
  <c r="B1422" i="7"/>
  <c r="B1486" i="7"/>
  <c r="B1042" i="7"/>
  <c r="B1106" i="7"/>
  <c r="B1170" i="7"/>
  <c r="B1234" i="7"/>
  <c r="B1298" i="7"/>
  <c r="B1362" i="7"/>
  <c r="B1426" i="7"/>
  <c r="B1490" i="7"/>
  <c r="B1554" i="7"/>
  <c r="B1618" i="7"/>
  <c r="B1526" i="7"/>
  <c r="B1654" i="7"/>
  <c r="B1722" i="7"/>
  <c r="B1786" i="7"/>
  <c r="B1850" i="7"/>
  <c r="B1914" i="7"/>
  <c r="B1970" i="7"/>
  <c r="B2002" i="7"/>
  <c r="B2034" i="7"/>
  <c r="B2066" i="7"/>
  <c r="B2098" i="7"/>
  <c r="B2130" i="7"/>
  <c r="B2162" i="7"/>
  <c r="B2194" i="7"/>
  <c r="B2226" i="7"/>
  <c r="B2258" i="7"/>
  <c r="B2290" i="7"/>
  <c r="B2323" i="7"/>
  <c r="B2355" i="7"/>
  <c r="B1614" i="7"/>
  <c r="B1702" i="7"/>
  <c r="B1766" i="7"/>
  <c r="B1830" i="7"/>
  <c r="B1894" i="7"/>
  <c r="B1958" i="7"/>
  <c r="B1992" i="7"/>
  <c r="B2024" i="7"/>
  <c r="B2056" i="7"/>
  <c r="B2088" i="7"/>
  <c r="B2120" i="7"/>
  <c r="B2152" i="7"/>
  <c r="B2184" i="7"/>
  <c r="B2216" i="7"/>
  <c r="B2248" i="7"/>
  <c r="B2280" i="7"/>
  <c r="B2312" i="7"/>
  <c r="B2345" i="7"/>
  <c r="B2377" i="7"/>
  <c r="B2409" i="7"/>
  <c r="B2441" i="7"/>
  <c r="B2399" i="7"/>
  <c r="B2457" i="7"/>
  <c r="B2489" i="7"/>
  <c r="B2521" i="7"/>
  <c r="B2553" i="7"/>
  <c r="B2585" i="7"/>
  <c r="B2617" i="7"/>
  <c r="B2649" i="7"/>
  <c r="B2681" i="7"/>
  <c r="B2713" i="7"/>
  <c r="B2745" i="7"/>
  <c r="B2793" i="7"/>
  <c r="B2825" i="7"/>
  <c r="B2857" i="7"/>
  <c r="B2889" i="7"/>
  <c r="B2953" i="7"/>
  <c r="B3017" i="7"/>
  <c r="B3081" i="7"/>
  <c r="B3145" i="7"/>
  <c r="B3209" i="7"/>
  <c r="B3273" i="7"/>
  <c r="B3313" i="7"/>
  <c r="B3345" i="7"/>
  <c r="B3377" i="7"/>
  <c r="B3409" i="7"/>
  <c r="B3441" i="7"/>
  <c r="B3473" i="7"/>
  <c r="B3505" i="7"/>
  <c r="B3553" i="7"/>
  <c r="B3617" i="7"/>
  <c r="B2463" i="7"/>
  <c r="B2527" i="7"/>
  <c r="B2591" i="7"/>
  <c r="B2655" i="7"/>
  <c r="B2719" i="7"/>
  <c r="B2783" i="7"/>
  <c r="B2847" i="7"/>
  <c r="B2911" i="7"/>
  <c r="B2975" i="7"/>
  <c r="B3039" i="7"/>
  <c r="B3103" i="7"/>
  <c r="B3167" i="7"/>
  <c r="B3231" i="7"/>
  <c r="B3295" i="7"/>
  <c r="B3359" i="7"/>
  <c r="B3423" i="7"/>
  <c r="B3487" i="7"/>
  <c r="B3551" i="7"/>
  <c r="B3615" i="7"/>
  <c r="B3679" i="7"/>
  <c r="B3743" i="7"/>
  <c r="B3697" i="7"/>
  <c r="B3797" i="7"/>
  <c r="I3797" i="7" s="1"/>
  <c r="B3709" i="7"/>
  <c r="B3771" i="7"/>
  <c r="B2977" i="7"/>
  <c r="B3105" i="7"/>
  <c r="B3233" i="7"/>
  <c r="B3325" i="7"/>
  <c r="B3389" i="7"/>
  <c r="B3453" i="7"/>
  <c r="B3517" i="7"/>
  <c r="B3581" i="7"/>
  <c r="B2403" i="7"/>
  <c r="B2491" i="7"/>
  <c r="B2555" i="7"/>
  <c r="B2619" i="7"/>
  <c r="B2683" i="7"/>
  <c r="B2747" i="7"/>
  <c r="B2811" i="7"/>
  <c r="B2875" i="7"/>
  <c r="B2939" i="7"/>
  <c r="B3003" i="7"/>
  <c r="B3067" i="7"/>
  <c r="B3131" i="7"/>
  <c r="B3195" i="7"/>
  <c r="B3259" i="7"/>
  <c r="B3323" i="7"/>
  <c r="B3387" i="7"/>
  <c r="B3451" i="7"/>
  <c r="B3515" i="7"/>
  <c r="B3579" i="7"/>
  <c r="B3643" i="7"/>
  <c r="B3707" i="7"/>
  <c r="B3625" i="7"/>
  <c r="B3753" i="7"/>
  <c r="B3701" i="7"/>
  <c r="B3799" i="7"/>
  <c r="B390" i="7"/>
  <c r="B358" i="7"/>
  <c r="B326" i="7"/>
  <c r="B294" i="7"/>
  <c r="B262" i="7"/>
  <c r="B160" i="7"/>
  <c r="B123" i="7"/>
  <c r="H3813" i="7"/>
  <c r="H3685" i="7"/>
  <c r="I3685" i="7" s="1"/>
  <c r="H3557" i="7"/>
  <c r="I3557" i="7" s="1"/>
  <c r="H3429" i="7"/>
  <c r="I3429" i="7" s="1"/>
  <c r="H3301" i="7"/>
  <c r="I3301" i="7" s="1"/>
  <c r="H3173" i="7"/>
  <c r="I3173" i="7" s="1"/>
  <c r="H3045" i="7"/>
  <c r="I3045" i="7" s="1"/>
  <c r="H2917" i="7"/>
  <c r="I2917" i="7" s="1"/>
  <c r="H2782" i="7"/>
  <c r="I2782" i="7" s="1"/>
  <c r="H3694" i="7"/>
  <c r="I3694" i="7" s="1"/>
  <c r="H3566" i="7"/>
  <c r="I3566" i="7" s="1"/>
  <c r="H3438" i="7"/>
  <c r="I3438" i="7" s="1"/>
  <c r="H3310" i="7"/>
  <c r="I3310" i="7" s="1"/>
  <c r="H3182" i="7"/>
  <c r="I3182" i="7" s="1"/>
  <c r="H2966" i="7"/>
  <c r="I2966" i="7" s="1"/>
  <c r="H2719" i="7"/>
  <c r="I2719" i="7" s="1"/>
  <c r="H2463" i="7"/>
  <c r="I2463" i="7" s="1"/>
  <c r="H1990" i="7"/>
  <c r="I1990" i="7" s="1"/>
  <c r="B352" i="7"/>
  <c r="H2040" i="7"/>
  <c r="I2040" i="7" s="1"/>
  <c r="H2848" i="7"/>
  <c r="I2848" i="7" s="1"/>
  <c r="H3360" i="7"/>
  <c r="I3360" i="7" s="1"/>
  <c r="H3624" i="7"/>
  <c r="I3624" i="7" s="1"/>
  <c r="H2847" i="7"/>
  <c r="I2847" i="7" s="1"/>
  <c r="H3103" i="7"/>
  <c r="I3103" i="7" s="1"/>
  <c r="H3359" i="7"/>
  <c r="I3359" i="7" s="1"/>
  <c r="H3615" i="7"/>
  <c r="I3615" i="7" s="1"/>
  <c r="B53" i="7"/>
  <c r="B224" i="7"/>
  <c r="B193" i="7"/>
  <c r="B438" i="7"/>
  <c r="B566" i="7"/>
  <c r="B694" i="7"/>
  <c r="H1402" i="7"/>
  <c r="I1402" i="7" s="1"/>
  <c r="H1725" i="7"/>
  <c r="I1725" i="7" s="1"/>
  <c r="H1981" i="7"/>
  <c r="I1981" i="7" s="1"/>
  <c r="H2237" i="7"/>
  <c r="I2237" i="7" s="1"/>
  <c r="H2494" i="7"/>
  <c r="I2494" i="7" s="1"/>
  <c r="H2750" i="7"/>
  <c r="I2750" i="7" s="1"/>
  <c r="H1658" i="7"/>
  <c r="I1658" i="7" s="1"/>
  <c r="H1758" i="7"/>
  <c r="I1758" i="7" s="1"/>
  <c r="H1822" i="7"/>
  <c r="I1822" i="7" s="1"/>
  <c r="H1886" i="7"/>
  <c r="I1886" i="7" s="1"/>
  <c r="H1942" i="7"/>
  <c r="I1942" i="7" s="1"/>
  <c r="H1974" i="7"/>
  <c r="I1974" i="7" s="1"/>
  <c r="H2006" i="7"/>
  <c r="I2006" i="7" s="1"/>
  <c r="H2038" i="7"/>
  <c r="I2038" i="7" s="1"/>
  <c r="H2070" i="7"/>
  <c r="I2070" i="7" s="1"/>
  <c r="H2102" i="7"/>
  <c r="I2102" i="7" s="1"/>
  <c r="H2134" i="7"/>
  <c r="I2134" i="7" s="1"/>
  <c r="H2166" i="7"/>
  <c r="I2166" i="7" s="1"/>
  <c r="H2198" i="7"/>
  <c r="I2198" i="7" s="1"/>
  <c r="H2230" i="7"/>
  <c r="I2230" i="7" s="1"/>
  <c r="H2262" i="7"/>
  <c r="I2262" i="7" s="1"/>
  <c r="H2294" i="7"/>
  <c r="I2294" i="7" s="1"/>
  <c r="H2327" i="7"/>
  <c r="I2327" i="7" s="1"/>
  <c r="H2359" i="7"/>
  <c r="I2359" i="7" s="1"/>
  <c r="H2391" i="7"/>
  <c r="I2391" i="7" s="1"/>
  <c r="H2423" i="7"/>
  <c r="I2423" i="7" s="1"/>
  <c r="H2439" i="7"/>
  <c r="I2439" i="7" s="1"/>
  <c r="H2455" i="7"/>
  <c r="I2455" i="7" s="1"/>
  <c r="H2471" i="7"/>
  <c r="I2471" i="7" s="1"/>
  <c r="H2487" i="7"/>
  <c r="I2487" i="7" s="1"/>
  <c r="H2503" i="7"/>
  <c r="I2503" i="7" s="1"/>
  <c r="H2519" i="7"/>
  <c r="I2519" i="7" s="1"/>
  <c r="H2535" i="7"/>
  <c r="I2535" i="7" s="1"/>
  <c r="H2551" i="7"/>
  <c r="I2551" i="7" s="1"/>
  <c r="H2567" i="7"/>
  <c r="I2567" i="7" s="1"/>
  <c r="H2583" i="7"/>
  <c r="I2583" i="7" s="1"/>
  <c r="H2599" i="7"/>
  <c r="I2599" i="7" s="1"/>
  <c r="H2615" i="7"/>
  <c r="I2615" i="7" s="1"/>
  <c r="H2631" i="7"/>
  <c r="I2631" i="7" s="1"/>
  <c r="H2647" i="7"/>
  <c r="I2647" i="7" s="1"/>
  <c r="H2663" i="7"/>
  <c r="I2663" i="7" s="1"/>
  <c r="H2679" i="7"/>
  <c r="I2679" i="7" s="1"/>
  <c r="H2695" i="7"/>
  <c r="I2695" i="7" s="1"/>
  <c r="H2711" i="7"/>
  <c r="I2711" i="7" s="1"/>
  <c r="H2727" i="7"/>
  <c r="I2727" i="7" s="1"/>
  <c r="H2743" i="7"/>
  <c r="I2743" i="7" s="1"/>
  <c r="H2759" i="7"/>
  <c r="I2759" i="7" s="1"/>
  <c r="H2776" i="7"/>
  <c r="I2776" i="7" s="1"/>
  <c r="H2791" i="7"/>
  <c r="I2791" i="7" s="1"/>
  <c r="H2798" i="7"/>
  <c r="I2798" i="7" s="1"/>
  <c r="H2814" i="7"/>
  <c r="I2814" i="7" s="1"/>
  <c r="H2830" i="7"/>
  <c r="I2830" i="7" s="1"/>
  <c r="H2846" i="7"/>
  <c r="I2846" i="7" s="1"/>
  <c r="H2862" i="7"/>
  <c r="I2862" i="7" s="1"/>
  <c r="H2878" i="7"/>
  <c r="I2878" i="7" s="1"/>
  <c r="H2894" i="7"/>
  <c r="I2894" i="7" s="1"/>
  <c r="H2910" i="7"/>
  <c r="I2910" i="7" s="1"/>
  <c r="H2926" i="7"/>
  <c r="I2926" i="7" s="1"/>
  <c r="H2942" i="7"/>
  <c r="I2942" i="7" s="1"/>
  <c r="H2958" i="7"/>
  <c r="I2958" i="7" s="1"/>
  <c r="H2974" i="7"/>
  <c r="I2974" i="7" s="1"/>
  <c r="H2990" i="7"/>
  <c r="I2990" i="7" s="1"/>
  <c r="H3006" i="7"/>
  <c r="I3006" i="7" s="1"/>
  <c r="H3022" i="7"/>
  <c r="I3022" i="7" s="1"/>
  <c r="H3038" i="7"/>
  <c r="I3038" i="7" s="1"/>
  <c r="H3054" i="7"/>
  <c r="I3054" i="7" s="1"/>
  <c r="H3070" i="7"/>
  <c r="I3070" i="7" s="1"/>
  <c r="H3086" i="7"/>
  <c r="I3086" i="7" s="1"/>
  <c r="H3102" i="7"/>
  <c r="I3102" i="7" s="1"/>
  <c r="H3118" i="7"/>
  <c r="I3118" i="7" s="1"/>
  <c r="H3134" i="7"/>
  <c r="I3134" i="7" s="1"/>
  <c r="H2553" i="7"/>
  <c r="I2553" i="7" s="1"/>
  <c r="H3496" i="7"/>
  <c r="I3496" i="7" s="1"/>
  <c r="H2975" i="7"/>
  <c r="I2975" i="7" s="1"/>
  <c r="H3487" i="7"/>
  <c r="I3487" i="7" s="1"/>
  <c r="B20" i="7"/>
  <c r="B321" i="7"/>
  <c r="B630" i="7"/>
  <c r="H1597" i="7"/>
  <c r="I1597" i="7" s="1"/>
  <c r="H2109" i="7"/>
  <c r="I2109" i="7" s="1"/>
  <c r="H2622" i="7"/>
  <c r="I2622" i="7" s="1"/>
  <c r="H1726" i="7"/>
  <c r="I1726" i="7" s="1"/>
  <c r="H1854" i="7"/>
  <c r="I1854" i="7" s="1"/>
  <c r="H1958" i="7"/>
  <c r="I1958" i="7" s="1"/>
  <c r="H2022" i="7"/>
  <c r="I2022" i="7" s="1"/>
  <c r="H2086" i="7"/>
  <c r="I2086" i="7" s="1"/>
  <c r="H2150" i="7"/>
  <c r="I2150" i="7" s="1"/>
  <c r="H2214" i="7"/>
  <c r="I2214" i="7" s="1"/>
  <c r="H2278" i="7"/>
  <c r="I2278" i="7" s="1"/>
  <c r="H2343" i="7"/>
  <c r="I2343" i="7" s="1"/>
  <c r="H2407" i="7"/>
  <c r="I2407" i="7" s="1"/>
  <c r="H2447" i="7"/>
  <c r="I2447" i="7" s="1"/>
  <c r="H2479" i="7"/>
  <c r="I2479" i="7" s="1"/>
  <c r="H2511" i="7"/>
  <c r="I2511" i="7" s="1"/>
  <c r="H2543" i="7"/>
  <c r="I2543" i="7" s="1"/>
  <c r="H2575" i="7"/>
  <c r="I2575" i="7" s="1"/>
  <c r="H2607" i="7"/>
  <c r="I2607" i="7" s="1"/>
  <c r="H2639" i="7"/>
  <c r="I2639" i="7" s="1"/>
  <c r="H2671" i="7"/>
  <c r="I2671" i="7" s="1"/>
  <c r="H2703" i="7"/>
  <c r="I2703" i="7" s="1"/>
  <c r="H2735" i="7"/>
  <c r="I2735" i="7" s="1"/>
  <c r="H2767" i="7"/>
  <c r="I2767" i="7" s="1"/>
  <c r="H2784" i="7"/>
  <c r="I2784" i="7" s="1"/>
  <c r="H2822" i="7"/>
  <c r="I2822" i="7" s="1"/>
  <c r="H2854" i="7"/>
  <c r="I2854" i="7" s="1"/>
  <c r="H2886" i="7"/>
  <c r="I2886" i="7" s="1"/>
  <c r="H2918" i="7"/>
  <c r="I2918" i="7" s="1"/>
  <c r="H2950" i="7"/>
  <c r="I2950" i="7" s="1"/>
  <c r="H2982" i="7"/>
  <c r="I2982" i="7" s="1"/>
  <c r="H3014" i="7"/>
  <c r="I3014" i="7" s="1"/>
  <c r="H3046" i="7"/>
  <c r="I3046" i="7" s="1"/>
  <c r="H3078" i="7"/>
  <c r="I3078" i="7" s="1"/>
  <c r="H3110" i="7"/>
  <c r="I3110" i="7" s="1"/>
  <c r="H3142" i="7"/>
  <c r="I3142" i="7" s="1"/>
  <c r="H3158" i="7"/>
  <c r="I3158" i="7" s="1"/>
  <c r="H3174" i="7"/>
  <c r="I3174" i="7" s="1"/>
  <c r="H3190" i="7"/>
  <c r="I3190" i="7" s="1"/>
  <c r="H3206" i="7"/>
  <c r="I3206" i="7" s="1"/>
  <c r="H3222" i="7"/>
  <c r="I3222" i="7" s="1"/>
  <c r="H3238" i="7"/>
  <c r="I3238" i="7" s="1"/>
  <c r="H3254" i="7"/>
  <c r="I3254" i="7" s="1"/>
  <c r="H3270" i="7"/>
  <c r="I3270" i="7" s="1"/>
  <c r="H3286" i="7"/>
  <c r="I3286" i="7" s="1"/>
  <c r="H3302" i="7"/>
  <c r="I3302" i="7" s="1"/>
  <c r="H3318" i="7"/>
  <c r="I3318" i="7" s="1"/>
  <c r="H3334" i="7"/>
  <c r="I3334" i="7" s="1"/>
  <c r="H3350" i="7"/>
  <c r="I3350" i="7" s="1"/>
  <c r="H3366" i="7"/>
  <c r="I3366" i="7" s="1"/>
  <c r="H3382" i="7"/>
  <c r="I3382" i="7" s="1"/>
  <c r="H3398" i="7"/>
  <c r="I3398" i="7" s="1"/>
  <c r="H3414" i="7"/>
  <c r="I3414" i="7" s="1"/>
  <c r="H3430" i="7"/>
  <c r="I3430" i="7" s="1"/>
  <c r="H3446" i="7"/>
  <c r="I3446" i="7" s="1"/>
  <c r="H3462" i="7"/>
  <c r="I3462" i="7" s="1"/>
  <c r="H3478" i="7"/>
  <c r="I3478" i="7" s="1"/>
  <c r="H3494" i="7"/>
  <c r="I3494" i="7" s="1"/>
  <c r="H3510" i="7"/>
  <c r="I3510" i="7" s="1"/>
  <c r="H3526" i="7"/>
  <c r="I3526" i="7" s="1"/>
  <c r="H3542" i="7"/>
  <c r="I3542" i="7" s="1"/>
  <c r="H3558" i="7"/>
  <c r="I3558" i="7" s="1"/>
  <c r="H3574" i="7"/>
  <c r="I3574" i="7" s="1"/>
  <c r="H3590" i="7"/>
  <c r="I3590" i="7" s="1"/>
  <c r="H3606" i="7"/>
  <c r="I3606" i="7" s="1"/>
  <c r="H3622" i="7"/>
  <c r="I3622" i="7" s="1"/>
  <c r="H3638" i="7"/>
  <c r="I3638" i="7" s="1"/>
  <c r="H3654" i="7"/>
  <c r="I3654" i="7" s="1"/>
  <c r="H3670" i="7"/>
  <c r="I3670" i="7" s="1"/>
  <c r="H3686" i="7"/>
  <c r="I3686" i="7" s="1"/>
  <c r="H3702" i="7"/>
  <c r="I3702" i="7" s="1"/>
  <c r="H3718" i="7"/>
  <c r="I3718" i="7" s="1"/>
  <c r="H3734" i="7"/>
  <c r="I3734" i="7" s="1"/>
  <c r="H3750" i="7"/>
  <c r="I3750" i="7" s="1"/>
  <c r="H3766" i="7"/>
  <c r="I3766" i="7" s="1"/>
  <c r="H3782" i="7"/>
  <c r="I3782" i="7" s="1"/>
  <c r="H3798" i="7"/>
  <c r="I3798" i="7" s="1"/>
  <c r="H3814" i="7"/>
  <c r="I3814" i="7" s="1"/>
  <c r="H2797" i="7"/>
  <c r="I2797" i="7" s="1"/>
  <c r="H2813" i="7"/>
  <c r="I2813" i="7" s="1"/>
  <c r="H2829" i="7"/>
  <c r="I2829" i="7" s="1"/>
  <c r="H2845" i="7"/>
  <c r="I2845" i="7" s="1"/>
  <c r="H2861" i="7"/>
  <c r="I2861" i="7" s="1"/>
  <c r="H2877" i="7"/>
  <c r="I2877" i="7" s="1"/>
  <c r="H2893" i="7"/>
  <c r="I2893" i="7" s="1"/>
  <c r="H2909" i="7"/>
  <c r="I2909" i="7" s="1"/>
  <c r="H2925" i="7"/>
  <c r="I2925" i="7" s="1"/>
  <c r="H2941" i="7"/>
  <c r="I2941" i="7" s="1"/>
  <c r="H2957" i="7"/>
  <c r="I2957" i="7" s="1"/>
  <c r="H2973" i="7"/>
  <c r="I2973" i="7" s="1"/>
  <c r="H2989" i="7"/>
  <c r="I2989" i="7" s="1"/>
  <c r="H3005" i="7"/>
  <c r="I3005" i="7" s="1"/>
  <c r="H3021" i="7"/>
  <c r="I3021" i="7" s="1"/>
  <c r="H3037" i="7"/>
  <c r="I3037" i="7" s="1"/>
  <c r="H3053" i="7"/>
  <c r="I3053" i="7" s="1"/>
  <c r="H3069" i="7"/>
  <c r="I3069" i="7" s="1"/>
  <c r="H3085" i="7"/>
  <c r="I3085" i="7" s="1"/>
  <c r="H3101" i="7"/>
  <c r="I3101" i="7" s="1"/>
  <c r="H3117" i="7"/>
  <c r="I3117" i="7" s="1"/>
  <c r="H3133" i="7"/>
  <c r="I3133" i="7" s="1"/>
  <c r="H3149" i="7"/>
  <c r="I3149" i="7" s="1"/>
  <c r="H3165" i="7"/>
  <c r="I3165" i="7" s="1"/>
  <c r="H3181" i="7"/>
  <c r="I3181" i="7" s="1"/>
  <c r="H3197" i="7"/>
  <c r="I3197" i="7" s="1"/>
  <c r="H3213" i="7"/>
  <c r="I3213" i="7" s="1"/>
  <c r="H3229" i="7"/>
  <c r="I3229" i="7" s="1"/>
  <c r="H3245" i="7"/>
  <c r="I3245" i="7" s="1"/>
  <c r="H3261" i="7"/>
  <c r="I3261" i="7" s="1"/>
  <c r="H3277" i="7"/>
  <c r="I3277" i="7" s="1"/>
  <c r="H3293" i="7"/>
  <c r="I3293" i="7" s="1"/>
  <c r="H3309" i="7"/>
  <c r="I3309" i="7" s="1"/>
  <c r="H3325" i="7"/>
  <c r="I3325" i="7" s="1"/>
  <c r="H3341" i="7"/>
  <c r="I3341" i="7" s="1"/>
  <c r="H3357" i="7"/>
  <c r="I3357" i="7" s="1"/>
  <c r="H3373" i="7"/>
  <c r="I3373" i="7" s="1"/>
  <c r="H3389" i="7"/>
  <c r="I3389" i="7" s="1"/>
  <c r="H3405" i="7"/>
  <c r="I3405" i="7" s="1"/>
  <c r="H3421" i="7"/>
  <c r="I3421" i="7" s="1"/>
  <c r="H3437" i="7"/>
  <c r="I3437" i="7" s="1"/>
  <c r="H3453" i="7"/>
  <c r="I3453" i="7" s="1"/>
  <c r="H3469" i="7"/>
  <c r="I3469" i="7" s="1"/>
  <c r="H3485" i="7"/>
  <c r="I3485" i="7" s="1"/>
  <c r="H3501" i="7"/>
  <c r="I3501" i="7" s="1"/>
  <c r="H3517" i="7"/>
  <c r="I3517" i="7" s="1"/>
  <c r="H3533" i="7"/>
  <c r="I3533" i="7" s="1"/>
  <c r="H3549" i="7"/>
  <c r="I3549" i="7" s="1"/>
  <c r="H3565" i="7"/>
  <c r="I3565" i="7" s="1"/>
  <c r="H3581" i="7"/>
  <c r="I3581" i="7" s="1"/>
  <c r="H3597" i="7"/>
  <c r="I3597" i="7" s="1"/>
  <c r="H3613" i="7"/>
  <c r="I3613" i="7" s="1"/>
  <c r="H3629" i="7"/>
  <c r="H3645" i="7"/>
  <c r="H3661" i="7"/>
  <c r="H3677" i="7"/>
  <c r="H3693" i="7"/>
  <c r="H3709" i="7"/>
  <c r="H3725" i="7"/>
  <c r="H3741" i="7"/>
  <c r="I3741" i="7" s="1"/>
  <c r="H3757" i="7"/>
  <c r="H3773" i="7"/>
  <c r="H3789" i="7"/>
  <c r="H3805" i="7"/>
  <c r="B3" i="7"/>
  <c r="B19" i="7"/>
  <c r="B35" i="7"/>
  <c r="B51" i="7"/>
  <c r="B67" i="7"/>
  <c r="B83" i="7"/>
  <c r="B99" i="7"/>
  <c r="B115" i="7"/>
  <c r="B131" i="7"/>
  <c r="B147" i="7"/>
  <c r="B163" i="7"/>
  <c r="B16" i="7"/>
  <c r="B48" i="7"/>
  <c r="B80" i="7"/>
  <c r="B112" i="7"/>
  <c r="B144" i="7"/>
  <c r="B174" i="7"/>
  <c r="B190" i="7"/>
  <c r="B206" i="7"/>
  <c r="B222" i="7"/>
  <c r="B238" i="7"/>
  <c r="I3677" i="7"/>
  <c r="H3104" i="7"/>
  <c r="I3104" i="7" s="1"/>
  <c r="H2367" i="7"/>
  <c r="I2367" i="7" s="1"/>
  <c r="H1532" i="7"/>
  <c r="I1532" i="7" s="1"/>
  <c r="H1912" i="7"/>
  <c r="I1912" i="7" s="1"/>
  <c r="H2168" i="7"/>
  <c r="I2168" i="7" s="1"/>
  <c r="H2425" i="7"/>
  <c r="I2425" i="7" s="1"/>
  <c r="H2657" i="7"/>
  <c r="I2657" i="7" s="1"/>
  <c r="H2793" i="7"/>
  <c r="I2793" i="7" s="1"/>
  <c r="H2912" i="7"/>
  <c r="I2912" i="7" s="1"/>
  <c r="H3040" i="7"/>
  <c r="I3040" i="7" s="1"/>
  <c r="H3168" i="7"/>
  <c r="I3168" i="7" s="1"/>
  <c r="H3296" i="7"/>
  <c r="I3296" i="7" s="1"/>
  <c r="H3400" i="7"/>
  <c r="I3400" i="7" s="1"/>
  <c r="H3464" i="7"/>
  <c r="I3464" i="7" s="1"/>
  <c r="H3528" i="7"/>
  <c r="I3528" i="7" s="1"/>
  <c r="H3592" i="7"/>
  <c r="I3592" i="7" s="1"/>
  <c r="H3656" i="7"/>
  <c r="I3656" i="7" s="1"/>
  <c r="H3720" i="7"/>
  <c r="I3720" i="7" s="1"/>
  <c r="H3784" i="7"/>
  <c r="I3784" i="7" s="1"/>
  <c r="H2815" i="7"/>
  <c r="I2815" i="7" s="1"/>
  <c r="H2879" i="7"/>
  <c r="I2879" i="7" s="1"/>
  <c r="H2943" i="7"/>
  <c r="I2943" i="7" s="1"/>
  <c r="H3007" i="7"/>
  <c r="I3007" i="7" s="1"/>
  <c r="H3071" i="7"/>
  <c r="I3071" i="7" s="1"/>
  <c r="H3135" i="7"/>
  <c r="I3135" i="7" s="1"/>
  <c r="H3199" i="7"/>
  <c r="I3199" i="7" s="1"/>
  <c r="H3263" i="7"/>
  <c r="I3263" i="7" s="1"/>
  <c r="H3327" i="7"/>
  <c r="I3327" i="7" s="1"/>
  <c r="H3391" i="7"/>
  <c r="I3391" i="7" s="1"/>
  <c r="H3455" i="7"/>
  <c r="I3455" i="7" s="1"/>
  <c r="H3519" i="7"/>
  <c r="I3519" i="7" s="1"/>
  <c r="H3583" i="7"/>
  <c r="I3583" i="7" s="1"/>
  <c r="H3647" i="7"/>
  <c r="I3647" i="7" s="1"/>
  <c r="H3711" i="7"/>
  <c r="I3711" i="7" s="1"/>
  <c r="H3775" i="7"/>
  <c r="I3775" i="7" s="1"/>
  <c r="B21" i="7"/>
  <c r="B85" i="7"/>
  <c r="B149" i="7"/>
  <c r="B84" i="7"/>
  <c r="B192" i="7"/>
  <c r="B256" i="7"/>
  <c r="B320" i="7"/>
  <c r="B384" i="7"/>
  <c r="B86" i="7"/>
  <c r="B225" i="7"/>
  <c r="B289" i="7"/>
  <c r="B353" i="7"/>
  <c r="B417" i="7"/>
  <c r="B454" i="7"/>
  <c r="B486" i="7"/>
  <c r="B518" i="7"/>
  <c r="B550" i="7"/>
  <c r="B582" i="7"/>
  <c r="B614" i="7"/>
  <c r="B646" i="7"/>
  <c r="B678" i="7"/>
  <c r="B710" i="7"/>
  <c r="H1415" i="7"/>
  <c r="I1415" i="7" s="1"/>
  <c r="H1479" i="7"/>
  <c r="I1479" i="7" s="1"/>
  <c r="H1338" i="7"/>
  <c r="I1338" i="7" s="1"/>
  <c r="H1466" i="7"/>
  <c r="I1466" i="7" s="1"/>
  <c r="H1565" i="7"/>
  <c r="I1565" i="7" s="1"/>
  <c r="H1629" i="7"/>
  <c r="I1629" i="7" s="1"/>
  <c r="H1693" i="7"/>
  <c r="I1693" i="7" s="1"/>
  <c r="H1757" i="7"/>
  <c r="I1757" i="7" s="1"/>
  <c r="H1821" i="7"/>
  <c r="I1821" i="7" s="1"/>
  <c r="H1885" i="7"/>
  <c r="I1885" i="7" s="1"/>
  <c r="H1949" i="7"/>
  <c r="I1949" i="7" s="1"/>
  <c r="H2013" i="7"/>
  <c r="I2013" i="7" s="1"/>
  <c r="H2077" i="7"/>
  <c r="I2077" i="7" s="1"/>
  <c r="H2141" i="7"/>
  <c r="I2141" i="7" s="1"/>
  <c r="H2205" i="7"/>
  <c r="I2205" i="7" s="1"/>
  <c r="H2269" i="7"/>
  <c r="I2269" i="7" s="1"/>
  <c r="H2334" i="7"/>
  <c r="I2334" i="7" s="1"/>
  <c r="H2398" i="7"/>
  <c r="I2398" i="7" s="1"/>
  <c r="H2462" i="7"/>
  <c r="I2462" i="7" s="1"/>
  <c r="H2526" i="7"/>
  <c r="I2526" i="7" s="1"/>
  <c r="H2590" i="7"/>
  <c r="I2590" i="7" s="1"/>
  <c r="H2654" i="7"/>
  <c r="I2654" i="7" s="1"/>
  <c r="H2718" i="7"/>
  <c r="I2718" i="7" s="1"/>
  <c r="H1332" i="7"/>
  <c r="I1332" i="7" s="1"/>
  <c r="H1460" i="7"/>
  <c r="I1460" i="7" s="1"/>
  <c r="H1562" i="7"/>
  <c r="I1562" i="7" s="1"/>
  <c r="H1626" i="7"/>
  <c r="I1626" i="7" s="1"/>
  <c r="H1678" i="7"/>
  <c r="I1678" i="7" s="1"/>
  <c r="H1710" i="7"/>
  <c r="I1710" i="7" s="1"/>
  <c r="H2415" i="7"/>
  <c r="I2415" i="7" s="1"/>
  <c r="H2399" i="7"/>
  <c r="I2399" i="7" s="1"/>
  <c r="H2383" i="7"/>
  <c r="I2383" i="7" s="1"/>
  <c r="H2351" i="7"/>
  <c r="I2351" i="7" s="1"/>
  <c r="H2335" i="7"/>
  <c r="I2335" i="7" s="1"/>
  <c r="H2318" i="7"/>
  <c r="I2318" i="7" s="1"/>
  <c r="H2302" i="7"/>
  <c r="I2302" i="7" s="1"/>
  <c r="H2286" i="7"/>
  <c r="I2286" i="7" s="1"/>
  <c r="H2270" i="7"/>
  <c r="I2270" i="7" s="1"/>
  <c r="H2254" i="7"/>
  <c r="I2254" i="7" s="1"/>
  <c r="H2238" i="7"/>
  <c r="I2238" i="7" s="1"/>
  <c r="H2222" i="7"/>
  <c r="I2222" i="7" s="1"/>
  <c r="H2206" i="7"/>
  <c r="I2206" i="7" s="1"/>
  <c r="H2190" i="7"/>
  <c r="I2190" i="7" s="1"/>
  <c r="H2174" i="7"/>
  <c r="I2174" i="7" s="1"/>
  <c r="H2158" i="7"/>
  <c r="I2158" i="7" s="1"/>
  <c r="H2142" i="7"/>
  <c r="I2142" i="7" s="1"/>
  <c r="H2126" i="7"/>
  <c r="I2126" i="7" s="1"/>
  <c r="H2110" i="7"/>
  <c r="I2110" i="7" s="1"/>
  <c r="H2094" i="7"/>
  <c r="I2094" i="7" s="1"/>
  <c r="H2078" i="7"/>
  <c r="I2078" i="7" s="1"/>
  <c r="H2062" i="7"/>
  <c r="I2062" i="7" s="1"/>
  <c r="H2046" i="7"/>
  <c r="I2046" i="7" s="1"/>
  <c r="H2030" i="7"/>
  <c r="I2030" i="7" s="1"/>
  <c r="H2014" i="7"/>
  <c r="I2014" i="7" s="1"/>
  <c r="H1998" i="7"/>
  <c r="I1998" i="7" s="1"/>
  <c r="H1982" i="7"/>
  <c r="I1982" i="7" s="1"/>
  <c r="H1966" i="7"/>
  <c r="I1966" i="7" s="1"/>
  <c r="H1950" i="7"/>
  <c r="I1950" i="7" s="1"/>
  <c r="H1934" i="7"/>
  <c r="I1934" i="7" s="1"/>
  <c r="H1902" i="7"/>
  <c r="I1902" i="7" s="1"/>
  <c r="H1870" i="7"/>
  <c r="I1870" i="7" s="1"/>
  <c r="H1838" i="7"/>
  <c r="I1838" i="7" s="1"/>
  <c r="H1806" i="7"/>
  <c r="I1806" i="7" s="1"/>
  <c r="H1774" i="7"/>
  <c r="I1774" i="7" s="1"/>
  <c r="H1742" i="7"/>
  <c r="I1742" i="7" s="1"/>
  <c r="H1694" i="7"/>
  <c r="I1694" i="7" s="1"/>
  <c r="H1594" i="7"/>
  <c r="I1594" i="7" s="1"/>
  <c r="H1396" i="7"/>
  <c r="I1396" i="7" s="1"/>
  <c r="H2686" i="7"/>
  <c r="I2686" i="7" s="1"/>
  <c r="H2558" i="7"/>
  <c r="I2558" i="7" s="1"/>
  <c r="H2430" i="7"/>
  <c r="I2430" i="7" s="1"/>
  <c r="H2301" i="7"/>
  <c r="I2301" i="7" s="1"/>
  <c r="H2173" i="7"/>
  <c r="I2173" i="7" s="1"/>
  <c r="H2045" i="7"/>
  <c r="I2045" i="7" s="1"/>
  <c r="H1917" i="7"/>
  <c r="I1917" i="7" s="1"/>
  <c r="H1789" i="7"/>
  <c r="I1789" i="7" s="1"/>
  <c r="H1661" i="7"/>
  <c r="I1661" i="7" s="1"/>
  <c r="H1530" i="7"/>
  <c r="I1530" i="7" s="1"/>
  <c r="H1511" i="7"/>
  <c r="I1511" i="7" s="1"/>
  <c r="B726" i="7"/>
  <c r="B662" i="7"/>
  <c r="B598" i="7"/>
  <c r="B534" i="7"/>
  <c r="B470" i="7"/>
  <c r="B385" i="7"/>
  <c r="B257" i="7"/>
  <c r="B416" i="7"/>
  <c r="B288" i="7"/>
  <c r="B148" i="7"/>
  <c r="B117" i="7"/>
  <c r="H3807" i="7"/>
  <c r="I3807" i="7" s="1"/>
  <c r="H3679" i="7"/>
  <c r="I3679" i="7" s="1"/>
  <c r="H3551" i="7"/>
  <c r="I3551" i="7" s="1"/>
  <c r="H3423" i="7"/>
  <c r="I3423" i="7" s="1"/>
  <c r="H3295" i="7"/>
  <c r="I3295" i="7" s="1"/>
  <c r="H3167" i="7"/>
  <c r="I3167" i="7" s="1"/>
  <c r="H3039" i="7"/>
  <c r="I3039" i="7" s="1"/>
  <c r="H2911" i="7"/>
  <c r="I2911" i="7" s="1"/>
  <c r="H3816" i="7"/>
  <c r="I3816" i="7" s="1"/>
  <c r="H3688" i="7"/>
  <c r="I3688" i="7" s="1"/>
  <c r="H3560" i="7"/>
  <c r="I3560" i="7" s="1"/>
  <c r="H3432" i="7"/>
  <c r="I3432" i="7" s="1"/>
  <c r="H3232" i="7"/>
  <c r="I3232" i="7" s="1"/>
  <c r="H2976" i="7"/>
  <c r="I2976" i="7" s="1"/>
  <c r="H2721" i="7"/>
  <c r="I2721" i="7" s="1"/>
  <c r="H2296" i="7"/>
  <c r="I2296" i="7" s="1"/>
  <c r="H1784" i="7"/>
  <c r="I1784" i="7" s="1"/>
  <c r="H12" i="7"/>
  <c r="I12" i="7" s="1"/>
  <c r="H459" i="7"/>
  <c r="I459" i="7" s="1"/>
  <c r="H1926" i="7"/>
  <c r="I1926" i="7" s="1"/>
  <c r="H1910" i="7"/>
  <c r="I1910" i="7" s="1"/>
  <c r="H1894" i="7"/>
  <c r="I1894" i="7" s="1"/>
  <c r="H1878" i="7"/>
  <c r="I1878" i="7" s="1"/>
  <c r="H1862" i="7"/>
  <c r="I1862" i="7" s="1"/>
  <c r="H1846" i="7"/>
  <c r="I1846" i="7" s="1"/>
  <c r="H1830" i="7"/>
  <c r="I1830" i="7" s="1"/>
  <c r="H1814" i="7"/>
  <c r="I1814" i="7" s="1"/>
  <c r="H1798" i="7"/>
  <c r="I1798" i="7" s="1"/>
  <c r="H1782" i="7"/>
  <c r="I1782" i="7" s="1"/>
  <c r="H1766" i="7"/>
  <c r="I1766" i="7" s="1"/>
  <c r="H1750" i="7"/>
  <c r="I1750" i="7" s="1"/>
  <c r="H1734" i="7"/>
  <c r="I1734" i="7" s="1"/>
  <c r="H1718" i="7"/>
  <c r="I1718" i="7" s="1"/>
  <c r="H1702" i="7"/>
  <c r="I1702" i="7" s="1"/>
  <c r="H1686" i="7"/>
  <c r="I1686" i="7" s="1"/>
  <c r="H1670" i="7"/>
  <c r="I1670" i="7" s="1"/>
  <c r="H1642" i="7"/>
  <c r="I1642" i="7" s="1"/>
  <c r="H1610" i="7"/>
  <c r="I1610" i="7" s="1"/>
  <c r="H1578" i="7"/>
  <c r="I1578" i="7" s="1"/>
  <c r="H1546" i="7"/>
  <c r="I1546" i="7" s="1"/>
  <c r="H1492" i="7"/>
  <c r="I1492" i="7" s="1"/>
  <c r="H1428" i="7"/>
  <c r="I1428" i="7" s="1"/>
  <c r="H1364" i="7"/>
  <c r="I1364" i="7" s="1"/>
  <c r="H2766" i="7"/>
  <c r="I2766" i="7" s="1"/>
  <c r="H2734" i="7"/>
  <c r="I2734" i="7" s="1"/>
  <c r="H2702" i="7"/>
  <c r="I2702" i="7" s="1"/>
  <c r="H2670" i="7"/>
  <c r="I2670" i="7" s="1"/>
  <c r="H2638" i="7"/>
  <c r="I2638" i="7" s="1"/>
  <c r="H2606" i="7"/>
  <c r="I2606" i="7" s="1"/>
  <c r="H2574" i="7"/>
  <c r="I2574" i="7" s="1"/>
  <c r="H2542" i="7"/>
  <c r="I2542" i="7" s="1"/>
  <c r="H2510" i="7"/>
  <c r="I2510" i="7" s="1"/>
  <c r="H2478" i="7"/>
  <c r="I2478" i="7" s="1"/>
  <c r="H2446" i="7"/>
  <c r="I2446" i="7" s="1"/>
  <c r="H2414" i="7"/>
  <c r="I2414" i="7" s="1"/>
  <c r="H2382" i="7"/>
  <c r="I2382" i="7" s="1"/>
  <c r="H2350" i="7"/>
  <c r="I2350" i="7" s="1"/>
  <c r="H2317" i="7"/>
  <c r="I2317" i="7" s="1"/>
  <c r="H2285" i="7"/>
  <c r="I2285" i="7" s="1"/>
  <c r="H2253" i="7"/>
  <c r="I2253" i="7" s="1"/>
  <c r="H2221" i="7"/>
  <c r="I2221" i="7" s="1"/>
  <c r="H2189" i="7"/>
  <c r="I2189" i="7" s="1"/>
  <c r="H2157" i="7"/>
  <c r="I2157" i="7" s="1"/>
  <c r="H2125" i="7"/>
  <c r="I2125" i="7" s="1"/>
  <c r="H2093" i="7"/>
  <c r="I2093" i="7" s="1"/>
  <c r="H2061" i="7"/>
  <c r="I2061" i="7" s="1"/>
  <c r="H2029" i="7"/>
  <c r="I2029" i="7" s="1"/>
  <c r="H1997" i="7"/>
  <c r="I1997" i="7" s="1"/>
  <c r="H1965" i="7"/>
  <c r="I1965" i="7" s="1"/>
  <c r="H1933" i="7"/>
  <c r="I1933" i="7" s="1"/>
  <c r="H1901" i="7"/>
  <c r="I1901" i="7" s="1"/>
  <c r="H1869" i="7"/>
  <c r="I1869" i="7" s="1"/>
  <c r="H1837" i="7"/>
  <c r="I1837" i="7" s="1"/>
  <c r="H1805" i="7"/>
  <c r="I1805" i="7" s="1"/>
  <c r="H1773" i="7"/>
  <c r="I1773" i="7" s="1"/>
  <c r="H1741" i="7"/>
  <c r="I1741" i="7" s="1"/>
  <c r="H1709" i="7"/>
  <c r="I1709" i="7" s="1"/>
  <c r="H1677" i="7"/>
  <c r="I1677" i="7" s="1"/>
  <c r="H1645" i="7"/>
  <c r="I1645" i="7" s="1"/>
  <c r="H1613" i="7"/>
  <c r="I1613" i="7" s="1"/>
  <c r="H1581" i="7"/>
  <c r="I1581" i="7" s="1"/>
  <c r="H1549" i="7"/>
  <c r="I1549" i="7" s="1"/>
  <c r="H1498" i="7"/>
  <c r="I1498" i="7" s="1"/>
  <c r="H1434" i="7"/>
  <c r="I1434" i="7" s="1"/>
  <c r="H1370" i="7"/>
  <c r="I1370" i="7" s="1"/>
  <c r="H1527" i="7"/>
  <c r="I1527" i="7" s="1"/>
  <c r="H1495" i="7"/>
  <c r="I1495" i="7" s="1"/>
  <c r="H1463" i="7"/>
  <c r="I1463" i="7" s="1"/>
  <c r="H1431" i="7"/>
  <c r="I1431" i="7" s="1"/>
  <c r="B734" i="7"/>
  <c r="B718" i="7"/>
  <c r="B702" i="7"/>
  <c r="B686" i="7"/>
  <c r="B670" i="7"/>
  <c r="B654" i="7"/>
  <c r="B638" i="7"/>
  <c r="B622" i="7"/>
  <c r="B606" i="7"/>
  <c r="B590" i="7"/>
  <c r="B574" i="7"/>
  <c r="B558" i="7"/>
  <c r="B542" i="7"/>
  <c r="B526" i="7"/>
  <c r="B510" i="7"/>
  <c r="B494" i="7"/>
  <c r="B478" i="7"/>
  <c r="B462" i="7"/>
  <c r="B446" i="7"/>
  <c r="B430" i="7"/>
  <c r="B401" i="7"/>
  <c r="B369" i="7"/>
  <c r="B337" i="7"/>
  <c r="B305" i="7"/>
  <c r="B273" i="7"/>
  <c r="B241" i="7"/>
  <c r="B209" i="7"/>
  <c r="B150" i="7"/>
  <c r="B22" i="7"/>
  <c r="B400" i="7"/>
  <c r="B368" i="7"/>
  <c r="B336" i="7"/>
  <c r="B304" i="7"/>
  <c r="B272" i="7"/>
  <c r="B240" i="7"/>
  <c r="B208" i="7"/>
  <c r="B176" i="7"/>
  <c r="B116" i="7"/>
  <c r="B52" i="7"/>
  <c r="B165" i="7"/>
  <c r="B133" i="7"/>
  <c r="B101" i="7"/>
  <c r="B69" i="7"/>
  <c r="B37" i="7"/>
  <c r="B5" i="7"/>
  <c r="H3791" i="7"/>
  <c r="I3791" i="7" s="1"/>
  <c r="H3759" i="7"/>
  <c r="I3759" i="7" s="1"/>
  <c r="H3727" i="7"/>
  <c r="I3727" i="7" s="1"/>
  <c r="H3695" i="7"/>
  <c r="I3695" i="7" s="1"/>
  <c r="H3663" i="7"/>
  <c r="I3663" i="7" s="1"/>
  <c r="H3631" i="7"/>
  <c r="I3631" i="7" s="1"/>
  <c r="H3599" i="7"/>
  <c r="I3599" i="7" s="1"/>
  <c r="H3567" i="7"/>
  <c r="I3567" i="7" s="1"/>
  <c r="H3535" i="7"/>
  <c r="I3535" i="7" s="1"/>
  <c r="H3503" i="7"/>
  <c r="I3503" i="7" s="1"/>
  <c r="H3471" i="7"/>
  <c r="I3471" i="7" s="1"/>
  <c r="H3439" i="7"/>
  <c r="I3439" i="7" s="1"/>
  <c r="H3407" i="7"/>
  <c r="I3407" i="7" s="1"/>
  <c r="H3375" i="7"/>
  <c r="I3375" i="7" s="1"/>
  <c r="H3343" i="7"/>
  <c r="I3343" i="7" s="1"/>
  <c r="H3311" i="7"/>
  <c r="I3311" i="7" s="1"/>
  <c r="H3279" i="7"/>
  <c r="I3279" i="7" s="1"/>
  <c r="H3247" i="7"/>
  <c r="I3247" i="7" s="1"/>
  <c r="H3215" i="7"/>
  <c r="I3215" i="7" s="1"/>
  <c r="H3183" i="7"/>
  <c r="I3183" i="7" s="1"/>
  <c r="H3151" i="7"/>
  <c r="I3151" i="7" s="1"/>
  <c r="H3119" i="7"/>
  <c r="I3119" i="7" s="1"/>
  <c r="H3087" i="7"/>
  <c r="I3087" i="7" s="1"/>
  <c r="H3055" i="7"/>
  <c r="I3055" i="7" s="1"/>
  <c r="H3023" i="7"/>
  <c r="I3023" i="7" s="1"/>
  <c r="H2991" i="7"/>
  <c r="I2991" i="7" s="1"/>
  <c r="H2959" i="7"/>
  <c r="I2959" i="7" s="1"/>
  <c r="H2927" i="7"/>
  <c r="I2927" i="7" s="1"/>
  <c r="H2895" i="7"/>
  <c r="I2895" i="7" s="1"/>
  <c r="H2863" i="7"/>
  <c r="I2863" i="7" s="1"/>
  <c r="H2831" i="7"/>
  <c r="I2831" i="7" s="1"/>
  <c r="H2799" i="7"/>
  <c r="I2799" i="7" s="1"/>
  <c r="H3800" i="7"/>
  <c r="I3800" i="7" s="1"/>
  <c r="H3768" i="7"/>
  <c r="I3768" i="7" s="1"/>
  <c r="H3736" i="7"/>
  <c r="I3736" i="7" s="1"/>
  <c r="H3704" i="7"/>
  <c r="I3704" i="7" s="1"/>
  <c r="H3672" i="7"/>
  <c r="I3672" i="7" s="1"/>
  <c r="H3640" i="7"/>
  <c r="I3640" i="7" s="1"/>
  <c r="H3608" i="7"/>
  <c r="I3608" i="7" s="1"/>
  <c r="H3576" i="7"/>
  <c r="I3576" i="7" s="1"/>
  <c r="H3544" i="7"/>
  <c r="I3544" i="7" s="1"/>
  <c r="H3512" i="7"/>
  <c r="I3512" i="7" s="1"/>
  <c r="H3480" i="7"/>
  <c r="I3480" i="7" s="1"/>
  <c r="H3448" i="7"/>
  <c r="I3448" i="7" s="1"/>
  <c r="H3416" i="7"/>
  <c r="I3416" i="7" s="1"/>
  <c r="H3384" i="7"/>
  <c r="I3384" i="7" s="1"/>
  <c r="H3328" i="7"/>
  <c r="I3328" i="7" s="1"/>
  <c r="H3264" i="7"/>
  <c r="I3264" i="7" s="1"/>
  <c r="H3200" i="7"/>
  <c r="I3200" i="7" s="1"/>
  <c r="H3136" i="7"/>
  <c r="I3136" i="7" s="1"/>
  <c r="H3072" i="7"/>
  <c r="I3072" i="7" s="1"/>
  <c r="H3008" i="7"/>
  <c r="I3008" i="7" s="1"/>
  <c r="H2944" i="7"/>
  <c r="I2944" i="7" s="1"/>
  <c r="H2880" i="7"/>
  <c r="I2880" i="7" s="1"/>
  <c r="H2816" i="7"/>
  <c r="I2816" i="7" s="1"/>
  <c r="H2753" i="7"/>
  <c r="I2753" i="7" s="1"/>
  <c r="H2689" i="7"/>
  <c r="I2689" i="7" s="1"/>
  <c r="H2617" i="7"/>
  <c r="I2617" i="7" s="1"/>
  <c r="H2489" i="7"/>
  <c r="I2489" i="7" s="1"/>
  <c r="H2361" i="7"/>
  <c r="I2361" i="7" s="1"/>
  <c r="H2232" i="7"/>
  <c r="I2232" i="7" s="1"/>
  <c r="H2104" i="7"/>
  <c r="I2104" i="7" s="1"/>
  <c r="H1976" i="7"/>
  <c r="I1976" i="7" s="1"/>
  <c r="H1848" i="7"/>
  <c r="I1848" i="7" s="1"/>
  <c r="H1720" i="7"/>
  <c r="I1720" i="7" s="1"/>
  <c r="H2626" i="7"/>
  <c r="I2626" i="7" s="1"/>
  <c r="H514" i="7"/>
  <c r="I514" i="7" s="1"/>
  <c r="H1094" i="7"/>
  <c r="I1094" i="7" s="1"/>
  <c r="H1135" i="7"/>
  <c r="I1135" i="7" s="1"/>
  <c r="H1777" i="7"/>
  <c r="I1777" i="7" s="1"/>
  <c r="H2354" i="7"/>
  <c r="I2354" i="7" s="1"/>
  <c r="H2562" i="7"/>
  <c r="I2562" i="7" s="1"/>
  <c r="H2690" i="7"/>
  <c r="I2690" i="7" s="1"/>
  <c r="H1404" i="7"/>
  <c r="I1404" i="7" s="1"/>
  <c r="H1598" i="7"/>
  <c r="I1598" i="7" s="1"/>
  <c r="H1696" i="7"/>
  <c r="I1696" i="7" s="1"/>
  <c r="H1736" i="7"/>
  <c r="I1736" i="7" s="1"/>
  <c r="H1768" i="7"/>
  <c r="I1768" i="7" s="1"/>
  <c r="H1800" i="7"/>
  <c r="I1800" i="7" s="1"/>
  <c r="H1832" i="7"/>
  <c r="I1832" i="7" s="1"/>
  <c r="H1864" i="7"/>
  <c r="I1864" i="7" s="1"/>
  <c r="H1896" i="7"/>
  <c r="I1896" i="7" s="1"/>
  <c r="H1928" i="7"/>
  <c r="I1928" i="7" s="1"/>
  <c r="H1960" i="7"/>
  <c r="I1960" i="7" s="1"/>
  <c r="H1992" i="7"/>
  <c r="I1992" i="7" s="1"/>
  <c r="H2024" i="7"/>
  <c r="I2024" i="7" s="1"/>
  <c r="H2056" i="7"/>
  <c r="I2056" i="7" s="1"/>
  <c r="H2088" i="7"/>
  <c r="I2088" i="7" s="1"/>
  <c r="H2120" i="7"/>
  <c r="I2120" i="7" s="1"/>
  <c r="H2152" i="7"/>
  <c r="I2152" i="7" s="1"/>
  <c r="H2184" i="7"/>
  <c r="I2184" i="7" s="1"/>
  <c r="H2216" i="7"/>
  <c r="I2216" i="7" s="1"/>
  <c r="H2248" i="7"/>
  <c r="I2248" i="7" s="1"/>
  <c r="H2280" i="7"/>
  <c r="I2280" i="7" s="1"/>
  <c r="H2312" i="7"/>
  <c r="I2312" i="7" s="1"/>
  <c r="H2345" i="7"/>
  <c r="I2345" i="7" s="1"/>
  <c r="H2377" i="7"/>
  <c r="I2377" i="7" s="1"/>
  <c r="H2409" i="7"/>
  <c r="I2409" i="7" s="1"/>
  <c r="H2441" i="7"/>
  <c r="I2441" i="7" s="1"/>
  <c r="H2473" i="7"/>
  <c r="I2473" i="7" s="1"/>
  <c r="H2505" i="7"/>
  <c r="I2505" i="7" s="1"/>
  <c r="H2537" i="7"/>
  <c r="I2537" i="7" s="1"/>
  <c r="H2569" i="7"/>
  <c r="I2569" i="7" s="1"/>
  <c r="H2601" i="7"/>
  <c r="I2601" i="7" s="1"/>
  <c r="H2633" i="7"/>
  <c r="I2633" i="7" s="1"/>
  <c r="H2649" i="7"/>
  <c r="I2649" i="7" s="1"/>
  <c r="H2665" i="7"/>
  <c r="I2665" i="7" s="1"/>
  <c r="H2681" i="7"/>
  <c r="I2681" i="7" s="1"/>
  <c r="H2697" i="7"/>
  <c r="I2697" i="7" s="1"/>
  <c r="H2713" i="7"/>
  <c r="I2713" i="7" s="1"/>
  <c r="H2729" i="7"/>
  <c r="I2729" i="7" s="1"/>
  <c r="H2745" i="7"/>
  <c r="I2745" i="7" s="1"/>
  <c r="H2761" i="7"/>
  <c r="I2761" i="7" s="1"/>
  <c r="H2785" i="7"/>
  <c r="I2785" i="7" s="1"/>
  <c r="H2788" i="7"/>
  <c r="I2788" i="7" s="1"/>
  <c r="H2808" i="7"/>
  <c r="I2808" i="7" s="1"/>
  <c r="H2824" i="7"/>
  <c r="I2824" i="7" s="1"/>
  <c r="H2840" i="7"/>
  <c r="I2840" i="7" s="1"/>
  <c r="H2856" i="7"/>
  <c r="I2856" i="7" s="1"/>
  <c r="H2872" i="7"/>
  <c r="I2872" i="7" s="1"/>
  <c r="H2888" i="7"/>
  <c r="I2888" i="7" s="1"/>
  <c r="H2904" i="7"/>
  <c r="I2904" i="7" s="1"/>
  <c r="H2920" i="7"/>
  <c r="I2920" i="7" s="1"/>
  <c r="H2936" i="7"/>
  <c r="I2936" i="7" s="1"/>
  <c r="H2952" i="7"/>
  <c r="I2952" i="7" s="1"/>
  <c r="H2968" i="7"/>
  <c r="I2968" i="7" s="1"/>
  <c r="H2984" i="7"/>
  <c r="I2984" i="7" s="1"/>
  <c r="H3000" i="7"/>
  <c r="I3000" i="7" s="1"/>
  <c r="H3016" i="7"/>
  <c r="I3016" i="7" s="1"/>
  <c r="H3032" i="7"/>
  <c r="I3032" i="7" s="1"/>
  <c r="H3048" i="7"/>
  <c r="I3048" i="7" s="1"/>
  <c r="H3064" i="7"/>
  <c r="I3064" i="7" s="1"/>
  <c r="H3080" i="7"/>
  <c r="I3080" i="7" s="1"/>
  <c r="H3096" i="7"/>
  <c r="I3096" i="7" s="1"/>
  <c r="H3112" i="7"/>
  <c r="I3112" i="7" s="1"/>
  <c r="H3128" i="7"/>
  <c r="I3128" i="7" s="1"/>
  <c r="H3144" i="7"/>
  <c r="I3144" i="7" s="1"/>
  <c r="H3160" i="7"/>
  <c r="I3160" i="7" s="1"/>
  <c r="H3176" i="7"/>
  <c r="I3176" i="7" s="1"/>
  <c r="H3192" i="7"/>
  <c r="I3192" i="7" s="1"/>
  <c r="H3208" i="7"/>
  <c r="I3208" i="7" s="1"/>
  <c r="H3224" i="7"/>
  <c r="I3224" i="7" s="1"/>
  <c r="H3240" i="7"/>
  <c r="I3240" i="7" s="1"/>
  <c r="H3256" i="7"/>
  <c r="I3256" i="7" s="1"/>
  <c r="H3272" i="7"/>
  <c r="I3272" i="7" s="1"/>
  <c r="H3288" i="7"/>
  <c r="I3288" i="7" s="1"/>
  <c r="H3304" i="7"/>
  <c r="I3304" i="7" s="1"/>
  <c r="H3320" i="7"/>
  <c r="I3320" i="7" s="1"/>
  <c r="H3336" i="7"/>
  <c r="I3336" i="7" s="1"/>
  <c r="H3352" i="7"/>
  <c r="I3352" i="7" s="1"/>
  <c r="H3368" i="7"/>
  <c r="I3368" i="7" s="1"/>
  <c r="H791" i="7"/>
  <c r="I791" i="7" s="1"/>
  <c r="H1391" i="7"/>
  <c r="I1391" i="7" s="1"/>
  <c r="H2482" i="7"/>
  <c r="I2482" i="7" s="1"/>
  <c r="H2754" i="7"/>
  <c r="I2754" i="7" s="1"/>
  <c r="H1662" i="7"/>
  <c r="I1662" i="7" s="1"/>
  <c r="H1752" i="7"/>
  <c r="I1752" i="7" s="1"/>
  <c r="H1816" i="7"/>
  <c r="I1816" i="7" s="1"/>
  <c r="H1880" i="7"/>
  <c r="I1880" i="7" s="1"/>
  <c r="H1944" i="7"/>
  <c r="I1944" i="7" s="1"/>
  <c r="H2008" i="7"/>
  <c r="I2008" i="7" s="1"/>
  <c r="H2072" i="7"/>
  <c r="I2072" i="7" s="1"/>
  <c r="H2136" i="7"/>
  <c r="I2136" i="7" s="1"/>
  <c r="H2200" i="7"/>
  <c r="I2200" i="7" s="1"/>
  <c r="H2264" i="7"/>
  <c r="I2264" i="7" s="1"/>
  <c r="H2329" i="7"/>
  <c r="I2329" i="7" s="1"/>
  <c r="H2393" i="7"/>
  <c r="I2393" i="7" s="1"/>
  <c r="H2457" i="7"/>
  <c r="I2457" i="7" s="1"/>
  <c r="H2521" i="7"/>
  <c r="I2521" i="7" s="1"/>
  <c r="H2585" i="7"/>
  <c r="I2585" i="7" s="1"/>
  <c r="H2641" i="7"/>
  <c r="I2641" i="7" s="1"/>
  <c r="H2673" i="7"/>
  <c r="I2673" i="7" s="1"/>
  <c r="H2705" i="7"/>
  <c r="I2705" i="7" s="1"/>
  <c r="H2737" i="7"/>
  <c r="I2737" i="7" s="1"/>
  <c r="H2769" i="7"/>
  <c r="I2769" i="7" s="1"/>
  <c r="H2800" i="7"/>
  <c r="I2800" i="7" s="1"/>
  <c r="H2832" i="7"/>
  <c r="I2832" i="7" s="1"/>
  <c r="H2864" i="7"/>
  <c r="I2864" i="7" s="1"/>
  <c r="H2896" i="7"/>
  <c r="I2896" i="7" s="1"/>
  <c r="H2928" i="7"/>
  <c r="I2928" i="7" s="1"/>
  <c r="H2960" i="7"/>
  <c r="I2960" i="7" s="1"/>
  <c r="H2992" i="7"/>
  <c r="I2992" i="7" s="1"/>
  <c r="H3024" i="7"/>
  <c r="I3024" i="7" s="1"/>
  <c r="H3056" i="7"/>
  <c r="I3056" i="7" s="1"/>
  <c r="H3088" i="7"/>
  <c r="I3088" i="7" s="1"/>
  <c r="H3120" i="7"/>
  <c r="I3120" i="7" s="1"/>
  <c r="H3152" i="7"/>
  <c r="I3152" i="7" s="1"/>
  <c r="H3184" i="7"/>
  <c r="I3184" i="7" s="1"/>
  <c r="H3216" i="7"/>
  <c r="I3216" i="7" s="1"/>
  <c r="H3248" i="7"/>
  <c r="I3248" i="7" s="1"/>
  <c r="H3280" i="7"/>
  <c r="I3280" i="7" s="1"/>
  <c r="H3312" i="7"/>
  <c r="I3312" i="7" s="1"/>
  <c r="H3344" i="7"/>
  <c r="I3344" i="7" s="1"/>
  <c r="H3376" i="7"/>
  <c r="I3376" i="7" s="1"/>
  <c r="H3392" i="7"/>
  <c r="I3392" i="7" s="1"/>
  <c r="H3408" i="7"/>
  <c r="I3408" i="7" s="1"/>
  <c r="H3424" i="7"/>
  <c r="I3424" i="7" s="1"/>
  <c r="H3440" i="7"/>
  <c r="I3440" i="7" s="1"/>
  <c r="H3456" i="7"/>
  <c r="I3456" i="7" s="1"/>
  <c r="H3472" i="7"/>
  <c r="I3472" i="7" s="1"/>
  <c r="H3488" i="7"/>
  <c r="I3488" i="7" s="1"/>
  <c r="H3504" i="7"/>
  <c r="I3504" i="7" s="1"/>
  <c r="H3520" i="7"/>
  <c r="I3520" i="7" s="1"/>
  <c r="H3536" i="7"/>
  <c r="I3536" i="7" s="1"/>
  <c r="H3552" i="7"/>
  <c r="I3552" i="7" s="1"/>
  <c r="H3568" i="7"/>
  <c r="I3568" i="7" s="1"/>
  <c r="H3584" i="7"/>
  <c r="I3584" i="7" s="1"/>
  <c r="H3600" i="7"/>
  <c r="I3600" i="7" s="1"/>
  <c r="H3616" i="7"/>
  <c r="I3616" i="7" s="1"/>
  <c r="H3632" i="7"/>
  <c r="I3632" i="7" s="1"/>
  <c r="H3648" i="7"/>
  <c r="I3648" i="7" s="1"/>
  <c r="H3664" i="7"/>
  <c r="I3664" i="7" s="1"/>
  <c r="H3680" i="7"/>
  <c r="I3680" i="7" s="1"/>
  <c r="H3696" i="7"/>
  <c r="I3696" i="7" s="1"/>
  <c r="H3712" i="7"/>
  <c r="I3712" i="7" s="1"/>
  <c r="H3728" i="7"/>
  <c r="I3728" i="7" s="1"/>
  <c r="H3744" i="7"/>
  <c r="I3744" i="7" s="1"/>
  <c r="H3760" i="7"/>
  <c r="I3760" i="7" s="1"/>
  <c r="H3776" i="7"/>
  <c r="I3776" i="7" s="1"/>
  <c r="H3792" i="7"/>
  <c r="I3792" i="7" s="1"/>
  <c r="H3808" i="7"/>
  <c r="I3808" i="7" s="1"/>
  <c r="H2786" i="7"/>
  <c r="I2786" i="7" s="1"/>
  <c r="H2807" i="7"/>
  <c r="I2807" i="7" s="1"/>
  <c r="H2823" i="7"/>
  <c r="I2823" i="7" s="1"/>
  <c r="H2839" i="7"/>
  <c r="I2839" i="7" s="1"/>
  <c r="H2855" i="7"/>
  <c r="I2855" i="7" s="1"/>
  <c r="H2871" i="7"/>
  <c r="I2871" i="7" s="1"/>
  <c r="H2887" i="7"/>
  <c r="I2887" i="7" s="1"/>
  <c r="H2903" i="7"/>
  <c r="I2903" i="7" s="1"/>
  <c r="H2919" i="7"/>
  <c r="I2919" i="7" s="1"/>
  <c r="H2935" i="7"/>
  <c r="I2935" i="7" s="1"/>
  <c r="H2951" i="7"/>
  <c r="I2951" i="7" s="1"/>
  <c r="H2967" i="7"/>
  <c r="I2967" i="7" s="1"/>
  <c r="H2983" i="7"/>
  <c r="I2983" i="7" s="1"/>
  <c r="H2999" i="7"/>
  <c r="I2999" i="7" s="1"/>
  <c r="H3015" i="7"/>
  <c r="I3015" i="7" s="1"/>
  <c r="H3031" i="7"/>
  <c r="I3031" i="7" s="1"/>
  <c r="H3047" i="7"/>
  <c r="I3047" i="7" s="1"/>
  <c r="H3063" i="7"/>
  <c r="I3063" i="7" s="1"/>
  <c r="H3079" i="7"/>
  <c r="I3079" i="7" s="1"/>
  <c r="H3095" i="7"/>
  <c r="I3095" i="7" s="1"/>
  <c r="H3111" i="7"/>
  <c r="I3111" i="7" s="1"/>
  <c r="H3127" i="7"/>
  <c r="I3127" i="7" s="1"/>
  <c r="H3143" i="7"/>
  <c r="I3143" i="7" s="1"/>
  <c r="H3159" i="7"/>
  <c r="I3159" i="7" s="1"/>
  <c r="H3175" i="7"/>
  <c r="I3175" i="7" s="1"/>
  <c r="H3191" i="7"/>
  <c r="I3191" i="7" s="1"/>
  <c r="H3207" i="7"/>
  <c r="I3207" i="7" s="1"/>
  <c r="H3223" i="7"/>
  <c r="I3223" i="7" s="1"/>
  <c r="H3239" i="7"/>
  <c r="I3239" i="7" s="1"/>
  <c r="H3255" i="7"/>
  <c r="I3255" i="7" s="1"/>
  <c r="H3271" i="7"/>
  <c r="I3271" i="7" s="1"/>
  <c r="H3287" i="7"/>
  <c r="I3287" i="7" s="1"/>
  <c r="H3303" i="7"/>
  <c r="I3303" i="7" s="1"/>
  <c r="H3319" i="7"/>
  <c r="I3319" i="7" s="1"/>
  <c r="H3335" i="7"/>
  <c r="I3335" i="7" s="1"/>
  <c r="H3351" i="7"/>
  <c r="I3351" i="7" s="1"/>
  <c r="H3367" i="7"/>
  <c r="I3367" i="7" s="1"/>
  <c r="H3383" i="7"/>
  <c r="I3383" i="7" s="1"/>
  <c r="H3399" i="7"/>
  <c r="I3399" i="7" s="1"/>
  <c r="H3415" i="7"/>
  <c r="I3415" i="7" s="1"/>
  <c r="H3431" i="7"/>
  <c r="I3431" i="7" s="1"/>
  <c r="H3447" i="7"/>
  <c r="I3447" i="7" s="1"/>
  <c r="H3463" i="7"/>
  <c r="I3463" i="7" s="1"/>
  <c r="H3479" i="7"/>
  <c r="I3479" i="7" s="1"/>
  <c r="H3495" i="7"/>
  <c r="I3495" i="7" s="1"/>
  <c r="H3511" i="7"/>
  <c r="I3511" i="7" s="1"/>
  <c r="H3527" i="7"/>
  <c r="I3527" i="7" s="1"/>
  <c r="H3543" i="7"/>
  <c r="I3543" i="7" s="1"/>
  <c r="H3559" i="7"/>
  <c r="I3559" i="7" s="1"/>
  <c r="H3575" i="7"/>
  <c r="I3575" i="7" s="1"/>
  <c r="H3591" i="7"/>
  <c r="I3591" i="7" s="1"/>
  <c r="H3607" i="7"/>
  <c r="I3607" i="7" s="1"/>
  <c r="H3623" i="7"/>
  <c r="I3623" i="7" s="1"/>
  <c r="H3639" i="7"/>
  <c r="I3639" i="7" s="1"/>
  <c r="H3655" i="7"/>
  <c r="I3655" i="7" s="1"/>
  <c r="H3671" i="7"/>
  <c r="I3671" i="7" s="1"/>
  <c r="H3687" i="7"/>
  <c r="I3687" i="7" s="1"/>
  <c r="H3703" i="7"/>
  <c r="I3703" i="7" s="1"/>
  <c r="H3719" i="7"/>
  <c r="I3719" i="7" s="1"/>
  <c r="H3735" i="7"/>
  <c r="I3735" i="7" s="1"/>
  <c r="H3751" i="7"/>
  <c r="I3751" i="7" s="1"/>
  <c r="H3767" i="7"/>
  <c r="I3767" i="7" s="1"/>
  <c r="H3783" i="7"/>
  <c r="I3783" i="7" s="1"/>
  <c r="H3799" i="7"/>
  <c r="I3799" i="7" s="1"/>
  <c r="H3815" i="7"/>
  <c r="I3815" i="7" s="1"/>
  <c r="B13" i="7"/>
  <c r="B29" i="7"/>
  <c r="B45" i="7"/>
  <c r="B61" i="7"/>
  <c r="B77" i="7"/>
  <c r="B93" i="7"/>
  <c r="B109" i="7"/>
  <c r="B125" i="7"/>
  <c r="B141" i="7"/>
  <c r="B157" i="7"/>
  <c r="B4" i="7"/>
  <c r="B36" i="7"/>
  <c r="B68" i="7"/>
  <c r="B100" i="7"/>
  <c r="B132" i="7"/>
  <c r="B164" i="7"/>
  <c r="B184" i="7"/>
  <c r="B200" i="7"/>
  <c r="B216" i="7"/>
  <c r="B232" i="7"/>
  <c r="B248" i="7"/>
  <c r="B264" i="7"/>
  <c r="B280" i="7"/>
  <c r="B296" i="7"/>
  <c r="B312" i="7"/>
  <c r="B328" i="7"/>
  <c r="B344" i="7"/>
  <c r="B360" i="7"/>
  <c r="B376" i="7"/>
  <c r="B392" i="7"/>
  <c r="B408" i="7"/>
  <c r="B424" i="7"/>
  <c r="B54" i="7"/>
  <c r="B118" i="7"/>
  <c r="B177" i="7"/>
  <c r="H2033" i="7"/>
  <c r="I2033" i="7" s="1"/>
  <c r="H1506" i="7"/>
  <c r="I1506" i="7" s="1"/>
  <c r="H1263" i="7"/>
  <c r="I1263" i="7" s="1"/>
  <c r="H990" i="7"/>
  <c r="I990" i="7" s="1"/>
  <c r="H1222" i="7"/>
  <c r="I1222" i="7" s="1"/>
  <c r="H813" i="7"/>
  <c r="I813" i="7" s="1"/>
  <c r="H433" i="7"/>
  <c r="I433" i="7" s="1"/>
  <c r="H1547" i="7"/>
  <c r="I1547" i="7" s="1"/>
  <c r="H6" i="7"/>
  <c r="I6" i="7" s="1"/>
  <c r="H770" i="7"/>
  <c r="I770" i="7" s="1"/>
  <c r="H471" i="7"/>
  <c r="I471" i="7" s="1"/>
  <c r="H993" i="7"/>
  <c r="I993" i="7" s="1"/>
  <c r="H1030" i="7"/>
  <c r="I1030" i="7" s="1"/>
  <c r="H1158" i="7"/>
  <c r="I1158" i="7" s="1"/>
  <c r="H1286" i="7"/>
  <c r="I1286" i="7" s="1"/>
  <c r="H785" i="7"/>
  <c r="I785" i="7" s="1"/>
  <c r="H1071" i="7"/>
  <c r="I1071" i="7" s="1"/>
  <c r="H1199" i="7"/>
  <c r="I1199" i="7" s="1"/>
  <c r="H1327" i="7"/>
  <c r="I1327" i="7" s="1"/>
  <c r="H1499" i="7"/>
  <c r="I1499" i="7" s="1"/>
  <c r="H1649" i="7"/>
  <c r="I1649" i="7" s="1"/>
  <c r="H1905" i="7"/>
  <c r="I1905" i="7" s="1"/>
  <c r="H2161" i="7"/>
  <c r="I2161" i="7" s="1"/>
  <c r="H2289" i="7"/>
  <c r="I2289" i="7" s="1"/>
  <c r="H2418" i="7"/>
  <c r="I2418" i="7" s="1"/>
  <c r="H2530" i="7"/>
  <c r="I2530" i="7" s="1"/>
  <c r="H2594" i="7"/>
  <c r="I2594" i="7" s="1"/>
  <c r="H2658" i="7"/>
  <c r="I2658" i="7" s="1"/>
  <c r="H2722" i="7"/>
  <c r="I2722" i="7" s="1"/>
  <c r="H1340" i="7"/>
  <c r="I1340" i="7" s="1"/>
  <c r="H1468" i="7"/>
  <c r="I1468" i="7" s="1"/>
  <c r="H1566" i="7"/>
  <c r="I1566" i="7" s="1"/>
  <c r="H1630" i="7"/>
  <c r="I1630" i="7" s="1"/>
  <c r="H1680" i="7"/>
  <c r="I1680" i="7" s="1"/>
  <c r="H1712" i="7"/>
  <c r="I1712" i="7" s="1"/>
  <c r="H1728" i="7"/>
  <c r="I1728" i="7" s="1"/>
  <c r="H1744" i="7"/>
  <c r="I1744" i="7" s="1"/>
  <c r="H1760" i="7"/>
  <c r="I1760" i="7" s="1"/>
  <c r="H1776" i="7"/>
  <c r="I1776" i="7" s="1"/>
  <c r="H1792" i="7"/>
  <c r="I1792" i="7" s="1"/>
  <c r="H1808" i="7"/>
  <c r="I1808" i="7" s="1"/>
  <c r="H1824" i="7"/>
  <c r="I1824" i="7" s="1"/>
  <c r="H1840" i="7"/>
  <c r="I1840" i="7" s="1"/>
  <c r="H1856" i="7"/>
  <c r="I1856" i="7" s="1"/>
  <c r="H1872" i="7"/>
  <c r="I1872" i="7" s="1"/>
  <c r="H1888" i="7"/>
  <c r="I1888" i="7" s="1"/>
  <c r="H1904" i="7"/>
  <c r="I1904" i="7" s="1"/>
  <c r="H1920" i="7"/>
  <c r="I1920" i="7" s="1"/>
  <c r="H1936" i="7"/>
  <c r="I1936" i="7" s="1"/>
  <c r="H1952" i="7"/>
  <c r="I1952" i="7" s="1"/>
  <c r="H1968" i="7"/>
  <c r="I1968" i="7" s="1"/>
  <c r="H1984" i="7"/>
  <c r="I1984" i="7" s="1"/>
  <c r="H2000" i="7"/>
  <c r="I2000" i="7" s="1"/>
  <c r="H2016" i="7"/>
  <c r="I2016" i="7" s="1"/>
  <c r="H2032" i="7"/>
  <c r="I2032" i="7" s="1"/>
  <c r="H2048" i="7"/>
  <c r="I2048" i="7" s="1"/>
  <c r="H2064" i="7"/>
  <c r="I2064" i="7" s="1"/>
  <c r="H2080" i="7"/>
  <c r="I2080" i="7" s="1"/>
  <c r="H2096" i="7"/>
  <c r="I2096" i="7" s="1"/>
  <c r="H2112" i="7"/>
  <c r="I2112" i="7" s="1"/>
  <c r="H2128" i="7"/>
  <c r="I2128" i="7" s="1"/>
  <c r="H2144" i="7"/>
  <c r="I2144" i="7" s="1"/>
  <c r="H2160" i="7"/>
  <c r="I2160" i="7" s="1"/>
  <c r="H2176" i="7"/>
  <c r="I2176" i="7" s="1"/>
  <c r="H2192" i="7"/>
  <c r="I2192" i="7" s="1"/>
  <c r="H2208" i="7"/>
  <c r="I2208" i="7" s="1"/>
  <c r="H2224" i="7"/>
  <c r="I2224" i="7" s="1"/>
  <c r="H2240" i="7"/>
  <c r="I2240" i="7" s="1"/>
  <c r="H2256" i="7"/>
  <c r="I2256" i="7" s="1"/>
  <c r="H2272" i="7"/>
  <c r="I2272" i="7" s="1"/>
  <c r="H2288" i="7"/>
  <c r="I2288" i="7" s="1"/>
  <c r="H2304" i="7"/>
  <c r="I2304" i="7" s="1"/>
  <c r="H2320" i="7"/>
  <c r="I2320" i="7" s="1"/>
  <c r="H2337" i="7"/>
  <c r="I2337" i="7" s="1"/>
  <c r="H2353" i="7"/>
  <c r="I2353" i="7" s="1"/>
  <c r="H2369" i="7"/>
  <c r="I2369" i="7" s="1"/>
  <c r="H2385" i="7"/>
  <c r="I2385" i="7" s="1"/>
  <c r="H2401" i="7"/>
  <c r="I2401" i="7" s="1"/>
  <c r="H2417" i="7"/>
  <c r="I2417" i="7" s="1"/>
  <c r="H2433" i="7"/>
  <c r="I2433" i="7" s="1"/>
  <c r="H2449" i="7"/>
  <c r="I2449" i="7" s="1"/>
  <c r="H2465" i="7"/>
  <c r="I2465" i="7" s="1"/>
  <c r="H2481" i="7"/>
  <c r="I2481" i="7" s="1"/>
  <c r="H2497" i="7"/>
  <c r="I2497" i="7" s="1"/>
  <c r="H2513" i="7"/>
  <c r="I2513" i="7" s="1"/>
  <c r="H2529" i="7"/>
  <c r="I2529" i="7" s="1"/>
  <c r="H2545" i="7"/>
  <c r="I2545" i="7" s="1"/>
  <c r="H2561" i="7"/>
  <c r="I2561" i="7" s="1"/>
  <c r="H2577" i="7"/>
  <c r="I2577" i="7" s="1"/>
  <c r="H2593" i="7"/>
  <c r="I2593" i="7" s="1"/>
  <c r="H2609" i="7"/>
  <c r="I2609" i="7" s="1"/>
  <c r="H2625" i="7"/>
  <c r="I2625" i="7" s="1"/>
  <c r="H1841" i="7"/>
  <c r="I1841" i="7" s="1"/>
  <c r="H2500" i="7"/>
  <c r="I2500" i="7" s="1"/>
  <c r="H1664" i="7"/>
  <c r="I1664" i="7" s="1"/>
  <c r="H220" i="7"/>
  <c r="I220" i="7" s="1"/>
  <c r="H364" i="7"/>
  <c r="I364" i="7" s="1"/>
  <c r="H217" i="7"/>
  <c r="I217" i="7" s="1"/>
  <c r="H450" i="7"/>
  <c r="I450" i="7" s="1"/>
  <c r="H578" i="7"/>
  <c r="I578" i="7" s="1"/>
  <c r="H706" i="7"/>
  <c r="I706" i="7" s="1"/>
  <c r="H834" i="7"/>
  <c r="I834" i="7" s="1"/>
  <c r="H183" i="7"/>
  <c r="I183" i="7" s="1"/>
  <c r="H513" i="7"/>
  <c r="I513" i="7" s="1"/>
  <c r="H259" i="7"/>
  <c r="I259" i="7" s="1"/>
  <c r="H599" i="7"/>
  <c r="I599" i="7" s="1"/>
  <c r="H727" i="7"/>
  <c r="I727" i="7" s="1"/>
  <c r="H855" i="7"/>
  <c r="I855" i="7" s="1"/>
  <c r="H961" i="7"/>
  <c r="I961" i="7" s="1"/>
  <c r="H10" i="7"/>
  <c r="I10" i="7" s="1"/>
  <c r="H685" i="7"/>
  <c r="I685" i="7" s="1"/>
  <c r="H940" i="7"/>
  <c r="I940" i="7" s="1"/>
  <c r="H1004" i="7"/>
  <c r="I1004" i="7" s="1"/>
  <c r="H1046" i="7"/>
  <c r="I1046" i="7" s="1"/>
  <c r="H1078" i="7"/>
  <c r="I1078" i="7" s="1"/>
  <c r="H1110" i="7"/>
  <c r="I1110" i="7" s="1"/>
  <c r="H1142" i="7"/>
  <c r="I1142" i="7" s="1"/>
  <c r="H1174" i="7"/>
  <c r="I1174" i="7" s="1"/>
  <c r="H1206" i="7"/>
  <c r="I1206" i="7" s="1"/>
  <c r="H1238" i="7"/>
  <c r="I1238" i="7" s="1"/>
  <c r="H1270" i="7"/>
  <c r="I1270" i="7" s="1"/>
  <c r="H1302" i="7"/>
  <c r="I1302" i="7" s="1"/>
  <c r="H235" i="7"/>
  <c r="I235" i="7" s="1"/>
  <c r="H587" i="7"/>
  <c r="I587" i="7" s="1"/>
  <c r="H721" i="7"/>
  <c r="I721" i="7" s="1"/>
  <c r="H849" i="7"/>
  <c r="I849" i="7" s="1"/>
  <c r="H958" i="7"/>
  <c r="I958" i="7" s="1"/>
  <c r="H1022" i="7"/>
  <c r="I1022" i="7" s="1"/>
  <c r="H1055" i="7"/>
  <c r="I1055" i="7" s="1"/>
  <c r="H1087" i="7"/>
  <c r="I1087" i="7" s="1"/>
  <c r="H1119" i="7"/>
  <c r="I1119" i="7" s="1"/>
  <c r="H1151" i="7"/>
  <c r="I1151" i="7" s="1"/>
  <c r="H1183" i="7"/>
  <c r="I1183" i="7" s="1"/>
  <c r="H1215" i="7"/>
  <c r="I1215" i="7" s="1"/>
  <c r="H1247" i="7"/>
  <c r="I1247" i="7" s="1"/>
  <c r="H1279" i="7"/>
  <c r="I1279" i="7" s="1"/>
  <c r="H1311" i="7"/>
  <c r="I1311" i="7" s="1"/>
  <c r="H1343" i="7"/>
  <c r="I1343" i="7" s="1"/>
  <c r="H1375" i="7"/>
  <c r="I1375" i="7" s="1"/>
  <c r="H1407" i="7"/>
  <c r="I1407" i="7" s="1"/>
  <c r="H1467" i="7"/>
  <c r="I1467" i="7" s="1"/>
  <c r="H1531" i="7"/>
  <c r="I1531" i="7" s="1"/>
  <c r="H1442" i="7"/>
  <c r="I1442" i="7" s="1"/>
  <c r="H1553" i="7"/>
  <c r="I1553" i="7" s="1"/>
  <c r="H1617" i="7"/>
  <c r="I1617" i="7" s="1"/>
  <c r="H1681" i="7"/>
  <c r="I1681" i="7" s="1"/>
  <c r="H1745" i="7"/>
  <c r="I1745" i="7" s="1"/>
  <c r="H1809" i="7"/>
  <c r="I1809" i="7" s="1"/>
  <c r="H1873" i="7"/>
  <c r="I1873" i="7" s="1"/>
  <c r="H1937" i="7"/>
  <c r="I1937" i="7" s="1"/>
  <c r="H2001" i="7"/>
  <c r="I2001" i="7" s="1"/>
  <c r="H2065" i="7"/>
  <c r="I2065" i="7" s="1"/>
  <c r="H2129" i="7"/>
  <c r="I2129" i="7" s="1"/>
  <c r="H2193" i="7"/>
  <c r="I2193" i="7" s="1"/>
  <c r="H2257" i="7"/>
  <c r="I2257" i="7" s="1"/>
  <c r="H2322" i="7"/>
  <c r="I2322" i="7" s="1"/>
  <c r="H2386" i="7"/>
  <c r="I2386" i="7" s="1"/>
  <c r="H2450" i="7"/>
  <c r="I2450" i="7" s="1"/>
  <c r="H2514" i="7"/>
  <c r="I2514" i="7" s="1"/>
  <c r="H2546" i="7"/>
  <c r="I2546" i="7" s="1"/>
  <c r="H2578" i="7"/>
  <c r="I2578" i="7" s="1"/>
  <c r="H2610" i="7"/>
  <c r="I2610" i="7" s="1"/>
  <c r="H2642" i="7"/>
  <c r="I2642" i="7" s="1"/>
  <c r="H2674" i="7"/>
  <c r="I2674" i="7" s="1"/>
  <c r="H2706" i="7"/>
  <c r="I2706" i="7" s="1"/>
  <c r="H2738" i="7"/>
  <c r="I2738" i="7" s="1"/>
  <c r="H2770" i="7"/>
  <c r="I2770" i="7" s="1"/>
  <c r="H1372" i="7"/>
  <c r="I1372" i="7" s="1"/>
  <c r="H1436" i="7"/>
  <c r="I1436" i="7" s="1"/>
  <c r="H1500" i="7"/>
  <c r="I1500" i="7" s="1"/>
  <c r="H1550" i="7"/>
  <c r="I1550" i="7" s="1"/>
  <c r="H1582" i="7"/>
  <c r="I1582" i="7" s="1"/>
  <c r="H1614" i="7"/>
  <c r="I1614" i="7" s="1"/>
  <c r="H1646" i="7"/>
  <c r="I1646" i="7" s="1"/>
  <c r="H1672" i="7"/>
  <c r="I1672" i="7" s="1"/>
  <c r="H1688" i="7"/>
  <c r="I1688" i="7" s="1"/>
  <c r="H1704" i="7"/>
  <c r="I1704" i="7" s="1"/>
  <c r="H2097" i="7"/>
  <c r="I2097" i="7" s="1"/>
  <c r="H1969" i="7"/>
  <c r="I1969" i="7" s="1"/>
  <c r="H1713" i="7"/>
  <c r="I1713" i="7" s="1"/>
  <c r="H1585" i="7"/>
  <c r="I1585" i="7" s="1"/>
  <c r="H1378" i="7"/>
  <c r="I1378" i="7" s="1"/>
  <c r="H1435" i="7"/>
  <c r="I1435" i="7" s="1"/>
  <c r="H1359" i="7"/>
  <c r="I1359" i="7" s="1"/>
  <c r="H1295" i="7"/>
  <c r="I1295" i="7" s="1"/>
  <c r="H1231" i="7"/>
  <c r="I1231" i="7" s="1"/>
  <c r="H1167" i="7"/>
  <c r="I1167" i="7" s="1"/>
  <c r="H1103" i="7"/>
  <c r="I1103" i="7" s="1"/>
  <c r="H1039" i="7"/>
  <c r="I1039" i="7" s="1"/>
  <c r="H913" i="7"/>
  <c r="I913" i="7" s="1"/>
  <c r="H657" i="7"/>
  <c r="I657" i="7" s="1"/>
  <c r="H1318" i="7"/>
  <c r="I1318" i="7" s="1"/>
  <c r="H1254" i="7"/>
  <c r="I1254" i="7" s="1"/>
  <c r="H1190" i="7"/>
  <c r="I1190" i="7" s="1"/>
  <c r="H1126" i="7"/>
  <c r="I1126" i="7" s="1"/>
  <c r="H1062" i="7"/>
  <c r="I1062" i="7" s="1"/>
  <c r="H972" i="7"/>
  <c r="I972" i="7" s="1"/>
  <c r="H515" i="7"/>
  <c r="I515" i="7" s="1"/>
  <c r="H919" i="7"/>
  <c r="I919" i="7" s="1"/>
  <c r="H663" i="7"/>
  <c r="I663" i="7" s="1"/>
  <c r="H577" i="7"/>
  <c r="I577" i="7" s="1"/>
  <c r="H898" i="7"/>
  <c r="I898" i="7" s="1"/>
  <c r="H642" i="7"/>
  <c r="I642" i="7" s="1"/>
  <c r="H345" i="7"/>
  <c r="I345" i="7" s="1"/>
  <c r="H300" i="7"/>
  <c r="I300" i="7" s="1"/>
  <c r="H2756" i="7"/>
  <c r="I2756" i="7" s="1"/>
  <c r="H835" i="7"/>
  <c r="I835" i="7" s="1"/>
  <c r="H1100" i="7"/>
  <c r="I1100" i="7" s="1"/>
  <c r="H877" i="7"/>
  <c r="I877" i="7" s="1"/>
  <c r="H749" i="7"/>
  <c r="I749" i="7" s="1"/>
  <c r="H621" i="7"/>
  <c r="I621" i="7" s="1"/>
  <c r="H347" i="7"/>
  <c r="I347" i="7" s="1"/>
  <c r="H1009" i="7"/>
  <c r="I1009" i="7" s="1"/>
  <c r="H977" i="7"/>
  <c r="I977" i="7" s="1"/>
  <c r="H945" i="7"/>
  <c r="I945" i="7" s="1"/>
  <c r="H887" i="7"/>
  <c r="I887" i="7" s="1"/>
  <c r="H823" i="7"/>
  <c r="I823" i="7" s="1"/>
  <c r="H759" i="7"/>
  <c r="I759" i="7" s="1"/>
  <c r="H695" i="7"/>
  <c r="I695" i="7" s="1"/>
  <c r="H631" i="7"/>
  <c r="I631" i="7" s="1"/>
  <c r="H535" i="7"/>
  <c r="I535" i="7" s="1"/>
  <c r="H387" i="7"/>
  <c r="I387" i="7" s="1"/>
  <c r="H90" i="7"/>
  <c r="I90" i="7" s="1"/>
  <c r="H545" i="7"/>
  <c r="I545" i="7" s="1"/>
  <c r="H481" i="7"/>
  <c r="I481" i="7" s="1"/>
  <c r="H311" i="7"/>
  <c r="I311" i="7" s="1"/>
  <c r="H930" i="7"/>
  <c r="I930" i="7" s="1"/>
  <c r="H866" i="7"/>
  <c r="I866" i="7" s="1"/>
  <c r="H802" i="7"/>
  <c r="I802" i="7" s="1"/>
  <c r="H738" i="7"/>
  <c r="I738" i="7" s="1"/>
  <c r="H674" i="7"/>
  <c r="I674" i="7" s="1"/>
  <c r="H610" i="7"/>
  <c r="I610" i="7" s="1"/>
  <c r="H546" i="7"/>
  <c r="I546" i="7" s="1"/>
  <c r="H482" i="7"/>
  <c r="I482" i="7" s="1"/>
  <c r="H409" i="7"/>
  <c r="I409" i="7" s="1"/>
  <c r="H281" i="7"/>
  <c r="I281" i="7" s="1"/>
  <c r="H134" i="7"/>
  <c r="I134" i="7" s="1"/>
  <c r="H396" i="7"/>
  <c r="I396" i="7" s="1"/>
  <c r="H332" i="7"/>
  <c r="I332" i="7" s="1"/>
  <c r="H268" i="7"/>
  <c r="I268" i="7" s="1"/>
  <c r="H140" i="7"/>
  <c r="I140" i="7" s="1"/>
  <c r="H113" i="7"/>
  <c r="I113" i="7" s="1"/>
  <c r="H1536" i="7"/>
  <c r="I1536" i="7" s="1"/>
  <c r="H2628" i="7"/>
  <c r="I2628" i="7" s="1"/>
  <c r="H2267" i="7"/>
  <c r="I2267" i="7" s="1"/>
  <c r="H24" i="7"/>
  <c r="I24" i="7" s="1"/>
  <c r="H624" i="7"/>
  <c r="I624" i="7" s="1"/>
  <c r="H1015" i="7"/>
  <c r="I1015" i="7" s="1"/>
  <c r="H507" i="7"/>
  <c r="I507" i="7" s="1"/>
  <c r="H1397" i="7"/>
  <c r="I1397" i="7" s="1"/>
  <c r="H1803" i="7"/>
  <c r="I1803" i="7" s="1"/>
  <c r="H2203" i="7"/>
  <c r="I2203" i="7" s="1"/>
  <c r="H2332" i="7"/>
  <c r="I2332" i="7" s="1"/>
  <c r="H2460" i="7"/>
  <c r="I2460" i="7" s="1"/>
  <c r="H2532" i="7"/>
  <c r="I2532" i="7" s="1"/>
  <c r="H2596" i="7"/>
  <c r="I2596" i="7" s="1"/>
  <c r="H2660" i="7"/>
  <c r="I2660" i="7" s="1"/>
  <c r="H2724" i="7"/>
  <c r="I2724" i="7" s="1"/>
  <c r="H1344" i="7"/>
  <c r="I1344" i="7" s="1"/>
  <c r="H1472" i="7"/>
  <c r="I1472" i="7" s="1"/>
  <c r="H1568" i="7"/>
  <c r="I1568" i="7" s="1"/>
  <c r="H1632" i="7"/>
  <c r="I1632" i="7" s="1"/>
  <c r="H33" i="7"/>
  <c r="I33" i="7" s="1"/>
  <c r="H97" i="7"/>
  <c r="I97" i="7" s="1"/>
  <c r="H129" i="7"/>
  <c r="I129" i="7" s="1"/>
  <c r="H161" i="7"/>
  <c r="I161" i="7" s="1"/>
  <c r="H44" i="7"/>
  <c r="I44" i="7" s="1"/>
  <c r="H108" i="7"/>
  <c r="I108" i="7" s="1"/>
  <c r="H172" i="7"/>
  <c r="I172" i="7" s="1"/>
  <c r="H204" i="7"/>
  <c r="I204" i="7" s="1"/>
  <c r="H236" i="7"/>
  <c r="I236" i="7" s="1"/>
  <c r="H260" i="7"/>
  <c r="I260" i="7" s="1"/>
  <c r="H276" i="7"/>
  <c r="I276" i="7" s="1"/>
  <c r="H292" i="7"/>
  <c r="I292" i="7" s="1"/>
  <c r="H308" i="7"/>
  <c r="I308" i="7" s="1"/>
  <c r="H324" i="7"/>
  <c r="I324" i="7" s="1"/>
  <c r="H340" i="7"/>
  <c r="I340" i="7" s="1"/>
  <c r="H356" i="7"/>
  <c r="I356" i="7" s="1"/>
  <c r="H372" i="7"/>
  <c r="I372" i="7" s="1"/>
  <c r="H388" i="7"/>
  <c r="I388" i="7" s="1"/>
  <c r="H404" i="7"/>
  <c r="I404" i="7" s="1"/>
  <c r="H420" i="7"/>
  <c r="I420" i="7" s="1"/>
  <c r="H38" i="7"/>
  <c r="I38" i="7" s="1"/>
  <c r="H102" i="7"/>
  <c r="I102" i="7" s="1"/>
  <c r="H166" i="7"/>
  <c r="I166" i="7" s="1"/>
  <c r="H201" i="7"/>
  <c r="I201" i="7" s="1"/>
  <c r="H233" i="7"/>
  <c r="I233" i="7" s="1"/>
  <c r="H265" i="7"/>
  <c r="I265" i="7" s="1"/>
  <c r="H297" i="7"/>
  <c r="I297" i="7" s="1"/>
  <c r="H329" i="7"/>
  <c r="I329" i="7" s="1"/>
  <c r="H361" i="7"/>
  <c r="I361" i="7" s="1"/>
  <c r="H393" i="7"/>
  <c r="I393" i="7" s="1"/>
  <c r="H425" i="7"/>
  <c r="I425" i="7" s="1"/>
  <c r="H442" i="7"/>
  <c r="I442" i="7" s="1"/>
  <c r="H458" i="7"/>
  <c r="I458" i="7" s="1"/>
  <c r="H474" i="7"/>
  <c r="I474" i="7" s="1"/>
  <c r="H490" i="7"/>
  <c r="I490" i="7" s="1"/>
  <c r="H506" i="7"/>
  <c r="I506" i="7" s="1"/>
  <c r="H522" i="7"/>
  <c r="I522" i="7" s="1"/>
  <c r="H538" i="7"/>
  <c r="I538" i="7" s="1"/>
  <c r="H554" i="7"/>
  <c r="I554" i="7" s="1"/>
  <c r="H570" i="7"/>
  <c r="I570" i="7" s="1"/>
  <c r="H586" i="7"/>
  <c r="I586" i="7" s="1"/>
  <c r="H602" i="7"/>
  <c r="I602" i="7" s="1"/>
  <c r="H618" i="7"/>
  <c r="I618" i="7" s="1"/>
  <c r="H634" i="7"/>
  <c r="I634" i="7" s="1"/>
  <c r="H650" i="7"/>
  <c r="I650" i="7" s="1"/>
  <c r="H666" i="7"/>
  <c r="I666" i="7" s="1"/>
  <c r="H682" i="7"/>
  <c r="I682" i="7" s="1"/>
  <c r="H698" i="7"/>
  <c r="I698" i="7" s="1"/>
  <c r="H714" i="7"/>
  <c r="I714" i="7" s="1"/>
  <c r="H730" i="7"/>
  <c r="I730" i="7" s="1"/>
  <c r="H746" i="7"/>
  <c r="I746" i="7" s="1"/>
  <c r="H762" i="7"/>
  <c r="I762" i="7" s="1"/>
  <c r="H778" i="7"/>
  <c r="I778" i="7" s="1"/>
  <c r="H794" i="7"/>
  <c r="I794" i="7" s="1"/>
  <c r="H810" i="7"/>
  <c r="I810" i="7" s="1"/>
  <c r="H826" i="7"/>
  <c r="I826" i="7" s="1"/>
  <c r="H842" i="7"/>
  <c r="I842" i="7" s="1"/>
  <c r="H858" i="7"/>
  <c r="I858" i="7" s="1"/>
  <c r="H874" i="7"/>
  <c r="I874" i="7" s="1"/>
  <c r="H890" i="7"/>
  <c r="I890" i="7" s="1"/>
  <c r="H906" i="7"/>
  <c r="I906" i="7" s="1"/>
  <c r="H922" i="7"/>
  <c r="I922" i="7" s="1"/>
  <c r="H938" i="7"/>
  <c r="I938" i="7" s="1"/>
  <c r="H130" i="7"/>
  <c r="I130" i="7" s="1"/>
  <c r="H215" i="7"/>
  <c r="I215" i="7" s="1"/>
  <c r="H279" i="7"/>
  <c r="I279" i="7" s="1"/>
  <c r="H343" i="7"/>
  <c r="I343" i="7" s="1"/>
  <c r="H407" i="7"/>
  <c r="I407" i="7" s="1"/>
  <c r="H449" i="7"/>
  <c r="I449" i="7" s="1"/>
  <c r="H307" i="7"/>
  <c r="I307" i="7" s="1"/>
  <c r="H1141" i="7"/>
  <c r="I1141" i="7" s="1"/>
  <c r="H2059" i="7"/>
  <c r="I2059" i="7" s="1"/>
  <c r="H2396" i="7"/>
  <c r="I2396" i="7" s="1"/>
  <c r="H2564" i="7"/>
  <c r="I2564" i="7" s="1"/>
  <c r="H2692" i="7"/>
  <c r="I2692" i="7" s="1"/>
  <c r="H1408" i="7"/>
  <c r="I1408" i="7" s="1"/>
  <c r="H1600" i="7"/>
  <c r="I1600" i="7" s="1"/>
  <c r="H65" i="7"/>
  <c r="I65" i="7" s="1"/>
  <c r="H145" i="7"/>
  <c r="I145" i="7" s="1"/>
  <c r="H76" i="7"/>
  <c r="I76" i="7" s="1"/>
  <c r="H188" i="7"/>
  <c r="I188" i="7" s="1"/>
  <c r="H252" i="7"/>
  <c r="I252" i="7" s="1"/>
  <c r="H284" i="7"/>
  <c r="I284" i="7" s="1"/>
  <c r="H316" i="7"/>
  <c r="I316" i="7" s="1"/>
  <c r="H348" i="7"/>
  <c r="I348" i="7" s="1"/>
  <c r="H380" i="7"/>
  <c r="I380" i="7" s="1"/>
  <c r="H412" i="7"/>
  <c r="I412" i="7" s="1"/>
  <c r="H70" i="7"/>
  <c r="I70" i="7" s="1"/>
  <c r="H185" i="7"/>
  <c r="I185" i="7" s="1"/>
  <c r="H249" i="7"/>
  <c r="I249" i="7" s="1"/>
  <c r="H313" i="7"/>
  <c r="I313" i="7" s="1"/>
  <c r="H377" i="7"/>
  <c r="I377" i="7" s="1"/>
  <c r="H434" i="7"/>
  <c r="I434" i="7" s="1"/>
  <c r="H466" i="7"/>
  <c r="I466" i="7" s="1"/>
  <c r="H498" i="7"/>
  <c r="I498" i="7" s="1"/>
  <c r="H530" i="7"/>
  <c r="I530" i="7" s="1"/>
  <c r="H562" i="7"/>
  <c r="I562" i="7" s="1"/>
  <c r="H594" i="7"/>
  <c r="I594" i="7" s="1"/>
  <c r="H626" i="7"/>
  <c r="I626" i="7" s="1"/>
  <c r="H658" i="7"/>
  <c r="I658" i="7" s="1"/>
  <c r="H690" i="7"/>
  <c r="I690" i="7" s="1"/>
  <c r="H722" i="7"/>
  <c r="I722" i="7" s="1"/>
  <c r="H754" i="7"/>
  <c r="I754" i="7" s="1"/>
  <c r="H786" i="7"/>
  <c r="I786" i="7" s="1"/>
  <c r="H818" i="7"/>
  <c r="I818" i="7" s="1"/>
  <c r="H850" i="7"/>
  <c r="I850" i="7" s="1"/>
  <c r="H882" i="7"/>
  <c r="I882" i="7" s="1"/>
  <c r="H914" i="7"/>
  <c r="I914" i="7" s="1"/>
  <c r="H66" i="7"/>
  <c r="I66" i="7" s="1"/>
  <c r="H247" i="7"/>
  <c r="I247" i="7" s="1"/>
  <c r="H375" i="7"/>
  <c r="I375" i="7" s="1"/>
  <c r="H465" i="7"/>
  <c r="I465" i="7" s="1"/>
  <c r="H497" i="7"/>
  <c r="I497" i="7" s="1"/>
  <c r="H529" i="7"/>
  <c r="I529" i="7" s="1"/>
  <c r="H561" i="7"/>
  <c r="I561" i="7" s="1"/>
  <c r="H593" i="7"/>
  <c r="I593" i="7" s="1"/>
  <c r="H195" i="7"/>
  <c r="I195" i="7" s="1"/>
  <c r="H323" i="7"/>
  <c r="I323" i="7" s="1"/>
  <c r="H439" i="7"/>
  <c r="I439" i="7" s="1"/>
  <c r="H503" i="7"/>
  <c r="I503" i="7" s="1"/>
  <c r="H567" i="7"/>
  <c r="I567" i="7" s="1"/>
  <c r="H615" i="7"/>
  <c r="I615" i="7" s="1"/>
  <c r="H647" i="7"/>
  <c r="I647" i="7" s="1"/>
  <c r="H679" i="7"/>
  <c r="I679" i="7" s="1"/>
  <c r="H711" i="7"/>
  <c r="I711" i="7" s="1"/>
  <c r="H743" i="7"/>
  <c r="I743" i="7" s="1"/>
  <c r="H775" i="7"/>
  <c r="I775" i="7" s="1"/>
  <c r="H807" i="7"/>
  <c r="I807" i="7" s="1"/>
  <c r="H839" i="7"/>
  <c r="I839" i="7" s="1"/>
  <c r="H871" i="7"/>
  <c r="I871" i="7" s="1"/>
  <c r="H903" i="7"/>
  <c r="I903" i="7" s="1"/>
  <c r="H935" i="7"/>
  <c r="I935" i="7" s="1"/>
  <c r="H953" i="7"/>
  <c r="I953" i="7" s="1"/>
  <c r="H969" i="7"/>
  <c r="I969" i="7" s="1"/>
  <c r="H985" i="7"/>
  <c r="I985" i="7" s="1"/>
  <c r="H1001" i="7"/>
  <c r="I1001" i="7" s="1"/>
  <c r="H1017" i="7"/>
  <c r="I1017" i="7" s="1"/>
  <c r="H219" i="7"/>
  <c r="I219" i="7" s="1"/>
  <c r="H451" i="7"/>
  <c r="I451" i="7" s="1"/>
  <c r="H579" i="7"/>
  <c r="I579" i="7" s="1"/>
  <c r="H653" i="7"/>
  <c r="I653" i="7" s="1"/>
  <c r="H717" i="7"/>
  <c r="I717" i="7" s="1"/>
  <c r="H781" i="7"/>
  <c r="I781" i="7" s="1"/>
  <c r="H845" i="7"/>
  <c r="I845" i="7" s="1"/>
  <c r="H909" i="7"/>
  <c r="I909" i="7" s="1"/>
  <c r="H956" i="7"/>
  <c r="I956" i="7" s="1"/>
  <c r="H988" i="7"/>
  <c r="I988" i="7" s="1"/>
  <c r="H1020" i="7"/>
  <c r="I1020" i="7" s="1"/>
  <c r="H1038" i="7"/>
  <c r="I1038" i="7" s="1"/>
  <c r="H1054" i="7"/>
  <c r="I1054" i="7" s="1"/>
  <c r="H1070" i="7"/>
  <c r="I1070" i="7" s="1"/>
  <c r="H1086" i="7"/>
  <c r="I1086" i="7" s="1"/>
  <c r="H1102" i="7"/>
  <c r="I1102" i="7" s="1"/>
  <c r="H1118" i="7"/>
  <c r="I1118" i="7" s="1"/>
  <c r="H1134" i="7"/>
  <c r="I1134" i="7" s="1"/>
  <c r="H1150" i="7"/>
  <c r="I1150" i="7" s="1"/>
  <c r="H1166" i="7"/>
  <c r="I1166" i="7" s="1"/>
  <c r="H1182" i="7"/>
  <c r="I1182" i="7" s="1"/>
  <c r="H1198" i="7"/>
  <c r="I1198" i="7" s="1"/>
  <c r="H1214" i="7"/>
  <c r="I1214" i="7" s="1"/>
  <c r="H1230" i="7"/>
  <c r="I1230" i="7" s="1"/>
  <c r="H1246" i="7"/>
  <c r="I1246" i="7" s="1"/>
  <c r="H1262" i="7"/>
  <c r="I1262" i="7" s="1"/>
  <c r="H1278" i="7"/>
  <c r="I1278" i="7" s="1"/>
  <c r="H1294" i="7"/>
  <c r="I1294" i="7" s="1"/>
  <c r="H1310" i="7"/>
  <c r="I1310" i="7" s="1"/>
  <c r="H42" i="7"/>
  <c r="I42" i="7" s="1"/>
  <c r="H363" i="7"/>
  <c r="I363" i="7" s="1"/>
  <c r="H523" i="7"/>
  <c r="I523" i="7" s="1"/>
  <c r="H625" i="7"/>
  <c r="I625" i="7" s="1"/>
  <c r="H689" i="7"/>
  <c r="I689" i="7" s="1"/>
  <c r="H753" i="7"/>
  <c r="I753" i="7" s="1"/>
  <c r="H817" i="7"/>
  <c r="I817" i="7" s="1"/>
  <c r="H881" i="7"/>
  <c r="I881" i="7" s="1"/>
  <c r="H942" i="7"/>
  <c r="I942" i="7" s="1"/>
  <c r="H974" i="7"/>
  <c r="I974" i="7" s="1"/>
  <c r="H1006" i="7"/>
  <c r="I1006" i="7" s="1"/>
  <c r="H1031" i="7"/>
  <c r="I1031" i="7" s="1"/>
  <c r="H1047" i="7"/>
  <c r="I1047" i="7" s="1"/>
  <c r="H1063" i="7"/>
  <c r="I1063" i="7" s="1"/>
  <c r="H1079" i="7"/>
  <c r="I1079" i="7" s="1"/>
  <c r="H1095" i="7"/>
  <c r="I1095" i="7" s="1"/>
  <c r="H1111" i="7"/>
  <c r="I1111" i="7" s="1"/>
  <c r="H1127" i="7"/>
  <c r="I1127" i="7" s="1"/>
  <c r="H1143" i="7"/>
  <c r="I1143" i="7" s="1"/>
  <c r="H1159" i="7"/>
  <c r="I1159" i="7" s="1"/>
  <c r="H1175" i="7"/>
  <c r="I1175" i="7" s="1"/>
  <c r="H1191" i="7"/>
  <c r="I1191" i="7" s="1"/>
  <c r="H1207" i="7"/>
  <c r="I1207" i="7" s="1"/>
  <c r="H1223" i="7"/>
  <c r="I1223" i="7" s="1"/>
  <c r="H1239" i="7"/>
  <c r="I1239" i="7" s="1"/>
  <c r="H1255" i="7"/>
  <c r="I1255" i="7" s="1"/>
  <c r="H1271" i="7"/>
  <c r="I1271" i="7" s="1"/>
  <c r="H1287" i="7"/>
  <c r="I1287" i="7" s="1"/>
  <c r="H1303" i="7"/>
  <c r="I1303" i="7" s="1"/>
  <c r="H1319" i="7"/>
  <c r="I1319" i="7" s="1"/>
  <c r="H1335" i="7"/>
  <c r="I1335" i="7" s="1"/>
  <c r="H1351" i="7"/>
  <c r="I1351" i="7" s="1"/>
  <c r="H1367" i="7"/>
  <c r="I1367" i="7" s="1"/>
  <c r="H1383" i="7"/>
  <c r="I1383" i="7" s="1"/>
  <c r="H1399" i="7"/>
  <c r="I1399" i="7" s="1"/>
  <c r="H1419" i="7"/>
  <c r="I1419" i="7" s="1"/>
  <c r="H1451" i="7"/>
  <c r="I1451" i="7" s="1"/>
  <c r="H1483" i="7"/>
  <c r="I1483" i="7" s="1"/>
  <c r="H1515" i="7"/>
  <c r="I1515" i="7" s="1"/>
  <c r="H1346" i="7"/>
  <c r="I1346" i="7" s="1"/>
  <c r="H1410" i="7"/>
  <c r="I1410" i="7" s="1"/>
  <c r="H1474" i="7"/>
  <c r="I1474" i="7" s="1"/>
  <c r="H1537" i="7"/>
  <c r="I1537" i="7" s="1"/>
  <c r="H1569" i="7"/>
  <c r="I1569" i="7" s="1"/>
  <c r="H1601" i="7"/>
  <c r="I1601" i="7" s="1"/>
  <c r="H1633" i="7"/>
  <c r="I1633" i="7" s="1"/>
  <c r="H1665" i="7"/>
  <c r="I1665" i="7" s="1"/>
  <c r="H1697" i="7"/>
  <c r="I1697" i="7" s="1"/>
  <c r="H1729" i="7"/>
  <c r="I1729" i="7" s="1"/>
  <c r="H1761" i="7"/>
  <c r="I1761" i="7" s="1"/>
  <c r="H1793" i="7"/>
  <c r="I1793" i="7" s="1"/>
  <c r="H1825" i="7"/>
  <c r="I1825" i="7" s="1"/>
  <c r="H1857" i="7"/>
  <c r="I1857" i="7" s="1"/>
  <c r="H1889" i="7"/>
  <c r="I1889" i="7" s="1"/>
  <c r="H1921" i="7"/>
  <c r="I1921" i="7" s="1"/>
  <c r="H1953" i="7"/>
  <c r="I1953" i="7" s="1"/>
  <c r="H1985" i="7"/>
  <c r="I1985" i="7" s="1"/>
  <c r="H2017" i="7"/>
  <c r="I2017" i="7" s="1"/>
  <c r="H2049" i="7"/>
  <c r="I2049" i="7" s="1"/>
  <c r="H2081" i="7"/>
  <c r="I2081" i="7" s="1"/>
  <c r="H2113" i="7"/>
  <c r="I2113" i="7" s="1"/>
  <c r="H2145" i="7"/>
  <c r="I2145" i="7" s="1"/>
  <c r="H2177" i="7"/>
  <c r="I2177" i="7" s="1"/>
  <c r="H2209" i="7"/>
  <c r="I2209" i="7" s="1"/>
  <c r="H2241" i="7"/>
  <c r="I2241" i="7" s="1"/>
  <c r="H2273" i="7"/>
  <c r="I2273" i="7" s="1"/>
  <c r="H2305" i="7"/>
  <c r="I2305" i="7" s="1"/>
  <c r="H2338" i="7"/>
  <c r="I2338" i="7" s="1"/>
  <c r="H2370" i="7"/>
  <c r="I2370" i="7" s="1"/>
  <c r="H2402" i="7"/>
  <c r="I2402" i="7" s="1"/>
  <c r="H2434" i="7"/>
  <c r="I2434" i="7" s="1"/>
  <c r="H2466" i="7"/>
  <c r="I2466" i="7" s="1"/>
  <c r="H2498" i="7"/>
  <c r="I2498" i="7" s="1"/>
  <c r="H81" i="7"/>
  <c r="I81" i="7" s="1"/>
  <c r="H49" i="7"/>
  <c r="I49" i="7" s="1"/>
  <c r="H17" i="7"/>
  <c r="I17" i="7" s="1"/>
  <c r="H1648" i="7"/>
  <c r="I1648" i="7" s="1"/>
  <c r="H1616" i="7"/>
  <c r="I1616" i="7" s="1"/>
  <c r="H1584" i="7"/>
  <c r="I1584" i="7" s="1"/>
  <c r="H1552" i="7"/>
  <c r="I1552" i="7" s="1"/>
  <c r="H1504" i="7"/>
  <c r="I1504" i="7" s="1"/>
  <c r="H1440" i="7"/>
  <c r="I1440" i="7" s="1"/>
  <c r="H1376" i="7"/>
  <c r="I1376" i="7" s="1"/>
  <c r="H2772" i="7"/>
  <c r="I2772" i="7" s="1"/>
  <c r="H2740" i="7"/>
  <c r="I2740" i="7" s="1"/>
  <c r="H2708" i="7"/>
  <c r="I2708" i="7" s="1"/>
  <c r="H2676" i="7"/>
  <c r="I2676" i="7" s="1"/>
  <c r="H2644" i="7"/>
  <c r="I2644" i="7" s="1"/>
  <c r="H2612" i="7"/>
  <c r="I2612" i="7" s="1"/>
  <c r="H2580" i="7"/>
  <c r="I2580" i="7" s="1"/>
  <c r="H2548" i="7"/>
  <c r="I2548" i="7" s="1"/>
  <c r="H2516" i="7"/>
  <c r="I2516" i="7" s="1"/>
  <c r="H2484" i="7"/>
  <c r="I2484" i="7" s="1"/>
  <c r="H2428" i="7"/>
  <c r="I2428" i="7" s="1"/>
  <c r="H2364" i="7"/>
  <c r="I2364" i="7" s="1"/>
  <c r="H2299" i="7"/>
  <c r="I2299" i="7" s="1"/>
  <c r="H2235" i="7"/>
  <c r="I2235" i="7" s="1"/>
  <c r="H2155" i="7"/>
  <c r="I2155" i="7" s="1"/>
  <c r="H1931" i="7"/>
  <c r="I1931" i="7" s="1"/>
  <c r="H1675" i="7"/>
  <c r="I1675" i="7" s="1"/>
  <c r="H1525" i="7"/>
  <c r="I1525" i="7" s="1"/>
  <c r="H1269" i="7"/>
  <c r="I1269" i="7" s="1"/>
  <c r="H1002" i="7"/>
  <c r="I1002" i="7" s="1"/>
  <c r="H1228" i="7"/>
  <c r="I1228" i="7" s="1"/>
  <c r="H901" i="7"/>
  <c r="I901" i="7" s="1"/>
  <c r="H880" i="7"/>
  <c r="I880" i="7" s="1"/>
  <c r="B2808" i="7"/>
  <c r="H440" i="7"/>
  <c r="I440" i="7" s="1"/>
  <c r="H752" i="7"/>
  <c r="I752" i="7" s="1"/>
  <c r="H367" i="7"/>
  <c r="I367" i="7" s="1"/>
  <c r="H707" i="7"/>
  <c r="I707" i="7" s="1"/>
  <c r="H951" i="7"/>
  <c r="I951" i="7" s="1"/>
  <c r="H645" i="7"/>
  <c r="I645" i="7" s="1"/>
  <c r="H1036" i="7"/>
  <c r="I1036" i="7" s="1"/>
  <c r="H1164" i="7"/>
  <c r="I1164" i="7" s="1"/>
  <c r="H1292" i="7"/>
  <c r="I1292" i="7" s="1"/>
  <c r="H809" i="7"/>
  <c r="I809" i="7" s="1"/>
  <c r="H1077" i="7"/>
  <c r="I1077" i="7" s="1"/>
  <c r="H1205" i="7"/>
  <c r="I1205" i="7" s="1"/>
  <c r="H1333" i="7"/>
  <c r="I1333" i="7" s="1"/>
  <c r="H1461" i="7"/>
  <c r="I1461" i="7" s="1"/>
  <c r="H1430" i="7"/>
  <c r="I1430" i="7" s="1"/>
  <c r="H1611" i="7"/>
  <c r="I1611" i="7" s="1"/>
  <c r="H1739" i="7"/>
  <c r="I1739" i="7" s="1"/>
  <c r="H1867" i="7"/>
  <c r="I1867" i="7" s="1"/>
  <c r="H1995" i="7"/>
  <c r="I1995" i="7" s="1"/>
  <c r="H2123" i="7"/>
  <c r="I2123" i="7" s="1"/>
  <c r="H2187" i="7"/>
  <c r="I2187" i="7" s="1"/>
  <c r="H2219" i="7"/>
  <c r="I2219" i="7" s="1"/>
  <c r="H2251" i="7"/>
  <c r="I2251" i="7" s="1"/>
  <c r="H2283" i="7"/>
  <c r="I2283" i="7" s="1"/>
  <c r="H2315" i="7"/>
  <c r="I2315" i="7" s="1"/>
  <c r="H2348" i="7"/>
  <c r="I2348" i="7" s="1"/>
  <c r="H2380" i="7"/>
  <c r="I2380" i="7" s="1"/>
  <c r="H2412" i="7"/>
  <c r="I2412" i="7" s="1"/>
  <c r="H2444" i="7"/>
  <c r="I2444" i="7" s="1"/>
  <c r="H2476" i="7"/>
  <c r="I2476" i="7" s="1"/>
  <c r="H2492" i="7"/>
  <c r="I2492" i="7" s="1"/>
  <c r="H2508" i="7"/>
  <c r="I2508" i="7" s="1"/>
  <c r="H2524" i="7"/>
  <c r="I2524" i="7" s="1"/>
  <c r="H2540" i="7"/>
  <c r="I2540" i="7" s="1"/>
  <c r="H2556" i="7"/>
  <c r="I2556" i="7" s="1"/>
  <c r="H2572" i="7"/>
  <c r="I2572" i="7" s="1"/>
  <c r="H2588" i="7"/>
  <c r="I2588" i="7" s="1"/>
  <c r="H2604" i="7"/>
  <c r="I2604" i="7" s="1"/>
  <c r="H2620" i="7"/>
  <c r="I2620" i="7" s="1"/>
  <c r="H2636" i="7"/>
  <c r="I2636" i="7" s="1"/>
  <c r="H2652" i="7"/>
  <c r="I2652" i="7" s="1"/>
  <c r="H2668" i="7"/>
  <c r="I2668" i="7" s="1"/>
  <c r="H2684" i="7"/>
  <c r="I2684" i="7" s="1"/>
  <c r="H2700" i="7"/>
  <c r="I2700" i="7" s="1"/>
  <c r="H2716" i="7"/>
  <c r="I2716" i="7" s="1"/>
  <c r="H2732" i="7"/>
  <c r="I2732" i="7" s="1"/>
  <c r="H2748" i="7"/>
  <c r="I2748" i="7" s="1"/>
  <c r="H2764" i="7"/>
  <c r="I2764" i="7" s="1"/>
  <c r="H1328" i="7"/>
  <c r="I1328" i="7" s="1"/>
  <c r="H1360" i="7"/>
  <c r="I1360" i="7" s="1"/>
  <c r="H1392" i="7"/>
  <c r="I1392" i="7" s="1"/>
  <c r="H1424" i="7"/>
  <c r="I1424" i="7" s="1"/>
  <c r="H1456" i="7"/>
  <c r="I1456" i="7" s="1"/>
  <c r="H1488" i="7"/>
  <c r="I1488" i="7" s="1"/>
  <c r="H1520" i="7"/>
  <c r="I1520" i="7" s="1"/>
  <c r="H1544" i="7"/>
  <c r="I1544" i="7" s="1"/>
  <c r="H1560" i="7"/>
  <c r="I1560" i="7" s="1"/>
  <c r="H1576" i="7"/>
  <c r="I1576" i="7" s="1"/>
  <c r="H1592" i="7"/>
  <c r="I1592" i="7" s="1"/>
  <c r="H1608" i="7"/>
  <c r="I1608" i="7" s="1"/>
  <c r="H1624" i="7"/>
  <c r="I1624" i="7" s="1"/>
  <c r="H1640" i="7"/>
  <c r="I1640" i="7" s="1"/>
  <c r="H1656" i="7"/>
  <c r="I1656" i="7" s="1"/>
  <c r="H9" i="7"/>
  <c r="I9" i="7" s="1"/>
  <c r="H25" i="7"/>
  <c r="I25" i="7" s="1"/>
  <c r="H41" i="7"/>
  <c r="I41" i="7" s="1"/>
  <c r="H57" i="7"/>
  <c r="I57" i="7" s="1"/>
  <c r="H73" i="7"/>
  <c r="I73" i="7" s="1"/>
  <c r="H89" i="7"/>
  <c r="I89" i="7" s="1"/>
  <c r="H105" i="7"/>
  <c r="I105" i="7" s="1"/>
  <c r="H121" i="7"/>
  <c r="I121" i="7" s="1"/>
  <c r="H137" i="7"/>
  <c r="I137" i="7" s="1"/>
  <c r="H153" i="7"/>
  <c r="I153" i="7" s="1"/>
  <c r="H169" i="7"/>
  <c r="I169" i="7" s="1"/>
  <c r="H28" i="7"/>
  <c r="I28" i="7" s="1"/>
  <c r="H60" i="7"/>
  <c r="I60" i="7" s="1"/>
  <c r="H92" i="7"/>
  <c r="I92" i="7" s="1"/>
  <c r="H124" i="7"/>
  <c r="I124" i="7" s="1"/>
  <c r="H156" i="7"/>
  <c r="I156" i="7" s="1"/>
  <c r="H180" i="7"/>
  <c r="I180" i="7" s="1"/>
  <c r="H196" i="7"/>
  <c r="I196" i="7" s="1"/>
  <c r="H212" i="7"/>
  <c r="I212" i="7" s="1"/>
  <c r="H228" i="7"/>
  <c r="I228" i="7" s="1"/>
  <c r="H244" i="7"/>
  <c r="I244" i="7" s="1"/>
  <c r="H2436" i="7"/>
  <c r="I2436" i="7" s="1"/>
  <c r="B3440" i="7"/>
  <c r="H55" i="7"/>
  <c r="I55" i="7" s="1"/>
  <c r="H226" i="7"/>
  <c r="I226" i="7" s="1"/>
  <c r="H197" i="7"/>
  <c r="I197" i="7" s="1"/>
  <c r="H512" i="7"/>
  <c r="I512" i="7" s="1"/>
  <c r="H592" i="7"/>
  <c r="I592" i="7" s="1"/>
  <c r="H656" i="7"/>
  <c r="I656" i="7" s="1"/>
  <c r="H720" i="7"/>
  <c r="I720" i="7" s="1"/>
  <c r="H784" i="7"/>
  <c r="I784" i="7" s="1"/>
  <c r="H848" i="7"/>
  <c r="I848" i="7" s="1"/>
  <c r="H912" i="7"/>
  <c r="I912" i="7" s="1"/>
  <c r="H239" i="7"/>
  <c r="I239" i="7" s="1"/>
  <c r="H461" i="7"/>
  <c r="I461" i="7" s="1"/>
  <c r="H589" i="7"/>
  <c r="I589" i="7" s="1"/>
  <c r="H495" i="7"/>
  <c r="I495" i="7" s="1"/>
  <c r="H675" i="7"/>
  <c r="I675" i="7" s="1"/>
  <c r="H739" i="7"/>
  <c r="I739" i="7" s="1"/>
  <c r="H803" i="7"/>
  <c r="I803" i="7" s="1"/>
  <c r="H867" i="7"/>
  <c r="I867" i="7" s="1"/>
  <c r="H931" i="7"/>
  <c r="I931" i="7" s="1"/>
  <c r="H967" i="7"/>
  <c r="I967" i="7" s="1"/>
  <c r="H999" i="7"/>
  <c r="I999" i="7" s="1"/>
  <c r="H187" i="7"/>
  <c r="I187" i="7" s="1"/>
  <c r="H563" i="7"/>
  <c r="I563" i="7" s="1"/>
  <c r="H709" i="7"/>
  <c r="I709" i="7" s="1"/>
  <c r="H837" i="7"/>
  <c r="I837" i="7" s="1"/>
  <c r="H952" i="7"/>
  <c r="I952" i="7" s="1"/>
  <c r="H1016" i="7"/>
  <c r="I1016" i="7" s="1"/>
  <c r="H1052" i="7"/>
  <c r="I1052" i="7" s="1"/>
  <c r="H1084" i="7"/>
  <c r="I1084" i="7" s="1"/>
  <c r="H1116" i="7"/>
  <c r="I1116" i="7" s="1"/>
  <c r="H1148" i="7"/>
  <c r="I1148" i="7" s="1"/>
  <c r="H1180" i="7"/>
  <c r="I1180" i="7" s="1"/>
  <c r="H1212" i="7"/>
  <c r="I1212" i="7" s="1"/>
  <c r="H1244" i="7"/>
  <c r="I1244" i="7" s="1"/>
  <c r="H1276" i="7"/>
  <c r="I1276" i="7" s="1"/>
  <c r="H1308" i="7"/>
  <c r="I1308" i="7" s="1"/>
  <c r="H331" i="7"/>
  <c r="I331" i="7" s="1"/>
  <c r="H617" i="7"/>
  <c r="I617" i="7" s="1"/>
  <c r="H745" i="7"/>
  <c r="I745" i="7" s="1"/>
  <c r="H873" i="7"/>
  <c r="I873" i="7" s="1"/>
  <c r="H970" i="7"/>
  <c r="I970" i="7" s="1"/>
  <c r="H1029" i="7"/>
  <c r="I1029" i="7" s="1"/>
  <c r="H1061" i="7"/>
  <c r="I1061" i="7" s="1"/>
  <c r="H1093" i="7"/>
  <c r="I1093" i="7" s="1"/>
  <c r="H1125" i="7"/>
  <c r="I1125" i="7" s="1"/>
  <c r="H1157" i="7"/>
  <c r="I1157" i="7" s="1"/>
  <c r="H1189" i="7"/>
  <c r="I1189" i="7" s="1"/>
  <c r="H1221" i="7"/>
  <c r="I1221" i="7" s="1"/>
  <c r="H1253" i="7"/>
  <c r="I1253" i="7" s="1"/>
  <c r="H1285" i="7"/>
  <c r="I1285" i="7" s="1"/>
  <c r="H1317" i="7"/>
  <c r="I1317" i="7" s="1"/>
  <c r="H1349" i="7"/>
  <c r="I1349" i="7" s="1"/>
  <c r="H1381" i="7"/>
  <c r="I1381" i="7" s="1"/>
  <c r="H1413" i="7"/>
  <c r="I1413" i="7" s="1"/>
  <c r="H1445" i="7"/>
  <c r="I1445" i="7" s="1"/>
  <c r="H1477" i="7"/>
  <c r="I1477" i="7" s="1"/>
  <c r="H1509" i="7"/>
  <c r="I1509" i="7" s="1"/>
  <c r="H1334" i="7"/>
  <c r="I1334" i="7" s="1"/>
  <c r="H1398" i="7"/>
  <c r="I1398" i="7" s="1"/>
  <c r="H1462" i="7"/>
  <c r="I1462" i="7" s="1"/>
  <c r="H1526" i="7"/>
  <c r="I1526" i="7" s="1"/>
  <c r="H1563" i="7"/>
  <c r="I1563" i="7" s="1"/>
  <c r="H1595" i="7"/>
  <c r="I1595" i="7" s="1"/>
  <c r="H1627" i="7"/>
  <c r="I1627" i="7" s="1"/>
  <c r="H1659" i="7"/>
  <c r="I1659" i="7" s="1"/>
  <c r="H1691" i="7"/>
  <c r="I1691" i="7" s="1"/>
  <c r="H1723" i="7"/>
  <c r="I1723" i="7" s="1"/>
  <c r="H1755" i="7"/>
  <c r="I1755" i="7" s="1"/>
  <c r="H1787" i="7"/>
  <c r="I1787" i="7" s="1"/>
  <c r="H1819" i="7"/>
  <c r="I1819" i="7" s="1"/>
  <c r="H1851" i="7"/>
  <c r="I1851" i="7" s="1"/>
  <c r="H1883" i="7"/>
  <c r="I1883" i="7" s="1"/>
  <c r="H1915" i="7"/>
  <c r="I1915" i="7" s="1"/>
  <c r="H1947" i="7"/>
  <c r="I1947" i="7" s="1"/>
  <c r="H1979" i="7"/>
  <c r="I1979" i="7" s="1"/>
  <c r="H2011" i="7"/>
  <c r="I2011" i="7" s="1"/>
  <c r="H2043" i="7"/>
  <c r="I2043" i="7" s="1"/>
  <c r="H2075" i="7"/>
  <c r="I2075" i="7" s="1"/>
  <c r="H2107" i="7"/>
  <c r="I2107" i="7" s="1"/>
  <c r="H2131" i="7"/>
  <c r="I2131" i="7" s="1"/>
  <c r="H2147" i="7"/>
  <c r="I2147" i="7" s="1"/>
  <c r="H2163" i="7"/>
  <c r="I2163" i="7" s="1"/>
  <c r="H2179" i="7"/>
  <c r="I2179" i="7" s="1"/>
  <c r="H2468" i="7"/>
  <c r="I2468" i="7" s="1"/>
  <c r="H2452" i="7"/>
  <c r="I2452" i="7" s="1"/>
  <c r="H2420" i="7"/>
  <c r="I2420" i="7" s="1"/>
  <c r="H2404" i="7"/>
  <c r="I2404" i="7" s="1"/>
  <c r="H2388" i="7"/>
  <c r="I2388" i="7" s="1"/>
  <c r="H2372" i="7"/>
  <c r="I2372" i="7" s="1"/>
  <c r="H2356" i="7"/>
  <c r="I2356" i="7" s="1"/>
  <c r="H2340" i="7"/>
  <c r="I2340" i="7" s="1"/>
  <c r="H2324" i="7"/>
  <c r="I2324" i="7" s="1"/>
  <c r="H2307" i="7"/>
  <c r="I2307" i="7" s="1"/>
  <c r="H2291" i="7"/>
  <c r="I2291" i="7" s="1"/>
  <c r="H2275" i="7"/>
  <c r="I2275" i="7" s="1"/>
  <c r="H2259" i="7"/>
  <c r="I2259" i="7" s="1"/>
  <c r="H2243" i="7"/>
  <c r="I2243" i="7" s="1"/>
  <c r="H2227" i="7"/>
  <c r="I2227" i="7" s="1"/>
  <c r="H2211" i="7"/>
  <c r="I2211" i="7" s="1"/>
  <c r="H2195" i="7"/>
  <c r="I2195" i="7" s="1"/>
  <c r="H2171" i="7"/>
  <c r="I2171" i="7" s="1"/>
  <c r="H2139" i="7"/>
  <c r="I2139" i="7" s="1"/>
  <c r="H2091" i="7"/>
  <c r="I2091" i="7" s="1"/>
  <c r="H2027" i="7"/>
  <c r="I2027" i="7" s="1"/>
  <c r="H1963" i="7"/>
  <c r="I1963" i="7" s="1"/>
  <c r="H1899" i="7"/>
  <c r="I1899" i="7" s="1"/>
  <c r="H1835" i="7"/>
  <c r="I1835" i="7" s="1"/>
  <c r="H1771" i="7"/>
  <c r="I1771" i="7" s="1"/>
  <c r="H1707" i="7"/>
  <c r="I1707" i="7" s="1"/>
  <c r="H1643" i="7"/>
  <c r="I1643" i="7" s="1"/>
  <c r="H1579" i="7"/>
  <c r="I1579" i="7" s="1"/>
  <c r="H1494" i="7"/>
  <c r="I1494" i="7" s="1"/>
  <c r="H1366" i="7"/>
  <c r="I1366" i="7" s="1"/>
  <c r="H1493" i="7"/>
  <c r="I1493" i="7" s="1"/>
  <c r="H1429" i="7"/>
  <c r="I1429" i="7" s="1"/>
  <c r="H1365" i="7"/>
  <c r="I1365" i="7" s="1"/>
  <c r="H1301" i="7"/>
  <c r="I1301" i="7" s="1"/>
  <c r="H1237" i="7"/>
  <c r="I1237" i="7" s="1"/>
  <c r="H1173" i="7"/>
  <c r="I1173" i="7" s="1"/>
  <c r="H1109" i="7"/>
  <c r="I1109" i="7" s="1"/>
  <c r="H1045" i="7"/>
  <c r="I1045" i="7" s="1"/>
  <c r="H937" i="7"/>
  <c r="I937" i="7" s="1"/>
  <c r="H681" i="7"/>
  <c r="I681" i="7" s="1"/>
  <c r="H1324" i="7"/>
  <c r="I1324" i="7" s="1"/>
  <c r="H1260" i="7"/>
  <c r="I1260" i="7" s="1"/>
  <c r="H1196" i="7"/>
  <c r="I1196" i="7" s="1"/>
  <c r="H1132" i="7"/>
  <c r="I1132" i="7" s="1"/>
  <c r="H1068" i="7"/>
  <c r="I1068" i="7" s="1"/>
  <c r="H984" i="7"/>
  <c r="I984" i="7" s="1"/>
  <c r="H773" i="7"/>
  <c r="I773" i="7" s="1"/>
  <c r="H435" i="7"/>
  <c r="I435" i="7" s="1"/>
  <c r="H983" i="7"/>
  <c r="I983" i="7" s="1"/>
  <c r="H899" i="7"/>
  <c r="I899" i="7" s="1"/>
  <c r="H771" i="7"/>
  <c r="I771" i="7" s="1"/>
  <c r="H611" i="7"/>
  <c r="I611" i="7" s="1"/>
  <c r="H525" i="7"/>
  <c r="I525" i="7" s="1"/>
  <c r="H50" i="7"/>
  <c r="I50" i="7" s="1"/>
  <c r="H816" i="7"/>
  <c r="I816" i="7" s="1"/>
  <c r="H688" i="7"/>
  <c r="I688" i="7" s="1"/>
  <c r="H560" i="7"/>
  <c r="I560" i="7" s="1"/>
  <c r="H354" i="7"/>
  <c r="I354" i="7" s="1"/>
  <c r="B998" i="7"/>
  <c r="B667" i="7"/>
  <c r="B3760" i="7"/>
  <c r="B3184" i="7"/>
  <c r="B1380" i="7"/>
  <c r="B3056" i="7"/>
  <c r="B1105" i="7"/>
  <c r="B1713" i="7"/>
  <c r="B114" i="7"/>
  <c r="B1124" i="7"/>
  <c r="B1636" i="7"/>
  <c r="B2055" i="7"/>
  <c r="B2311" i="7"/>
  <c r="B2568" i="7"/>
  <c r="B2936" i="7"/>
  <c r="B3024" i="7"/>
  <c r="B3088" i="7"/>
  <c r="B3152" i="7"/>
  <c r="B3216" i="7"/>
  <c r="B3280" i="7"/>
  <c r="B3344" i="7"/>
  <c r="B3408" i="7"/>
  <c r="B3472" i="7"/>
  <c r="B3520" i="7"/>
  <c r="B3536" i="7"/>
  <c r="B3600" i="7"/>
  <c r="B3664" i="7"/>
  <c r="B3728" i="7"/>
  <c r="B3792" i="7"/>
  <c r="B375" i="7"/>
  <c r="B657" i="7"/>
  <c r="B913" i="7"/>
  <c r="B1126" i="7"/>
  <c r="H23" i="7"/>
  <c r="I23" i="7" s="1"/>
  <c r="H87" i="7"/>
  <c r="I87" i="7" s="1"/>
  <c r="H151" i="7"/>
  <c r="I151" i="7" s="1"/>
  <c r="H88" i="7"/>
  <c r="I88" i="7" s="1"/>
  <c r="H194" i="7"/>
  <c r="I194" i="7" s="1"/>
  <c r="H258" i="7"/>
  <c r="I258" i="7" s="1"/>
  <c r="H322" i="7"/>
  <c r="I322" i="7" s="1"/>
  <c r="H386" i="7"/>
  <c r="I386" i="7" s="1"/>
  <c r="H94" i="7"/>
  <c r="I94" i="7" s="1"/>
  <c r="H261" i="7"/>
  <c r="I261" i="7" s="1"/>
  <c r="H389" i="7"/>
  <c r="I389" i="7" s="1"/>
  <c r="H464" i="7"/>
  <c r="I464" i="7" s="1"/>
  <c r="H496" i="7"/>
  <c r="I496" i="7" s="1"/>
  <c r="H528" i="7"/>
  <c r="I528" i="7" s="1"/>
  <c r="H552" i="7"/>
  <c r="I552" i="7" s="1"/>
  <c r="H568" i="7"/>
  <c r="I568" i="7" s="1"/>
  <c r="H584" i="7"/>
  <c r="I584" i="7" s="1"/>
  <c r="H600" i="7"/>
  <c r="I600" i="7" s="1"/>
  <c r="H616" i="7"/>
  <c r="I616" i="7" s="1"/>
  <c r="H632" i="7"/>
  <c r="I632" i="7" s="1"/>
  <c r="H648" i="7"/>
  <c r="I648" i="7" s="1"/>
  <c r="H664" i="7"/>
  <c r="I664" i="7" s="1"/>
  <c r="H680" i="7"/>
  <c r="I680" i="7" s="1"/>
  <c r="H696" i="7"/>
  <c r="I696" i="7" s="1"/>
  <c r="H712" i="7"/>
  <c r="I712" i="7" s="1"/>
  <c r="H728" i="7"/>
  <c r="I728" i="7" s="1"/>
  <c r="H744" i="7"/>
  <c r="I744" i="7" s="1"/>
  <c r="H760" i="7"/>
  <c r="I760" i="7" s="1"/>
  <c r="H776" i="7"/>
  <c r="I776" i="7" s="1"/>
  <c r="H792" i="7"/>
  <c r="I792" i="7" s="1"/>
  <c r="H808" i="7"/>
  <c r="I808" i="7" s="1"/>
  <c r="H824" i="7"/>
  <c r="I824" i="7" s="1"/>
  <c r="H840" i="7"/>
  <c r="I840" i="7" s="1"/>
  <c r="H856" i="7"/>
  <c r="I856" i="7" s="1"/>
  <c r="H872" i="7"/>
  <c r="I872" i="7" s="1"/>
  <c r="H888" i="7"/>
  <c r="I888" i="7" s="1"/>
  <c r="H904" i="7"/>
  <c r="I904" i="7" s="1"/>
  <c r="H920" i="7"/>
  <c r="I920" i="7" s="1"/>
  <c r="H936" i="7"/>
  <c r="I936" i="7" s="1"/>
  <c r="H114" i="7"/>
  <c r="I114" i="7" s="1"/>
  <c r="H207" i="7"/>
  <c r="I207" i="7" s="1"/>
  <c r="H271" i="7"/>
  <c r="I271" i="7" s="1"/>
  <c r="H335" i="7"/>
  <c r="I335" i="7" s="1"/>
  <c r="H399" i="7"/>
  <c r="I399" i="7" s="1"/>
  <c r="H445" i="7"/>
  <c r="I445" i="7" s="1"/>
  <c r="H477" i="7"/>
  <c r="I477" i="7" s="1"/>
  <c r="H509" i="7"/>
  <c r="I509" i="7" s="1"/>
  <c r="H541" i="7"/>
  <c r="I541" i="7" s="1"/>
  <c r="H573" i="7"/>
  <c r="I573" i="7" s="1"/>
  <c r="H58" i="7"/>
  <c r="I58" i="7" s="1"/>
  <c r="H243" i="7"/>
  <c r="I243" i="7" s="1"/>
  <c r="H371" i="7"/>
  <c r="I371" i="7" s="1"/>
  <c r="H463" i="7"/>
  <c r="I463" i="7" s="1"/>
  <c r="H527" i="7"/>
  <c r="I527" i="7" s="1"/>
  <c r="H591" i="7"/>
  <c r="I591" i="7" s="1"/>
  <c r="H627" i="7"/>
  <c r="I627" i="7" s="1"/>
  <c r="H659" i="7"/>
  <c r="I659" i="7" s="1"/>
  <c r="B1529" i="7"/>
  <c r="B797" i="7"/>
  <c r="B1892" i="7"/>
  <c r="B2440" i="7"/>
  <c r="B2992" i="7"/>
  <c r="B3120" i="7"/>
  <c r="B3248" i="7"/>
  <c r="B3376" i="7"/>
  <c r="B3568" i="7"/>
  <c r="B3696" i="7"/>
  <c r="B66" i="7"/>
  <c r="B785" i="7"/>
  <c r="B1254" i="7"/>
  <c r="H119" i="7"/>
  <c r="I119" i="7" s="1"/>
  <c r="H152" i="7"/>
  <c r="I152" i="7" s="1"/>
  <c r="H290" i="7"/>
  <c r="I290" i="7" s="1"/>
  <c r="H418" i="7"/>
  <c r="I418" i="7" s="1"/>
  <c r="H325" i="7"/>
  <c r="I325" i="7" s="1"/>
  <c r="H480" i="7"/>
  <c r="I480" i="7" s="1"/>
  <c r="H544" i="7"/>
  <c r="I544" i="7" s="1"/>
  <c r="H576" i="7"/>
  <c r="I576" i="7" s="1"/>
  <c r="H608" i="7"/>
  <c r="I608" i="7" s="1"/>
  <c r="H640" i="7"/>
  <c r="I640" i="7" s="1"/>
  <c r="H672" i="7"/>
  <c r="I672" i="7" s="1"/>
  <c r="H704" i="7"/>
  <c r="I704" i="7" s="1"/>
  <c r="H736" i="7"/>
  <c r="I736" i="7" s="1"/>
  <c r="H768" i="7"/>
  <c r="I768" i="7" s="1"/>
  <c r="H800" i="7"/>
  <c r="I800" i="7" s="1"/>
  <c r="H832" i="7"/>
  <c r="I832" i="7" s="1"/>
  <c r="H864" i="7"/>
  <c r="I864" i="7" s="1"/>
  <c r="H896" i="7"/>
  <c r="I896" i="7" s="1"/>
  <c r="H928" i="7"/>
  <c r="I928" i="7" s="1"/>
  <c r="H175" i="7"/>
  <c r="I175" i="7" s="1"/>
  <c r="H303" i="7"/>
  <c r="I303" i="7" s="1"/>
  <c r="H429" i="7"/>
  <c r="I429" i="7" s="1"/>
  <c r="H493" i="7"/>
  <c r="I493" i="7" s="1"/>
  <c r="H557" i="7"/>
  <c r="I557" i="7" s="1"/>
  <c r="H179" i="7"/>
  <c r="I179" i="7" s="1"/>
  <c r="H431" i="7"/>
  <c r="I431" i="7" s="1"/>
  <c r="H559" i="7"/>
  <c r="I559" i="7" s="1"/>
  <c r="H643" i="7"/>
  <c r="I643" i="7" s="1"/>
  <c r="H691" i="7"/>
  <c r="I691" i="7" s="1"/>
  <c r="H723" i="7"/>
  <c r="I723" i="7" s="1"/>
  <c r="H755" i="7"/>
  <c r="I755" i="7" s="1"/>
  <c r="H787" i="7"/>
  <c r="I787" i="7" s="1"/>
  <c r="H819" i="7"/>
  <c r="I819" i="7" s="1"/>
  <c r="H851" i="7"/>
  <c r="I851" i="7" s="1"/>
  <c r="H883" i="7"/>
  <c r="I883" i="7" s="1"/>
  <c r="H915" i="7"/>
  <c r="I915" i="7" s="1"/>
  <c r="H943" i="7"/>
  <c r="I943" i="7" s="1"/>
  <c r="H959" i="7"/>
  <c r="I959" i="7" s="1"/>
  <c r="H975" i="7"/>
  <c r="I975" i="7" s="1"/>
  <c r="H991" i="7"/>
  <c r="I991" i="7" s="1"/>
  <c r="H1007" i="7"/>
  <c r="I1007" i="7" s="1"/>
  <c r="H1023" i="7"/>
  <c r="I1023" i="7" s="1"/>
  <c r="H315" i="7"/>
  <c r="I315" i="7" s="1"/>
  <c r="H499" i="7"/>
  <c r="I499" i="7" s="1"/>
  <c r="H613" i="7"/>
  <c r="I613" i="7" s="1"/>
  <c r="H677" i="7"/>
  <c r="I677" i="7" s="1"/>
  <c r="H741" i="7"/>
  <c r="I741" i="7" s="1"/>
  <c r="H805" i="7"/>
  <c r="I805" i="7" s="1"/>
  <c r="H869" i="7"/>
  <c r="I869" i="7" s="1"/>
  <c r="H933" i="7"/>
  <c r="I933" i="7" s="1"/>
  <c r="H968" i="7"/>
  <c r="I968" i="7" s="1"/>
  <c r="H1000" i="7"/>
  <c r="I1000" i="7" s="1"/>
  <c r="H1028" i="7"/>
  <c r="I1028" i="7" s="1"/>
  <c r="H1044" i="7"/>
  <c r="I1044" i="7" s="1"/>
  <c r="H1060" i="7"/>
  <c r="I1060" i="7" s="1"/>
  <c r="H1076" i="7"/>
  <c r="I1076" i="7" s="1"/>
  <c r="H1092" i="7"/>
  <c r="I1092" i="7" s="1"/>
  <c r="H1108" i="7"/>
  <c r="I1108" i="7" s="1"/>
  <c r="H1124" i="7"/>
  <c r="I1124" i="7" s="1"/>
  <c r="H1140" i="7"/>
  <c r="I1140" i="7" s="1"/>
  <c r="H1156" i="7"/>
  <c r="I1156" i="7" s="1"/>
  <c r="H1172" i="7"/>
  <c r="I1172" i="7" s="1"/>
  <c r="H1188" i="7"/>
  <c r="I1188" i="7" s="1"/>
  <c r="H1204" i="7"/>
  <c r="I1204" i="7" s="1"/>
  <c r="H1220" i="7"/>
  <c r="I1220" i="7" s="1"/>
  <c r="H1236" i="7"/>
  <c r="I1236" i="7" s="1"/>
  <c r="H1252" i="7"/>
  <c r="I1252" i="7" s="1"/>
  <c r="H1268" i="7"/>
  <c r="I1268" i="7" s="1"/>
  <c r="H1284" i="7"/>
  <c r="I1284" i="7" s="1"/>
  <c r="H1300" i="7"/>
  <c r="I1300" i="7" s="1"/>
  <c r="H1316" i="7"/>
  <c r="I1316" i="7" s="1"/>
  <c r="H203" i="7"/>
  <c r="I203" i="7" s="1"/>
  <c r="H443" i="7"/>
  <c r="I443" i="7" s="1"/>
  <c r="H571" i="7"/>
  <c r="I571" i="7" s="1"/>
  <c r="H649" i="7"/>
  <c r="I649" i="7" s="1"/>
  <c r="H713" i="7"/>
  <c r="I713" i="7" s="1"/>
  <c r="H777" i="7"/>
  <c r="I777" i="7" s="1"/>
  <c r="H841" i="7"/>
  <c r="I841" i="7" s="1"/>
  <c r="H905" i="7"/>
  <c r="I905" i="7" s="1"/>
  <c r="H954" i="7"/>
  <c r="I954" i="7" s="1"/>
  <c r="H986" i="7"/>
  <c r="I986" i="7" s="1"/>
  <c r="H1018" i="7"/>
  <c r="I1018" i="7" s="1"/>
  <c r="H1037" i="7"/>
  <c r="I1037" i="7" s="1"/>
  <c r="H1053" i="7"/>
  <c r="I1053" i="7" s="1"/>
  <c r="H1069" i="7"/>
  <c r="I1069" i="7" s="1"/>
  <c r="H1085" i="7"/>
  <c r="I1085" i="7" s="1"/>
  <c r="H1101" i="7"/>
  <c r="I1101" i="7" s="1"/>
  <c r="H1117" i="7"/>
  <c r="I1117" i="7" s="1"/>
  <c r="H1133" i="7"/>
  <c r="I1133" i="7" s="1"/>
  <c r="H1149" i="7"/>
  <c r="I1149" i="7" s="1"/>
  <c r="H1165" i="7"/>
  <c r="I1165" i="7" s="1"/>
  <c r="H1181" i="7"/>
  <c r="I1181" i="7" s="1"/>
  <c r="H1197" i="7"/>
  <c r="I1197" i="7" s="1"/>
  <c r="H1213" i="7"/>
  <c r="I1213" i="7" s="1"/>
  <c r="H1229" i="7"/>
  <c r="I1229" i="7" s="1"/>
  <c r="H1245" i="7"/>
  <c r="I1245" i="7" s="1"/>
  <c r="H1261" i="7"/>
  <c r="I1261" i="7" s="1"/>
  <c r="H1277" i="7"/>
  <c r="I1277" i="7" s="1"/>
  <c r="H1293" i="7"/>
  <c r="I1293" i="7" s="1"/>
  <c r="H1309" i="7"/>
  <c r="I1309" i="7" s="1"/>
  <c r="H1325" i="7"/>
  <c r="I1325" i="7" s="1"/>
  <c r="H1341" i="7"/>
  <c r="I1341" i="7" s="1"/>
  <c r="H1357" i="7"/>
  <c r="I1357" i="7" s="1"/>
  <c r="H1373" i="7"/>
  <c r="I1373" i="7" s="1"/>
  <c r="H1389" i="7"/>
  <c r="I1389" i="7" s="1"/>
  <c r="H1405" i="7"/>
  <c r="I1405" i="7" s="1"/>
  <c r="H1421" i="7"/>
  <c r="I1421" i="7" s="1"/>
  <c r="H1437" i="7"/>
  <c r="I1437" i="7" s="1"/>
  <c r="H1453" i="7"/>
  <c r="I1453" i="7" s="1"/>
  <c r="H1469" i="7"/>
  <c r="I1469" i="7" s="1"/>
  <c r="H1485" i="7"/>
  <c r="I1485" i="7" s="1"/>
  <c r="H1501" i="7"/>
  <c r="I1501" i="7" s="1"/>
  <c r="H1517" i="7"/>
  <c r="I1517" i="7" s="1"/>
  <c r="H1533" i="7"/>
  <c r="I1533" i="7" s="1"/>
  <c r="H1350" i="7"/>
  <c r="I1350" i="7" s="1"/>
  <c r="H1382" i="7"/>
  <c r="I1382" i="7" s="1"/>
  <c r="H1414" i="7"/>
  <c r="I1414" i="7" s="1"/>
  <c r="H1446" i="7"/>
  <c r="I1446" i="7" s="1"/>
  <c r="H1478" i="7"/>
  <c r="I1478" i="7" s="1"/>
  <c r="H1510" i="7"/>
  <c r="I1510" i="7" s="1"/>
  <c r="H1539" i="7"/>
  <c r="I1539" i="7" s="1"/>
  <c r="H1555" i="7"/>
  <c r="I1555" i="7" s="1"/>
  <c r="H1571" i="7"/>
  <c r="I1571" i="7" s="1"/>
  <c r="H1587" i="7"/>
  <c r="I1587" i="7" s="1"/>
  <c r="H1603" i="7"/>
  <c r="I1603" i="7" s="1"/>
  <c r="H1619" i="7"/>
  <c r="I1619" i="7" s="1"/>
  <c r="H1635" i="7"/>
  <c r="I1635" i="7" s="1"/>
  <c r="H1651" i="7"/>
  <c r="I1651" i="7" s="1"/>
  <c r="H1667" i="7"/>
  <c r="I1667" i="7" s="1"/>
  <c r="H1683" i="7"/>
  <c r="I1683" i="7" s="1"/>
  <c r="H1699" i="7"/>
  <c r="I1699" i="7" s="1"/>
  <c r="H1715" i="7"/>
  <c r="I1715" i="7" s="1"/>
  <c r="H1731" i="7"/>
  <c r="I1731" i="7" s="1"/>
  <c r="H1747" i="7"/>
  <c r="I1747" i="7" s="1"/>
  <c r="H1763" i="7"/>
  <c r="I1763" i="7" s="1"/>
  <c r="H1779" i="7"/>
  <c r="I1779" i="7" s="1"/>
  <c r="H1795" i="7"/>
  <c r="I1795" i="7" s="1"/>
  <c r="H1811" i="7"/>
  <c r="I1811" i="7" s="1"/>
  <c r="H1827" i="7"/>
  <c r="I1827" i="7" s="1"/>
  <c r="H1843" i="7"/>
  <c r="I1843" i="7" s="1"/>
  <c r="H1859" i="7"/>
  <c r="I1859" i="7" s="1"/>
  <c r="H1875" i="7"/>
  <c r="I1875" i="7" s="1"/>
  <c r="H1891" i="7"/>
  <c r="I1891" i="7" s="1"/>
  <c r="H1907" i="7"/>
  <c r="I1907" i="7" s="1"/>
  <c r="H1923" i="7"/>
  <c r="I1923" i="7" s="1"/>
  <c r="H1939" i="7"/>
  <c r="I1939" i="7" s="1"/>
  <c r="H1955" i="7"/>
  <c r="I1955" i="7" s="1"/>
  <c r="H1971" i="7"/>
  <c r="I1971" i="7" s="1"/>
  <c r="H1987" i="7"/>
  <c r="I1987" i="7" s="1"/>
  <c r="H2003" i="7"/>
  <c r="I2003" i="7" s="1"/>
  <c r="H2019" i="7"/>
  <c r="I2019" i="7" s="1"/>
  <c r="H2035" i="7"/>
  <c r="I2035" i="7" s="1"/>
  <c r="H2051" i="7"/>
  <c r="I2051" i="7" s="1"/>
  <c r="H2067" i="7"/>
  <c r="I2067" i="7" s="1"/>
  <c r="H2083" i="7"/>
  <c r="I2083" i="7" s="1"/>
  <c r="H2099" i="7"/>
  <c r="I2099" i="7" s="1"/>
  <c r="H2115" i="7"/>
  <c r="I2115" i="7" s="1"/>
  <c r="B529" i="7"/>
  <c r="B3632" i="7"/>
  <c r="B3312" i="7"/>
  <c r="B2183" i="7"/>
  <c r="B1841" i="7"/>
  <c r="H3521" i="7"/>
  <c r="I3521" i="7" s="1"/>
  <c r="B632" i="7"/>
  <c r="B25" i="7"/>
  <c r="H3186" i="7"/>
  <c r="I3186" i="7" s="1"/>
  <c r="B325" i="7"/>
  <c r="B888" i="7"/>
  <c r="B759" i="7"/>
  <c r="B1361" i="7"/>
  <c r="B1649" i="7"/>
  <c r="B1777" i="7"/>
  <c r="B1905" i="7"/>
  <c r="B541" i="7"/>
  <c r="B996" i="7"/>
  <c r="B1252" i="7"/>
  <c r="B1508" i="7"/>
  <c r="B1764" i="7"/>
  <c r="B1991" i="7"/>
  <c r="B2119" i="7"/>
  <c r="B2247" i="7"/>
  <c r="B2376" i="7"/>
  <c r="B2504" i="7"/>
  <c r="B2632" i="7"/>
  <c r="B2680" i="7"/>
  <c r="B2744" i="7"/>
  <c r="B2872" i="7"/>
  <c r="B2976" i="7"/>
  <c r="B3008" i="7"/>
  <c r="B3040" i="7"/>
  <c r="B3072" i="7"/>
  <c r="B3104" i="7"/>
  <c r="B3136" i="7"/>
  <c r="B3168" i="7"/>
  <c r="B3200" i="7"/>
  <c r="B3232" i="7"/>
  <c r="B3264" i="7"/>
  <c r="B3296" i="7"/>
  <c r="B3328" i="7"/>
  <c r="B3360" i="7"/>
  <c r="B3392" i="7"/>
  <c r="B3424" i="7"/>
  <c r="B3456" i="7"/>
  <c r="B3488" i="7"/>
  <c r="B3504" i="7"/>
  <c r="B3552" i="7"/>
  <c r="B3584" i="7"/>
  <c r="B3616" i="7"/>
  <c r="B3648" i="7"/>
  <c r="B3680" i="7"/>
  <c r="B3712" i="7"/>
  <c r="B3744" i="7"/>
  <c r="B3776" i="7"/>
  <c r="B3808" i="7"/>
  <c r="B247" i="7"/>
  <c r="B465" i="7"/>
  <c r="B593" i="7"/>
  <c r="B721" i="7"/>
  <c r="B849" i="7"/>
  <c r="B958" i="7"/>
  <c r="B1062" i="7"/>
  <c r="B1190" i="7"/>
  <c r="H7" i="7"/>
  <c r="I7" i="7" s="1"/>
  <c r="H39" i="7"/>
  <c r="I39" i="7" s="1"/>
  <c r="H71" i="7"/>
  <c r="I71" i="7" s="1"/>
  <c r="H103" i="7"/>
  <c r="I103" i="7" s="1"/>
  <c r="H135" i="7"/>
  <c r="I135" i="7" s="1"/>
  <c r="H167" i="7"/>
  <c r="I167" i="7" s="1"/>
  <c r="H56" i="7"/>
  <c r="I56" i="7" s="1"/>
  <c r="H120" i="7"/>
  <c r="I120" i="7" s="1"/>
  <c r="H178" i="7"/>
  <c r="I178" i="7" s="1"/>
  <c r="H210" i="7"/>
  <c r="I210" i="7" s="1"/>
  <c r="H242" i="7"/>
  <c r="I242" i="7" s="1"/>
  <c r="H274" i="7"/>
  <c r="I274" i="7" s="1"/>
  <c r="H306" i="7"/>
  <c r="I306" i="7" s="1"/>
  <c r="H338" i="7"/>
  <c r="I338" i="7" s="1"/>
  <c r="H370" i="7"/>
  <c r="I370" i="7" s="1"/>
  <c r="H402" i="7"/>
  <c r="I402" i="7" s="1"/>
  <c r="H30" i="7"/>
  <c r="I30" i="7" s="1"/>
  <c r="H158" i="7"/>
  <c r="I158" i="7" s="1"/>
  <c r="H229" i="7"/>
  <c r="I229" i="7" s="1"/>
  <c r="H293" i="7"/>
  <c r="I293" i="7" s="1"/>
  <c r="H357" i="7"/>
  <c r="I357" i="7" s="1"/>
  <c r="H421" i="7"/>
  <c r="I421" i="7" s="1"/>
  <c r="H456" i="7"/>
  <c r="I456" i="7" s="1"/>
  <c r="H472" i="7"/>
  <c r="I472" i="7" s="1"/>
  <c r="H488" i="7"/>
  <c r="I488" i="7" s="1"/>
  <c r="H504" i="7"/>
  <c r="I504" i="7" s="1"/>
  <c r="H520" i="7"/>
  <c r="I520" i="7" s="1"/>
  <c r="H536" i="7"/>
  <c r="I536" i="7" s="1"/>
  <c r="H448" i="7"/>
  <c r="I448" i="7" s="1"/>
  <c r="H432" i="7"/>
  <c r="I432" i="7" s="1"/>
  <c r="H405" i="7"/>
  <c r="I405" i="7" s="1"/>
  <c r="H373" i="7"/>
  <c r="I373" i="7" s="1"/>
  <c r="H341" i="7"/>
  <c r="I341" i="7" s="1"/>
  <c r="H309" i="7"/>
  <c r="I309" i="7" s="1"/>
  <c r="H277" i="7"/>
  <c r="I277" i="7" s="1"/>
  <c r="H245" i="7"/>
  <c r="I245" i="7" s="1"/>
  <c r="H213" i="7"/>
  <c r="I213" i="7" s="1"/>
  <c r="H181" i="7"/>
  <c r="I181" i="7" s="1"/>
  <c r="H126" i="7"/>
  <c r="I126" i="7" s="1"/>
  <c r="H62" i="7"/>
  <c r="I62" i="7" s="1"/>
  <c r="H426" i="7"/>
  <c r="I426" i="7" s="1"/>
  <c r="H410" i="7"/>
  <c r="I410" i="7" s="1"/>
  <c r="H394" i="7"/>
  <c r="I394" i="7" s="1"/>
  <c r="H378" i="7"/>
  <c r="I378" i="7" s="1"/>
  <c r="H362" i="7"/>
  <c r="I362" i="7" s="1"/>
  <c r="H346" i="7"/>
  <c r="I346" i="7" s="1"/>
  <c r="H330" i="7"/>
  <c r="I330" i="7" s="1"/>
  <c r="H314" i="7"/>
  <c r="I314" i="7" s="1"/>
  <c r="H298" i="7"/>
  <c r="I298" i="7" s="1"/>
  <c r="H282" i="7"/>
  <c r="I282" i="7" s="1"/>
  <c r="H266" i="7"/>
  <c r="I266" i="7" s="1"/>
  <c r="H250" i="7"/>
  <c r="I250" i="7" s="1"/>
  <c r="H234" i="7"/>
  <c r="I234" i="7" s="1"/>
  <c r="H218" i="7"/>
  <c r="I218" i="7" s="1"/>
  <c r="H202" i="7"/>
  <c r="I202" i="7" s="1"/>
  <c r="H186" i="7"/>
  <c r="I186" i="7" s="1"/>
  <c r="H168" i="7"/>
  <c r="I168" i="7" s="1"/>
  <c r="H136" i="7"/>
  <c r="I136" i="7" s="1"/>
  <c r="H104" i="7"/>
  <c r="I104" i="7" s="1"/>
  <c r="H72" i="7"/>
  <c r="I72" i="7" s="1"/>
  <c r="H40" i="7"/>
  <c r="I40" i="7" s="1"/>
  <c r="H8" i="7"/>
  <c r="I8" i="7" s="1"/>
  <c r="H159" i="7"/>
  <c r="I159" i="7" s="1"/>
  <c r="H143" i="7"/>
  <c r="I143" i="7" s="1"/>
  <c r="H127" i="7"/>
  <c r="I127" i="7" s="1"/>
  <c r="H111" i="7"/>
  <c r="I111" i="7" s="1"/>
  <c r="H95" i="7"/>
  <c r="I95" i="7" s="1"/>
  <c r="H79" i="7"/>
  <c r="I79" i="7" s="1"/>
  <c r="H63" i="7"/>
  <c r="I63" i="7" s="1"/>
  <c r="H47" i="7"/>
  <c r="I47" i="7" s="1"/>
  <c r="H31" i="7"/>
  <c r="I31" i="7" s="1"/>
  <c r="H15" i="7"/>
  <c r="I15" i="7" s="1"/>
  <c r="B1286" i="7"/>
  <c r="B1222" i="7"/>
  <c r="B1158" i="7"/>
  <c r="B1094" i="7"/>
  <c r="B1030" i="7"/>
  <c r="B974" i="7"/>
  <c r="B942" i="7"/>
  <c r="B881" i="7"/>
  <c r="B817" i="7"/>
  <c r="B753" i="7"/>
  <c r="B689" i="7"/>
  <c r="B625" i="7"/>
  <c r="B561" i="7"/>
  <c r="B497" i="7"/>
  <c r="B433" i="7"/>
  <c r="B311" i="7"/>
  <c r="B183" i="7"/>
  <c r="B3816" i="7"/>
  <c r="B3800" i="7"/>
  <c r="B3784" i="7"/>
  <c r="B3768" i="7"/>
  <c r="B3752" i="7"/>
  <c r="B3736" i="7"/>
  <c r="B3720" i="7"/>
  <c r="B3704" i="7"/>
  <c r="B3688" i="7"/>
  <c r="B3672" i="7"/>
  <c r="B3656" i="7"/>
  <c r="B3640" i="7"/>
  <c r="B3624" i="7"/>
  <c r="B3608" i="7"/>
  <c r="B3592" i="7"/>
  <c r="B3576" i="7"/>
  <c r="B3560" i="7"/>
  <c r="B3544" i="7"/>
  <c r="B3512" i="7"/>
  <c r="B3480" i="7"/>
  <c r="B3464" i="7"/>
  <c r="B3448" i="7"/>
  <c r="B3432" i="7"/>
  <c r="B3416" i="7"/>
  <c r="B3400" i="7"/>
  <c r="B3384" i="7"/>
  <c r="B3368" i="7"/>
  <c r="B3352" i="7"/>
  <c r="B3336" i="7"/>
  <c r="B3320" i="7"/>
  <c r="B3304" i="7"/>
  <c r="B3288" i="7"/>
  <c r="B3272" i="7"/>
  <c r="B3256" i="7"/>
  <c r="B3240" i="7"/>
  <c r="B3224" i="7"/>
  <c r="B3208" i="7"/>
  <c r="B3192" i="7"/>
  <c r="B3176" i="7"/>
  <c r="B3160" i="7"/>
  <c r="B3144" i="7"/>
  <c r="B3128" i="7"/>
  <c r="B3112" i="7"/>
  <c r="B3096" i="7"/>
  <c r="B3080" i="7"/>
  <c r="B3064" i="7"/>
  <c r="B3048" i="7"/>
  <c r="B3032" i="7"/>
  <c r="B3016" i="7"/>
  <c r="B3000" i="7"/>
  <c r="B2984" i="7"/>
  <c r="B2968" i="7"/>
  <c r="B2904" i="7"/>
  <c r="B2840" i="7"/>
  <c r="B2777" i="7"/>
  <c r="B2600" i="7"/>
  <c r="B2536" i="7"/>
  <c r="B2472" i="7"/>
  <c r="B2408" i="7"/>
  <c r="B2344" i="7"/>
  <c r="B2279" i="7"/>
  <c r="B2215" i="7"/>
  <c r="B2151" i="7"/>
  <c r="B2087" i="7"/>
  <c r="B2023" i="7"/>
  <c r="B1956" i="7"/>
  <c r="B1828" i="7"/>
  <c r="B1700" i="7"/>
  <c r="B1572" i="7"/>
  <c r="B1444" i="7"/>
  <c r="B1316" i="7"/>
  <c r="B1188" i="7"/>
  <c r="B1060" i="7"/>
  <c r="B925" i="7"/>
  <c r="B669" i="7"/>
  <c r="B399" i="7"/>
  <c r="B1937" i="7"/>
  <c r="B1873" i="7"/>
  <c r="B1809" i="7"/>
  <c r="B1745" i="7"/>
  <c r="B1681" i="7"/>
  <c r="B1593" i="7"/>
  <c r="B1465" i="7"/>
  <c r="B1233" i="7"/>
  <c r="B977" i="7"/>
  <c r="B195" i="7"/>
  <c r="B395" i="7"/>
  <c r="B760" i="7"/>
  <c r="B504" i="7"/>
  <c r="B88" i="7"/>
  <c r="H3009" i="7"/>
  <c r="I3009" i="7" s="1"/>
  <c r="H1756" i="7"/>
  <c r="I1756" i="7" s="1"/>
  <c r="H1890" i="7"/>
  <c r="I1890" i="7" s="1"/>
  <c r="H3698" i="7"/>
  <c r="I3698" i="7" s="1"/>
  <c r="H3265" i="7"/>
  <c r="I3265" i="7" s="1"/>
  <c r="H3777" i="7"/>
  <c r="I3777" i="7" s="1"/>
  <c r="B386" i="7"/>
  <c r="B440" i="7"/>
  <c r="B568" i="7"/>
  <c r="B696" i="7"/>
  <c r="B824" i="7"/>
  <c r="B106" i="7"/>
  <c r="B539" i="7"/>
  <c r="B838" i="7"/>
  <c r="B567" i="7"/>
  <c r="B887" i="7"/>
  <c r="B1041" i="7"/>
  <c r="B1169" i="7"/>
  <c r="B1297" i="7"/>
  <c r="B1425" i="7"/>
  <c r="B1497" i="7"/>
  <c r="B1561" i="7"/>
  <c r="B1625" i="7"/>
  <c r="B1665" i="7"/>
  <c r="B1697" i="7"/>
  <c r="B1729" i="7"/>
  <c r="B1761" i="7"/>
  <c r="B1793" i="7"/>
  <c r="B1825" i="7"/>
  <c r="B1857" i="7"/>
  <c r="B1889" i="7"/>
  <c r="B1921" i="7"/>
  <c r="B1953" i="7"/>
  <c r="B271" i="7"/>
  <c r="B477" i="7"/>
  <c r="B605" i="7"/>
  <c r="B733" i="7"/>
  <c r="B861" i="7"/>
  <c r="B964" i="7"/>
  <c r="B1028" i="7"/>
  <c r="B1092" i="7"/>
  <c r="B1156" i="7"/>
  <c r="B1220" i="7"/>
  <c r="B1284" i="7"/>
  <c r="B1348" i="7"/>
  <c r="B1412" i="7"/>
  <c r="B1476" i="7"/>
  <c r="B1540" i="7"/>
  <c r="B1604" i="7"/>
  <c r="B1668" i="7"/>
  <c r="B1732" i="7"/>
  <c r="B1796" i="7"/>
  <c r="B1860" i="7"/>
  <c r="B1924" i="7"/>
  <c r="B1975" i="7"/>
  <c r="B2007" i="7"/>
  <c r="B2039" i="7"/>
  <c r="B2071" i="7"/>
  <c r="B2103" i="7"/>
  <c r="B2135" i="7"/>
  <c r="B2167" i="7"/>
  <c r="B2199" i="7"/>
  <c r="B2231" i="7"/>
  <c r="B2263" i="7"/>
  <c r="B2295" i="7"/>
  <c r="B2328" i="7"/>
  <c r="B2360" i="7"/>
  <c r="B2392" i="7"/>
  <c r="B2424" i="7"/>
  <c r="B2456" i="7"/>
  <c r="B2488" i="7"/>
  <c r="B2520" i="7"/>
  <c r="B2552" i="7"/>
  <c r="B2584" i="7"/>
  <c r="B2616" i="7"/>
  <c r="B2648" i="7"/>
  <c r="B2664" i="7"/>
  <c r="B2696" i="7"/>
  <c r="B2728" i="7"/>
  <c r="B2760" i="7"/>
  <c r="B2792" i="7"/>
  <c r="B2824" i="7"/>
  <c r="B2856" i="7"/>
  <c r="B2888" i="7"/>
  <c r="B2920" i="7"/>
  <c r="B2952" i="7"/>
  <c r="B2880" i="7"/>
  <c r="H2812" i="7"/>
  <c r="I2812" i="7" s="1"/>
  <c r="H3331" i="7"/>
  <c r="I3331" i="7" s="1"/>
  <c r="B102" i="7"/>
  <c r="H2438" i="7"/>
  <c r="I2438" i="7" s="1"/>
  <c r="H2403" i="7"/>
  <c r="I2403" i="7" s="1"/>
  <c r="H3058" i="7"/>
  <c r="I3058" i="7" s="1"/>
  <c r="H3314" i="7"/>
  <c r="I3314" i="7" s="1"/>
  <c r="H3570" i="7"/>
  <c r="I3570" i="7" s="1"/>
  <c r="H2790" i="7"/>
  <c r="I2790" i="7" s="1"/>
  <c r="H2945" i="7"/>
  <c r="I2945" i="7" s="1"/>
  <c r="H3073" i="7"/>
  <c r="I3073" i="7" s="1"/>
  <c r="H3201" i="7"/>
  <c r="I3201" i="7" s="1"/>
  <c r="H3329" i="7"/>
  <c r="I3329" i="7" s="1"/>
  <c r="H3457" i="7"/>
  <c r="I3457" i="7" s="1"/>
  <c r="H3585" i="7"/>
  <c r="I3585" i="7" s="1"/>
  <c r="H3713" i="7"/>
  <c r="B23" i="7"/>
  <c r="B151" i="7"/>
  <c r="B194" i="7"/>
  <c r="B322" i="7"/>
  <c r="B94" i="7"/>
  <c r="B293" i="7"/>
  <c r="B357" i="7"/>
  <c r="B421" i="7"/>
  <c r="B456" i="7"/>
  <c r="B488" i="7"/>
  <c r="B520" i="7"/>
  <c r="B552" i="7"/>
  <c r="B584" i="7"/>
  <c r="B616" i="7"/>
  <c r="B648" i="7"/>
  <c r="B680" i="7"/>
  <c r="B712" i="7"/>
  <c r="B744" i="7"/>
  <c r="B776" i="7"/>
  <c r="B808" i="7"/>
  <c r="B840" i="7"/>
  <c r="B872" i="7"/>
  <c r="B904" i="7"/>
  <c r="B936" i="7"/>
  <c r="B203" i="7"/>
  <c r="B331" i="7"/>
  <c r="B443" i="7"/>
  <c r="B507" i="7"/>
  <c r="B571" i="7"/>
  <c r="B635" i="7"/>
  <c r="B742" i="7"/>
  <c r="B806" i="7"/>
  <c r="B870" i="7"/>
  <c r="B934" i="7"/>
  <c r="B323" i="7"/>
  <c r="B503" i="7"/>
  <c r="B631" i="7"/>
  <c r="B727" i="7"/>
  <c r="B791" i="7"/>
  <c r="B855" i="7"/>
  <c r="B919" i="7"/>
  <c r="B961" i="7"/>
  <c r="B993" i="7"/>
  <c r="B1025" i="7"/>
  <c r="B1057" i="7"/>
  <c r="B1089" i="7"/>
  <c r="B1121" i="7"/>
  <c r="B1153" i="7"/>
  <c r="B1185" i="7"/>
  <c r="B1217" i="7"/>
  <c r="B1249" i="7"/>
  <c r="B1281" i="7"/>
  <c r="B1313" i="7"/>
  <c r="B1345" i="7"/>
  <c r="B1377" i="7"/>
  <c r="B1409" i="7"/>
  <c r="B1441" i="7"/>
  <c r="B1457" i="7"/>
  <c r="B1473" i="7"/>
  <c r="B1489" i="7"/>
  <c r="B1505" i="7"/>
  <c r="B1521" i="7"/>
  <c r="B1537" i="7"/>
  <c r="B1553" i="7"/>
  <c r="B1569" i="7"/>
  <c r="B1585" i="7"/>
  <c r="B1601" i="7"/>
  <c r="B1617" i="7"/>
  <c r="B1633" i="7"/>
  <c r="I3713" i="7"/>
  <c r="B2960" i="7"/>
  <c r="B2944" i="7"/>
  <c r="B2928" i="7"/>
  <c r="B2912" i="7"/>
  <c r="B2896" i="7"/>
  <c r="B2864" i="7"/>
  <c r="B2848" i="7"/>
  <c r="B2832" i="7"/>
  <c r="B2816" i="7"/>
  <c r="B2800" i="7"/>
  <c r="B2784" i="7"/>
  <c r="B2768" i="7"/>
  <c r="B2752" i="7"/>
  <c r="B2736" i="7"/>
  <c r="B2720" i="7"/>
  <c r="B2704" i="7"/>
  <c r="B2688" i="7"/>
  <c r="B2672" i="7"/>
  <c r="B2640" i="7"/>
  <c r="B2624" i="7"/>
  <c r="B2608" i="7"/>
  <c r="B2592" i="7"/>
  <c r="B2576" i="7"/>
  <c r="B2560" i="7"/>
  <c r="B2544" i="7"/>
  <c r="B2528" i="7"/>
  <c r="B2512" i="7"/>
  <c r="B2496" i="7"/>
  <c r="B2480" i="7"/>
  <c r="B2464" i="7"/>
  <c r="B2448" i="7"/>
  <c r="B2432" i="7"/>
  <c r="B2416" i="7"/>
  <c r="B2400" i="7"/>
  <c r="B2384" i="7"/>
  <c r="B2368" i="7"/>
  <c r="B2352" i="7"/>
  <c r="B2336" i="7"/>
  <c r="B2319" i="7"/>
  <c r="B2303" i="7"/>
  <c r="B2287" i="7"/>
  <c r="B2271" i="7"/>
  <c r="B2255" i="7"/>
  <c r="B2239" i="7"/>
  <c r="B2223" i="7"/>
  <c r="B2207" i="7"/>
  <c r="B2191" i="7"/>
  <c r="B2175" i="7"/>
  <c r="B2159" i="7"/>
  <c r="B2143" i="7"/>
  <c r="B2127" i="7"/>
  <c r="B2111" i="7"/>
  <c r="B2095" i="7"/>
  <c r="B2079" i="7"/>
  <c r="B2063" i="7"/>
  <c r="B2047" i="7"/>
  <c r="B2031" i="7"/>
  <c r="B2015" i="7"/>
  <c r="B1999" i="7"/>
  <c r="B1983" i="7"/>
  <c r="B1967" i="7"/>
  <c r="B1940" i="7"/>
  <c r="B1908" i="7"/>
  <c r="B1876" i="7"/>
  <c r="B1844" i="7"/>
  <c r="B1812" i="7"/>
  <c r="B1780" i="7"/>
  <c r="B1748" i="7"/>
  <c r="B1716" i="7"/>
  <c r="B1684" i="7"/>
  <c r="B1652" i="7"/>
  <c r="B1620" i="7"/>
  <c r="B1588" i="7"/>
  <c r="B1556" i="7"/>
  <c r="B1524" i="7"/>
  <c r="B1492" i="7"/>
  <c r="B1460" i="7"/>
  <c r="B1428" i="7"/>
  <c r="B1396" i="7"/>
  <c r="B1364" i="7"/>
  <c r="B1332" i="7"/>
  <c r="B1300" i="7"/>
  <c r="B1268" i="7"/>
  <c r="B1236" i="7"/>
  <c r="B1204" i="7"/>
  <c r="B1172" i="7"/>
  <c r="B1140" i="7"/>
  <c r="B1108" i="7"/>
  <c r="B1076" i="7"/>
  <c r="B1044" i="7"/>
  <c r="B1012" i="7"/>
  <c r="B980" i="7"/>
  <c r="B948" i="7"/>
  <c r="B893" i="7"/>
  <c r="B829" i="7"/>
  <c r="B765" i="7"/>
  <c r="B701" i="7"/>
  <c r="B637" i="7"/>
  <c r="B573" i="7"/>
  <c r="B509" i="7"/>
  <c r="B445" i="7"/>
  <c r="B335" i="7"/>
  <c r="B207" i="7"/>
  <c r="B1961" i="7"/>
  <c r="B1945" i="7"/>
  <c r="B1929" i="7"/>
  <c r="B1913" i="7"/>
  <c r="B1897" i="7"/>
  <c r="B1881" i="7"/>
  <c r="B1865" i="7"/>
  <c r="B1849" i="7"/>
  <c r="B1833" i="7"/>
  <c r="B1817" i="7"/>
  <c r="B1801" i="7"/>
  <c r="B1785" i="7"/>
  <c r="B1769" i="7"/>
  <c r="B1753" i="7"/>
  <c r="B1737" i="7"/>
  <c r="B1721" i="7"/>
  <c r="B1705" i="7"/>
  <c r="B1689" i="7"/>
  <c r="B1673" i="7"/>
  <c r="B1657" i="7"/>
  <c r="B1641" i="7"/>
  <c r="B1609" i="7"/>
  <c r="B1577" i="7"/>
  <c r="B1545" i="7"/>
  <c r="B1513" i="7"/>
  <c r="B1481" i="7"/>
  <c r="B1449" i="7"/>
  <c r="B1393" i="7"/>
  <c r="B1329" i="7"/>
  <c r="B1265" i="7"/>
  <c r="B1201" i="7"/>
  <c r="B1137" i="7"/>
  <c r="B1073" i="7"/>
  <c r="B1009" i="7"/>
  <c r="B945" i="7"/>
  <c r="B823" i="7"/>
  <c r="B695" i="7"/>
  <c r="B439" i="7"/>
  <c r="B902" i="7"/>
  <c r="B774" i="7"/>
  <c r="B603" i="7"/>
  <c r="B475" i="7"/>
  <c r="B267" i="7"/>
  <c r="B920" i="7"/>
  <c r="B856" i="7"/>
  <c r="B792" i="7"/>
  <c r="B728" i="7"/>
  <c r="B664" i="7"/>
  <c r="B600" i="7"/>
  <c r="B536" i="7"/>
  <c r="B472" i="7"/>
  <c r="B389" i="7"/>
  <c r="B261" i="7"/>
  <c r="B258" i="7"/>
  <c r="B87" i="7"/>
  <c r="H3649" i="7"/>
  <c r="I3649" i="7" s="1"/>
  <c r="H3393" i="7"/>
  <c r="I3393" i="7" s="1"/>
  <c r="H3137" i="7"/>
  <c r="I3137" i="7" s="1"/>
  <c r="H2881" i="7"/>
  <c r="I2881" i="7" s="1"/>
  <c r="H3442" i="7"/>
  <c r="I3442" i="7" s="1"/>
  <c r="H2906" i="7"/>
  <c r="I2906" i="7" s="1"/>
  <c r="H1519" i="7"/>
  <c r="I1519" i="7" s="1"/>
  <c r="H2803" i="7"/>
  <c r="I2803" i="7" s="1"/>
  <c r="B152" i="7"/>
  <c r="H2308" i="7"/>
  <c r="I2308" i="7" s="1"/>
  <c r="B197" i="7"/>
  <c r="B418" i="7"/>
  <c r="B354" i="7"/>
  <c r="B290" i="7"/>
  <c r="B226" i="7"/>
  <c r="B24" i="7"/>
  <c r="B119" i="7"/>
  <c r="B55" i="7"/>
  <c r="H3809" i="7"/>
  <c r="I3809" i="7" s="1"/>
  <c r="H3745" i="7"/>
  <c r="I3745" i="7" s="1"/>
  <c r="H3681" i="7"/>
  <c r="I3681" i="7" s="1"/>
  <c r="H3617" i="7"/>
  <c r="I3617" i="7" s="1"/>
  <c r="H3553" i="7"/>
  <c r="I3553" i="7" s="1"/>
  <c r="H3489" i="7"/>
  <c r="I3489" i="7" s="1"/>
  <c r="H3425" i="7"/>
  <c r="I3425" i="7" s="1"/>
  <c r="H3361" i="7"/>
  <c r="I3361" i="7" s="1"/>
  <c r="H3297" i="7"/>
  <c r="I3297" i="7" s="1"/>
  <c r="H3233" i="7"/>
  <c r="I3233" i="7" s="1"/>
  <c r="H3169" i="7"/>
  <c r="I3169" i="7" s="1"/>
  <c r="H3105" i="7"/>
  <c r="I3105" i="7" s="1"/>
  <c r="H3041" i="7"/>
  <c r="I3041" i="7" s="1"/>
  <c r="H2977" i="7"/>
  <c r="I2977" i="7" s="1"/>
  <c r="H2913" i="7"/>
  <c r="I2913" i="7" s="1"/>
  <c r="H2849" i="7"/>
  <c r="I2849" i="7" s="1"/>
  <c r="H3762" i="7"/>
  <c r="I3762" i="7" s="1"/>
  <c r="H3634" i="7"/>
  <c r="I3634" i="7" s="1"/>
  <c r="H3506" i="7"/>
  <c r="I3506" i="7" s="1"/>
  <c r="H3378" i="7"/>
  <c r="I3378" i="7" s="1"/>
  <c r="H3250" i="7"/>
  <c r="I3250" i="7" s="1"/>
  <c r="H3122" i="7"/>
  <c r="I3122" i="7" s="1"/>
  <c r="H2994" i="7"/>
  <c r="I2994" i="7" s="1"/>
  <c r="H2659" i="7"/>
  <c r="I2659" i="7" s="1"/>
  <c r="H2146" i="7"/>
  <c r="I2146" i="7" s="1"/>
  <c r="H1602" i="7"/>
  <c r="I1602" i="7" s="1"/>
  <c r="H1925" i="7"/>
  <c r="I1925" i="7" s="1"/>
  <c r="B538" i="7"/>
  <c r="B196" i="7"/>
  <c r="H3587" i="7"/>
  <c r="I3587" i="7" s="1"/>
  <c r="H3075" i="7"/>
  <c r="I3075" i="7" s="1"/>
  <c r="H3324" i="7"/>
  <c r="I3324" i="7" s="1"/>
  <c r="H3370" i="7"/>
  <c r="I3370" i="7" s="1"/>
  <c r="H2169" i="7"/>
  <c r="I2169" i="7" s="1"/>
  <c r="B1433" i="7"/>
  <c r="B1417" i="7"/>
  <c r="B1401" i="7"/>
  <c r="B1385" i="7"/>
  <c r="B1369" i="7"/>
  <c r="B1353" i="7"/>
  <c r="B1337" i="7"/>
  <c r="B1321" i="7"/>
  <c r="B1305" i="7"/>
  <c r="B1289" i="7"/>
  <c r="B1273" i="7"/>
  <c r="B1257" i="7"/>
  <c r="B1241" i="7"/>
  <c r="B1225" i="7"/>
  <c r="B1209" i="7"/>
  <c r="B1193" i="7"/>
  <c r="B1177" i="7"/>
  <c r="B1161" i="7"/>
  <c r="B1145" i="7"/>
  <c r="B1129" i="7"/>
  <c r="B1113" i="7"/>
  <c r="B1097" i="7"/>
  <c r="B1081" i="7"/>
  <c r="B1065" i="7"/>
  <c r="B1049" i="7"/>
  <c r="B1033" i="7"/>
  <c r="B1017" i="7"/>
  <c r="B1001" i="7"/>
  <c r="B985" i="7"/>
  <c r="B969" i="7"/>
  <c r="B953" i="7"/>
  <c r="B935" i="7"/>
  <c r="B903" i="7"/>
  <c r="B871" i="7"/>
  <c r="B839" i="7"/>
  <c r="B807" i="7"/>
  <c r="B775" i="7"/>
  <c r="B743" i="7"/>
  <c r="B711" i="7"/>
  <c r="B663" i="7"/>
  <c r="B599" i="7"/>
  <c r="B535" i="7"/>
  <c r="B471" i="7"/>
  <c r="B387" i="7"/>
  <c r="B259" i="7"/>
  <c r="B90" i="7"/>
  <c r="B918" i="7"/>
  <c r="B886" i="7"/>
  <c r="B854" i="7"/>
  <c r="B822" i="7"/>
  <c r="B790" i="7"/>
  <c r="B758" i="7"/>
  <c r="B683" i="7"/>
  <c r="B651" i="7"/>
  <c r="B619" i="7"/>
  <c r="B587" i="7"/>
  <c r="B555" i="7"/>
  <c r="B523" i="7"/>
  <c r="B491" i="7"/>
  <c r="B459" i="7"/>
  <c r="B427" i="7"/>
  <c r="B363" i="7"/>
  <c r="B299" i="7"/>
  <c r="B235" i="7"/>
  <c r="B170" i="7"/>
  <c r="B42" i="7"/>
  <c r="B928" i="7"/>
  <c r="B912" i="7"/>
  <c r="B896" i="7"/>
  <c r="B880" i="7"/>
  <c r="B864" i="7"/>
  <c r="B848" i="7"/>
  <c r="B832" i="7"/>
  <c r="B816" i="7"/>
  <c r="B800" i="7"/>
  <c r="B784" i="7"/>
  <c r="B768" i="7"/>
  <c r="B752" i="7"/>
  <c r="B736" i="7"/>
  <c r="B720" i="7"/>
  <c r="B704" i="7"/>
  <c r="B688" i="7"/>
  <c r="B672" i="7"/>
  <c r="B656" i="7"/>
  <c r="B640" i="7"/>
  <c r="B624" i="7"/>
  <c r="B608" i="7"/>
  <c r="B592" i="7"/>
  <c r="B576" i="7"/>
  <c r="B560" i="7"/>
  <c r="B544" i="7"/>
  <c r="B528" i="7"/>
  <c r="B512" i="7"/>
  <c r="B496" i="7"/>
  <c r="B480" i="7"/>
  <c r="B464" i="7"/>
  <c r="B448" i="7"/>
  <c r="B432" i="7"/>
  <c r="B405" i="7"/>
  <c r="B373" i="7"/>
  <c r="B341" i="7"/>
  <c r="B309" i="7"/>
  <c r="B277" i="7"/>
  <c r="B229" i="7"/>
  <c r="B158" i="7"/>
  <c r="B30" i="7"/>
  <c r="B402" i="7"/>
  <c r="B370" i="7"/>
  <c r="B338" i="7"/>
  <c r="B306" i="7"/>
  <c r="B274" i="7"/>
  <c r="B242" i="7"/>
  <c r="B210" i="7"/>
  <c r="B178" i="7"/>
  <c r="B120" i="7"/>
  <c r="B56" i="7"/>
  <c r="B167" i="7"/>
  <c r="B135" i="7"/>
  <c r="B103" i="7"/>
  <c r="B71" i="7"/>
  <c r="B39" i="7"/>
  <c r="B7" i="7"/>
  <c r="H3793" i="7"/>
  <c r="I3793" i="7" s="1"/>
  <c r="H3761" i="7"/>
  <c r="I3761" i="7" s="1"/>
  <c r="H3729" i="7"/>
  <c r="I3729" i="7" s="1"/>
  <c r="H3697" i="7"/>
  <c r="I3697" i="7" s="1"/>
  <c r="H3665" i="7"/>
  <c r="I3665" i="7" s="1"/>
  <c r="H3633" i="7"/>
  <c r="I3633" i="7" s="1"/>
  <c r="H3601" i="7"/>
  <c r="I3601" i="7" s="1"/>
  <c r="H3569" i="7"/>
  <c r="I3569" i="7" s="1"/>
  <c r="H3537" i="7"/>
  <c r="I3537" i="7" s="1"/>
  <c r="H3505" i="7"/>
  <c r="I3505" i="7" s="1"/>
  <c r="H3473" i="7"/>
  <c r="I3473" i="7" s="1"/>
  <c r="H3441" i="7"/>
  <c r="I3441" i="7" s="1"/>
  <c r="H3409" i="7"/>
  <c r="I3409" i="7" s="1"/>
  <c r="H3377" i="7"/>
  <c r="I3377" i="7" s="1"/>
  <c r="H3345" i="7"/>
  <c r="I3345" i="7" s="1"/>
  <c r="H3313" i="7"/>
  <c r="I3313" i="7" s="1"/>
  <c r="H3281" i="7"/>
  <c r="I3281" i="7" s="1"/>
  <c r="H3249" i="7"/>
  <c r="I3249" i="7" s="1"/>
  <c r="H3217" i="7"/>
  <c r="I3217" i="7" s="1"/>
  <c r="H3185" i="7"/>
  <c r="I3185" i="7" s="1"/>
  <c r="H3153" i="7"/>
  <c r="I3153" i="7" s="1"/>
  <c r="H3121" i="7"/>
  <c r="I3121" i="7" s="1"/>
  <c r="H3089" i="7"/>
  <c r="I3089" i="7" s="1"/>
  <c r="H3057" i="7"/>
  <c r="I3057" i="7" s="1"/>
  <c r="H3025" i="7"/>
  <c r="I3025" i="7" s="1"/>
  <c r="H2993" i="7"/>
  <c r="I2993" i="7" s="1"/>
  <c r="H2961" i="7"/>
  <c r="I2961" i="7" s="1"/>
  <c r="H2929" i="7"/>
  <c r="I2929" i="7" s="1"/>
  <c r="H2897" i="7"/>
  <c r="I2897" i="7" s="1"/>
  <c r="H2865" i="7"/>
  <c r="I2865" i="7" s="1"/>
  <c r="H2825" i="7"/>
  <c r="I2825" i="7" s="1"/>
  <c r="H3794" i="7"/>
  <c r="I3794" i="7" s="1"/>
  <c r="H3730" i="7"/>
  <c r="I3730" i="7" s="1"/>
  <c r="H3666" i="7"/>
  <c r="I3666" i="7" s="1"/>
  <c r="H3602" i="7"/>
  <c r="I3602" i="7" s="1"/>
  <c r="H3538" i="7"/>
  <c r="I3538" i="7" s="1"/>
  <c r="H3474" i="7"/>
  <c r="I3474" i="7" s="1"/>
  <c r="H3410" i="7"/>
  <c r="I3410" i="7" s="1"/>
  <c r="H3346" i="7"/>
  <c r="I3346" i="7" s="1"/>
  <c r="H3282" i="7"/>
  <c r="I3282" i="7" s="1"/>
  <c r="H3218" i="7"/>
  <c r="I3218" i="7" s="1"/>
  <c r="H3154" i="7"/>
  <c r="I3154" i="7" s="1"/>
  <c r="H3090" i="7"/>
  <c r="I3090" i="7" s="1"/>
  <c r="H3026" i="7"/>
  <c r="I3026" i="7" s="1"/>
  <c r="H2962" i="7"/>
  <c r="I2962" i="7" s="1"/>
  <c r="H2787" i="7"/>
  <c r="I2787" i="7" s="1"/>
  <c r="H2531" i="7"/>
  <c r="I2531" i="7" s="1"/>
  <c r="H2274" i="7"/>
  <c r="I2274" i="7" s="1"/>
  <c r="H2018" i="7"/>
  <c r="I2018" i="7" s="1"/>
  <c r="H1762" i="7"/>
  <c r="I1762" i="7" s="1"/>
  <c r="H2694" i="7"/>
  <c r="I2694" i="7" s="1"/>
  <c r="H2181" i="7"/>
  <c r="I2181" i="7" s="1"/>
  <c r="H1669" i="7"/>
  <c r="I1669" i="7" s="1"/>
  <c r="B666" i="7"/>
  <c r="B393" i="7"/>
  <c r="B324" i="7"/>
  <c r="B153" i="7"/>
  <c r="H3715" i="7"/>
  <c r="I3715" i="7" s="1"/>
  <c r="H3459" i="7"/>
  <c r="I3459" i="7" s="1"/>
  <c r="H3203" i="7"/>
  <c r="I3203" i="7" s="1"/>
  <c r="H2947" i="7"/>
  <c r="I2947" i="7" s="1"/>
  <c r="H3580" i="7"/>
  <c r="I3580" i="7" s="1"/>
  <c r="H3068" i="7"/>
  <c r="I3068" i="7" s="1"/>
  <c r="H2565" i="7"/>
  <c r="I2565" i="7" s="1"/>
  <c r="H2052" i="7"/>
  <c r="I2052" i="7" s="1"/>
  <c r="B3824" i="7"/>
  <c r="H227" i="7"/>
  <c r="I227" i="7" s="1"/>
  <c r="H1673" i="7"/>
  <c r="I1673" i="7" s="1"/>
  <c r="H2426" i="7"/>
  <c r="I2426" i="7" s="1"/>
  <c r="H1590" i="7"/>
  <c r="I1590" i="7" s="1"/>
  <c r="H1860" i="7"/>
  <c r="I1860" i="7" s="1"/>
  <c r="H1988" i="7"/>
  <c r="I1988" i="7" s="1"/>
  <c r="H2116" i="7"/>
  <c r="I2116" i="7" s="1"/>
  <c r="H2244" i="7"/>
  <c r="I2244" i="7" s="1"/>
  <c r="H2373" i="7"/>
  <c r="I2373" i="7" s="1"/>
  <c r="H2501" i="7"/>
  <c r="I2501" i="7" s="1"/>
  <c r="H2629" i="7"/>
  <c r="I2629" i="7" s="1"/>
  <c r="H2757" i="7"/>
  <c r="I2757" i="7" s="1"/>
  <c r="H2876" i="7"/>
  <c r="I2876" i="7" s="1"/>
  <c r="H3004" i="7"/>
  <c r="I3004" i="7" s="1"/>
  <c r="H3132" i="7"/>
  <c r="I3132" i="7" s="1"/>
  <c r="H3260" i="7"/>
  <c r="I3260" i="7" s="1"/>
  <c r="H3388" i="7"/>
  <c r="I3388" i="7" s="1"/>
  <c r="H3516" i="7"/>
  <c r="I3516" i="7" s="1"/>
  <c r="H3644" i="7"/>
  <c r="I3644" i="7" s="1"/>
  <c r="H3772" i="7"/>
  <c r="I3772" i="7" s="1"/>
  <c r="H2851" i="7"/>
  <c r="I2851" i="7" s="1"/>
  <c r="H2915" i="7"/>
  <c r="I2915" i="7" s="1"/>
  <c r="H2979" i="7"/>
  <c r="I2979" i="7" s="1"/>
  <c r="H3043" i="7"/>
  <c r="I3043" i="7" s="1"/>
  <c r="H3107" i="7"/>
  <c r="I3107" i="7" s="1"/>
  <c r="H3171" i="7"/>
  <c r="I3171" i="7" s="1"/>
  <c r="H3235" i="7"/>
  <c r="I3235" i="7" s="1"/>
  <c r="H3299" i="7"/>
  <c r="I3299" i="7" s="1"/>
  <c r="H3363" i="7"/>
  <c r="I3363" i="7" s="1"/>
  <c r="H3427" i="7"/>
  <c r="I3427" i="7" s="1"/>
  <c r="H3491" i="7"/>
  <c r="I3491" i="7" s="1"/>
  <c r="H3555" i="7"/>
  <c r="I3555" i="7" s="1"/>
  <c r="H3619" i="7"/>
  <c r="I3619" i="7" s="1"/>
  <c r="H3683" i="7"/>
  <c r="I3683" i="7" s="1"/>
  <c r="H3747" i="7"/>
  <c r="I3747" i="7" s="1"/>
  <c r="H3811" i="7"/>
  <c r="I3811" i="7" s="1"/>
  <c r="B57" i="7"/>
  <c r="B121" i="7"/>
  <c r="B28" i="7"/>
  <c r="B156" i="7"/>
  <c r="B228" i="7"/>
  <c r="B292" i="7"/>
  <c r="B356" i="7"/>
  <c r="B420" i="7"/>
  <c r="B201" i="7"/>
  <c r="B329" i="7"/>
  <c r="B442" i="7"/>
  <c r="B506" i="7"/>
  <c r="B570" i="7"/>
  <c r="B634" i="7"/>
  <c r="B698" i="7"/>
  <c r="H1455" i="7"/>
  <c r="I1455" i="7" s="1"/>
  <c r="H1418" i="7"/>
  <c r="I1418" i="7" s="1"/>
  <c r="H1605" i="7"/>
  <c r="I1605" i="7" s="1"/>
  <c r="H1733" i="7"/>
  <c r="I1733" i="7" s="1"/>
  <c r="H1861" i="7"/>
  <c r="I1861" i="7" s="1"/>
  <c r="H1989" i="7"/>
  <c r="I1989" i="7" s="1"/>
  <c r="H2117" i="7"/>
  <c r="I2117" i="7" s="1"/>
  <c r="H2245" i="7"/>
  <c r="I2245" i="7" s="1"/>
  <c r="H2374" i="7"/>
  <c r="I2374" i="7" s="1"/>
  <c r="H2502" i="7"/>
  <c r="I2502" i="7" s="1"/>
  <c r="H2630" i="7"/>
  <c r="I2630" i="7" s="1"/>
  <c r="H2758" i="7"/>
  <c r="I2758" i="7" s="1"/>
  <c r="H1538" i="7"/>
  <c r="I1538" i="7" s="1"/>
  <c r="H1666" i="7"/>
  <c r="I1666" i="7" s="1"/>
  <c r="H1730" i="7"/>
  <c r="I1730" i="7" s="1"/>
  <c r="H1794" i="7"/>
  <c r="I1794" i="7" s="1"/>
  <c r="H1858" i="7"/>
  <c r="I1858" i="7" s="1"/>
  <c r="H1922" i="7"/>
  <c r="I1922" i="7" s="1"/>
  <c r="H1986" i="7"/>
  <c r="I1986" i="7" s="1"/>
  <c r="H2050" i="7"/>
  <c r="I2050" i="7" s="1"/>
  <c r="H2114" i="7"/>
  <c r="I2114" i="7" s="1"/>
  <c r="H2178" i="7"/>
  <c r="I2178" i="7" s="1"/>
  <c r="H2242" i="7"/>
  <c r="I2242" i="7" s="1"/>
  <c r="H2306" i="7"/>
  <c r="I2306" i="7" s="1"/>
  <c r="H2371" i="7"/>
  <c r="I2371" i="7" s="1"/>
  <c r="H2435" i="7"/>
  <c r="I2435" i="7" s="1"/>
  <c r="H2499" i="7"/>
  <c r="I2499" i="7" s="1"/>
  <c r="H2563" i="7"/>
  <c r="I2563" i="7" s="1"/>
  <c r="H2627" i="7"/>
  <c r="I2627" i="7" s="1"/>
  <c r="H2691" i="7"/>
  <c r="I2691" i="7" s="1"/>
  <c r="H2755" i="7"/>
  <c r="I2755" i="7" s="1"/>
  <c r="H2810" i="7"/>
  <c r="I2810" i="7" s="1"/>
  <c r="H2874" i="7"/>
  <c r="I2874" i="7" s="1"/>
  <c r="H2930" i="7"/>
  <c r="I2930" i="7" s="1"/>
  <c r="H1083" i="7"/>
  <c r="I1083" i="7" s="1"/>
  <c r="H2682" i="7"/>
  <c r="I2682" i="7" s="1"/>
  <c r="H1924" i="7"/>
  <c r="I1924" i="7" s="1"/>
  <c r="H2180" i="7"/>
  <c r="I2180" i="7" s="1"/>
  <c r="H2437" i="7"/>
  <c r="I2437" i="7" s="1"/>
  <c r="H2693" i="7"/>
  <c r="I2693" i="7" s="1"/>
  <c r="H2940" i="7"/>
  <c r="I2940" i="7" s="1"/>
  <c r="H3196" i="7"/>
  <c r="I3196" i="7" s="1"/>
  <c r="H3452" i="7"/>
  <c r="I3452" i="7" s="1"/>
  <c r="H3708" i="7"/>
  <c r="I3708" i="7" s="1"/>
  <c r="H2883" i="7"/>
  <c r="I2883" i="7" s="1"/>
  <c r="H3011" i="7"/>
  <c r="I3011" i="7" s="1"/>
  <c r="H3139" i="7"/>
  <c r="I3139" i="7" s="1"/>
  <c r="H3267" i="7"/>
  <c r="I3267" i="7" s="1"/>
  <c r="H3395" i="7"/>
  <c r="I3395" i="7" s="1"/>
  <c r="H3523" i="7"/>
  <c r="I3523" i="7" s="1"/>
  <c r="H3651" i="7"/>
  <c r="I3651" i="7" s="1"/>
  <c r="H3779" i="7"/>
  <c r="I3779" i="7" s="1"/>
  <c r="B89" i="7"/>
  <c r="B92" i="7"/>
  <c r="B260" i="7"/>
  <c r="B388" i="7"/>
  <c r="B265" i="7"/>
  <c r="B474" i="7"/>
  <c r="B602" i="7"/>
  <c r="B730" i="7"/>
  <c r="H1541" i="7"/>
  <c r="I1541" i="7" s="1"/>
  <c r="H1797" i="7"/>
  <c r="I1797" i="7" s="1"/>
  <c r="H2053" i="7"/>
  <c r="I2053" i="7" s="1"/>
  <c r="H2309" i="7"/>
  <c r="I2309" i="7" s="1"/>
  <c r="H2566" i="7"/>
  <c r="I2566" i="7" s="1"/>
  <c r="H1412" i="7"/>
  <c r="I1412" i="7" s="1"/>
  <c r="H1698" i="7"/>
  <c r="I1698" i="7" s="1"/>
  <c r="H1826" i="7"/>
  <c r="I1826" i="7" s="1"/>
  <c r="H1954" i="7"/>
  <c r="I1954" i="7" s="1"/>
  <c r="H2082" i="7"/>
  <c r="I2082" i="7" s="1"/>
  <c r="H2210" i="7"/>
  <c r="I2210" i="7" s="1"/>
  <c r="H2339" i="7"/>
  <c r="I2339" i="7" s="1"/>
  <c r="H2467" i="7"/>
  <c r="I2467" i="7" s="1"/>
  <c r="H2595" i="7"/>
  <c r="I2595" i="7" s="1"/>
  <c r="H2723" i="7"/>
  <c r="I2723" i="7" s="1"/>
  <c r="H2842" i="7"/>
  <c r="I2842" i="7" s="1"/>
  <c r="H2946" i="7"/>
  <c r="I2946" i="7" s="1"/>
  <c r="H2978" i="7"/>
  <c r="I2978" i="7" s="1"/>
  <c r="H3010" i="7"/>
  <c r="I3010" i="7" s="1"/>
  <c r="H3042" i="7"/>
  <c r="I3042" i="7" s="1"/>
  <c r="H3074" i="7"/>
  <c r="I3074" i="7" s="1"/>
  <c r="H3106" i="7"/>
  <c r="I3106" i="7" s="1"/>
  <c r="H3138" i="7"/>
  <c r="I3138" i="7" s="1"/>
  <c r="H3170" i="7"/>
  <c r="I3170" i="7" s="1"/>
  <c r="H3202" i="7"/>
  <c r="I3202" i="7" s="1"/>
  <c r="H3234" i="7"/>
  <c r="I3234" i="7" s="1"/>
  <c r="H3266" i="7"/>
  <c r="I3266" i="7" s="1"/>
  <c r="H3298" i="7"/>
  <c r="I3298" i="7" s="1"/>
  <c r="H3330" i="7"/>
  <c r="I3330" i="7" s="1"/>
  <c r="H3362" i="7"/>
  <c r="I3362" i="7" s="1"/>
  <c r="H3394" i="7"/>
  <c r="I3394" i="7" s="1"/>
  <c r="H3426" i="7"/>
  <c r="I3426" i="7" s="1"/>
  <c r="H3458" i="7"/>
  <c r="I3458" i="7" s="1"/>
  <c r="H3490" i="7"/>
  <c r="I3490" i="7" s="1"/>
  <c r="H3522" i="7"/>
  <c r="I3522" i="7" s="1"/>
  <c r="H3554" i="7"/>
  <c r="I3554" i="7" s="1"/>
  <c r="H3586" i="7"/>
  <c r="I3586" i="7" s="1"/>
  <c r="H3618" i="7"/>
  <c r="I3618" i="7" s="1"/>
  <c r="H3650" i="7"/>
  <c r="I3650" i="7" s="1"/>
  <c r="H3682" i="7"/>
  <c r="I3682" i="7" s="1"/>
  <c r="H3714" i="7"/>
  <c r="I3714" i="7" s="1"/>
  <c r="H3746" i="7"/>
  <c r="I3746" i="7" s="1"/>
  <c r="H3778" i="7"/>
  <c r="I3778" i="7" s="1"/>
  <c r="H3810" i="7"/>
  <c r="I3810" i="7" s="1"/>
  <c r="H2809" i="7"/>
  <c r="I2809" i="7" s="1"/>
  <c r="H2841" i="7"/>
  <c r="I2841" i="7" s="1"/>
  <c r="H2857" i="7"/>
  <c r="I2857" i="7" s="1"/>
  <c r="H2873" i="7"/>
  <c r="I2873" i="7" s="1"/>
  <c r="H2889" i="7"/>
  <c r="I2889" i="7" s="1"/>
  <c r="H2905" i="7"/>
  <c r="I2905" i="7" s="1"/>
  <c r="H2921" i="7"/>
  <c r="I2921" i="7" s="1"/>
  <c r="H2937" i="7"/>
  <c r="I2937" i="7" s="1"/>
  <c r="H2953" i="7"/>
  <c r="I2953" i="7" s="1"/>
  <c r="H2969" i="7"/>
  <c r="I2969" i="7" s="1"/>
  <c r="H2985" i="7"/>
  <c r="I2985" i="7" s="1"/>
  <c r="H3001" i="7"/>
  <c r="I3001" i="7" s="1"/>
  <c r="H3017" i="7"/>
  <c r="I3017" i="7" s="1"/>
  <c r="H3033" i="7"/>
  <c r="I3033" i="7" s="1"/>
  <c r="H3049" i="7"/>
  <c r="I3049" i="7" s="1"/>
  <c r="H3065" i="7"/>
  <c r="I3065" i="7" s="1"/>
  <c r="H3081" i="7"/>
  <c r="I3081" i="7" s="1"/>
  <c r="H3097" i="7"/>
  <c r="I3097" i="7" s="1"/>
  <c r="H3113" i="7"/>
  <c r="I3113" i="7" s="1"/>
  <c r="H3129" i="7"/>
  <c r="I3129" i="7" s="1"/>
  <c r="H3145" i="7"/>
  <c r="I3145" i="7" s="1"/>
  <c r="H3161" i="7"/>
  <c r="I3161" i="7" s="1"/>
  <c r="H3177" i="7"/>
  <c r="I3177" i="7" s="1"/>
  <c r="H3193" i="7"/>
  <c r="I3193" i="7" s="1"/>
  <c r="H3209" i="7"/>
  <c r="I3209" i="7" s="1"/>
  <c r="H3225" i="7"/>
  <c r="I3225" i="7" s="1"/>
  <c r="H3241" i="7"/>
  <c r="I3241" i="7" s="1"/>
  <c r="H3257" i="7"/>
  <c r="I3257" i="7" s="1"/>
  <c r="H3273" i="7"/>
  <c r="I3273" i="7" s="1"/>
  <c r="H3289" i="7"/>
  <c r="I3289" i="7" s="1"/>
  <c r="H3305" i="7"/>
  <c r="I3305" i="7" s="1"/>
  <c r="H3321" i="7"/>
  <c r="I3321" i="7" s="1"/>
  <c r="H3337" i="7"/>
  <c r="I3337" i="7" s="1"/>
  <c r="H3353" i="7"/>
  <c r="I3353" i="7" s="1"/>
  <c r="H3369" i="7"/>
  <c r="I3369" i="7" s="1"/>
  <c r="H3385" i="7"/>
  <c r="I3385" i="7" s="1"/>
  <c r="H3401" i="7"/>
  <c r="I3401" i="7" s="1"/>
  <c r="H3417" i="7"/>
  <c r="I3417" i="7" s="1"/>
  <c r="H3433" i="7"/>
  <c r="I3433" i="7" s="1"/>
  <c r="H3449" i="7"/>
  <c r="I3449" i="7" s="1"/>
  <c r="H3465" i="7"/>
  <c r="I3465" i="7" s="1"/>
  <c r="H3481" i="7"/>
  <c r="I3481" i="7" s="1"/>
  <c r="H3497" i="7"/>
  <c r="I3497" i="7" s="1"/>
  <c r="H3513" i="7"/>
  <c r="I3513" i="7" s="1"/>
  <c r="H3529" i="7"/>
  <c r="I3529" i="7" s="1"/>
  <c r="H3545" i="7"/>
  <c r="I3545" i="7" s="1"/>
  <c r="H3561" i="7"/>
  <c r="I3561" i="7" s="1"/>
  <c r="H3577" i="7"/>
  <c r="I3577" i="7" s="1"/>
  <c r="H3593" i="7"/>
  <c r="I3593" i="7" s="1"/>
  <c r="H3609" i="7"/>
  <c r="I3609" i="7" s="1"/>
  <c r="H3625" i="7"/>
  <c r="I3625" i="7" s="1"/>
  <c r="H3641" i="7"/>
  <c r="I3641" i="7" s="1"/>
  <c r="H3657" i="7"/>
  <c r="I3657" i="7" s="1"/>
  <c r="H3673" i="7"/>
  <c r="I3673" i="7" s="1"/>
  <c r="H3689" i="7"/>
  <c r="I3689" i="7" s="1"/>
  <c r="H3705" i="7"/>
  <c r="I3705" i="7" s="1"/>
  <c r="H3721" i="7"/>
  <c r="I3721" i="7" s="1"/>
  <c r="H3737" i="7"/>
  <c r="I3737" i="7" s="1"/>
  <c r="H3753" i="7"/>
  <c r="I3753" i="7" s="1"/>
  <c r="H3769" i="7"/>
  <c r="I3769" i="7" s="1"/>
  <c r="H3785" i="7"/>
  <c r="I3785" i="7" s="1"/>
  <c r="H3801" i="7"/>
  <c r="I3801" i="7" s="1"/>
  <c r="H3817" i="7"/>
  <c r="I3817" i="7" s="1"/>
  <c r="B15" i="7"/>
  <c r="B31" i="7"/>
  <c r="B47" i="7"/>
  <c r="B63" i="7"/>
  <c r="B79" i="7"/>
  <c r="B95" i="7"/>
  <c r="B111" i="7"/>
  <c r="B127" i="7"/>
  <c r="B143" i="7"/>
  <c r="B159" i="7"/>
  <c r="B8" i="7"/>
  <c r="B40" i="7"/>
  <c r="B72" i="7"/>
  <c r="B104" i="7"/>
  <c r="B136" i="7"/>
  <c r="B168" i="7"/>
  <c r="B186" i="7"/>
  <c r="B202" i="7"/>
  <c r="B218" i="7"/>
  <c r="B234" i="7"/>
  <c r="B250" i="7"/>
  <c r="B266" i="7"/>
  <c r="B282" i="7"/>
  <c r="B298" i="7"/>
  <c r="B314" i="7"/>
  <c r="B330" i="7"/>
  <c r="B346" i="7"/>
  <c r="B362" i="7"/>
  <c r="B378" i="7"/>
  <c r="B394" i="7"/>
  <c r="B410" i="7"/>
  <c r="B426" i="7"/>
  <c r="B62" i="7"/>
  <c r="B126" i="7"/>
  <c r="B181" i="7"/>
  <c r="B213" i="7"/>
  <c r="B245" i="7"/>
  <c r="H1042" i="7"/>
  <c r="I1042" i="7" s="1"/>
  <c r="H454" i="7"/>
  <c r="I454" i="7" s="1"/>
  <c r="H3824" i="7"/>
  <c r="I3824" i="7" s="1"/>
  <c r="H52" i="7"/>
  <c r="I52" i="7" s="1"/>
  <c r="H2833" i="7"/>
  <c r="I2833" i="7" s="1"/>
  <c r="H2817" i="7"/>
  <c r="I2817" i="7" s="1"/>
  <c r="H2801" i="7"/>
  <c r="I2801" i="7" s="1"/>
  <c r="H3818" i="7"/>
  <c r="I3818" i="7" s="1"/>
  <c r="H3802" i="7"/>
  <c r="I3802" i="7" s="1"/>
  <c r="H3786" i="7"/>
  <c r="I3786" i="7" s="1"/>
  <c r="H3770" i="7"/>
  <c r="I3770" i="7" s="1"/>
  <c r="H3754" i="7"/>
  <c r="I3754" i="7" s="1"/>
  <c r="H3738" i="7"/>
  <c r="I3738" i="7" s="1"/>
  <c r="H3722" i="7"/>
  <c r="I3722" i="7" s="1"/>
  <c r="H3706" i="7"/>
  <c r="I3706" i="7" s="1"/>
  <c r="H3690" i="7"/>
  <c r="I3690" i="7" s="1"/>
  <c r="H3674" i="7"/>
  <c r="I3674" i="7" s="1"/>
  <c r="H3658" i="7"/>
  <c r="I3658" i="7" s="1"/>
  <c r="H3642" i="7"/>
  <c r="I3642" i="7" s="1"/>
  <c r="H3626" i="7"/>
  <c r="I3626" i="7" s="1"/>
  <c r="H3610" i="7"/>
  <c r="I3610" i="7" s="1"/>
  <c r="H3594" i="7"/>
  <c r="I3594" i="7" s="1"/>
  <c r="H3578" i="7"/>
  <c r="I3578" i="7" s="1"/>
  <c r="H3562" i="7"/>
  <c r="I3562" i="7" s="1"/>
  <c r="H3546" i="7"/>
  <c r="I3546" i="7" s="1"/>
  <c r="H3530" i="7"/>
  <c r="I3530" i="7" s="1"/>
  <c r="H3514" i="7"/>
  <c r="I3514" i="7" s="1"/>
  <c r="H3498" i="7"/>
  <c r="I3498" i="7" s="1"/>
  <c r="H3482" i="7"/>
  <c r="I3482" i="7" s="1"/>
  <c r="H3466" i="7"/>
  <c r="I3466" i="7" s="1"/>
  <c r="H3450" i="7"/>
  <c r="I3450" i="7" s="1"/>
  <c r="H3434" i="7"/>
  <c r="I3434" i="7" s="1"/>
  <c r="H3418" i="7"/>
  <c r="I3418" i="7" s="1"/>
  <c r="H3402" i="7"/>
  <c r="I3402" i="7" s="1"/>
  <c r="H3386" i="7"/>
  <c r="I3386" i="7" s="1"/>
  <c r="H3354" i="7"/>
  <c r="I3354" i="7" s="1"/>
  <c r="H3338" i="7"/>
  <c r="I3338" i="7" s="1"/>
  <c r="H3322" i="7"/>
  <c r="I3322" i="7" s="1"/>
  <c r="H3306" i="7"/>
  <c r="I3306" i="7" s="1"/>
  <c r="H3290" i="7"/>
  <c r="I3290" i="7" s="1"/>
  <c r="H3274" i="7"/>
  <c r="I3274" i="7" s="1"/>
  <c r="H3258" i="7"/>
  <c r="I3258" i="7" s="1"/>
  <c r="H3242" i="7"/>
  <c r="I3242" i="7" s="1"/>
  <c r="H3226" i="7"/>
  <c r="I3226" i="7" s="1"/>
  <c r="H3210" i="7"/>
  <c r="I3210" i="7" s="1"/>
  <c r="H3194" i="7"/>
  <c r="I3194" i="7" s="1"/>
  <c r="H3178" i="7"/>
  <c r="I3178" i="7" s="1"/>
  <c r="H3162" i="7"/>
  <c r="I3162" i="7" s="1"/>
  <c r="H3146" i="7"/>
  <c r="I3146" i="7" s="1"/>
  <c r="H3130" i="7"/>
  <c r="I3130" i="7" s="1"/>
  <c r="H3114" i="7"/>
  <c r="I3114" i="7" s="1"/>
  <c r="H3098" i="7"/>
  <c r="I3098" i="7" s="1"/>
  <c r="H3082" i="7"/>
  <c r="I3082" i="7" s="1"/>
  <c r="H3066" i="7"/>
  <c r="I3066" i="7" s="1"/>
  <c r="H3050" i="7"/>
  <c r="I3050" i="7" s="1"/>
  <c r="H3034" i="7"/>
  <c r="I3034" i="7" s="1"/>
  <c r="H3018" i="7"/>
  <c r="I3018" i="7" s="1"/>
  <c r="H3002" i="7"/>
  <c r="I3002" i="7" s="1"/>
  <c r="H2986" i="7"/>
  <c r="I2986" i="7" s="1"/>
  <c r="H2970" i="7"/>
  <c r="I2970" i="7" s="1"/>
  <c r="H2954" i="7"/>
  <c r="I2954" i="7" s="1"/>
  <c r="H2938" i="7"/>
  <c r="I2938" i="7" s="1"/>
  <c r="H2922" i="7"/>
  <c r="I2922" i="7" s="1"/>
  <c r="H2890" i="7"/>
  <c r="I2890" i="7" s="1"/>
  <c r="H2858" i="7"/>
  <c r="I2858" i="7" s="1"/>
  <c r="H2826" i="7"/>
  <c r="I2826" i="7" s="1"/>
  <c r="H2792" i="7"/>
  <c r="I2792" i="7" s="1"/>
  <c r="H2771" i="7"/>
  <c r="I2771" i="7" s="1"/>
  <c r="H2739" i="7"/>
  <c r="I2739" i="7" s="1"/>
  <c r="H2707" i="7"/>
  <c r="I2707" i="7" s="1"/>
  <c r="H2675" i="7"/>
  <c r="I2675" i="7" s="1"/>
  <c r="H2643" i="7"/>
  <c r="I2643" i="7" s="1"/>
  <c r="H2611" i="7"/>
  <c r="I2611" i="7" s="1"/>
  <c r="H2579" i="7"/>
  <c r="I2579" i="7" s="1"/>
  <c r="H2547" i="7"/>
  <c r="I2547" i="7" s="1"/>
  <c r="H2515" i="7"/>
  <c r="I2515" i="7" s="1"/>
  <c r="H2483" i="7"/>
  <c r="I2483" i="7" s="1"/>
  <c r="H2451" i="7"/>
  <c r="I2451" i="7" s="1"/>
  <c r="H2419" i="7"/>
  <c r="I2419" i="7" s="1"/>
  <c r="H2387" i="7"/>
  <c r="I2387" i="7" s="1"/>
  <c r="H2355" i="7"/>
  <c r="I2355" i="7" s="1"/>
  <c r="H2323" i="7"/>
  <c r="I2323" i="7" s="1"/>
  <c r="H2290" i="7"/>
  <c r="I2290" i="7" s="1"/>
  <c r="H2258" i="7"/>
  <c r="I2258" i="7" s="1"/>
  <c r="H2226" i="7"/>
  <c r="I2226" i="7" s="1"/>
  <c r="H2194" i="7"/>
  <c r="I2194" i="7" s="1"/>
  <c r="H2162" i="7"/>
  <c r="I2162" i="7" s="1"/>
  <c r="H2130" i="7"/>
  <c r="I2130" i="7" s="1"/>
  <c r="H2098" i="7"/>
  <c r="I2098" i="7" s="1"/>
  <c r="H2066" i="7"/>
  <c r="I2066" i="7" s="1"/>
  <c r="H2034" i="7"/>
  <c r="I2034" i="7" s="1"/>
  <c r="H2002" i="7"/>
  <c r="I2002" i="7" s="1"/>
  <c r="H1970" i="7"/>
  <c r="I1970" i="7" s="1"/>
  <c r="H1938" i="7"/>
  <c r="I1938" i="7" s="1"/>
  <c r="H1906" i="7"/>
  <c r="I1906" i="7" s="1"/>
  <c r="H1874" i="7"/>
  <c r="I1874" i="7" s="1"/>
  <c r="H1842" i="7"/>
  <c r="I1842" i="7" s="1"/>
  <c r="H1810" i="7"/>
  <c r="I1810" i="7" s="1"/>
  <c r="H1778" i="7"/>
  <c r="I1778" i="7" s="1"/>
  <c r="H1746" i="7"/>
  <c r="I1746" i="7" s="1"/>
  <c r="H1714" i="7"/>
  <c r="I1714" i="7" s="1"/>
  <c r="H1682" i="7"/>
  <c r="I1682" i="7" s="1"/>
  <c r="H1634" i="7"/>
  <c r="I1634" i="7" s="1"/>
  <c r="H1570" i="7"/>
  <c r="I1570" i="7" s="1"/>
  <c r="H1476" i="7"/>
  <c r="I1476" i="7" s="1"/>
  <c r="H1348" i="7"/>
  <c r="I1348" i="7" s="1"/>
  <c r="H2726" i="7"/>
  <c r="I2726" i="7" s="1"/>
  <c r="H2662" i="7"/>
  <c r="I2662" i="7" s="1"/>
  <c r="H2598" i="7"/>
  <c r="I2598" i="7" s="1"/>
  <c r="H2534" i="7"/>
  <c r="I2534" i="7" s="1"/>
  <c r="H2470" i="7"/>
  <c r="I2470" i="7" s="1"/>
  <c r="H2406" i="7"/>
  <c r="I2406" i="7" s="1"/>
  <c r="H2342" i="7"/>
  <c r="I2342" i="7" s="1"/>
  <c r="H2277" i="7"/>
  <c r="I2277" i="7" s="1"/>
  <c r="H2213" i="7"/>
  <c r="I2213" i="7" s="1"/>
  <c r="H2149" i="7"/>
  <c r="I2149" i="7" s="1"/>
  <c r="H2085" i="7"/>
  <c r="I2085" i="7" s="1"/>
  <c r="H2021" i="7"/>
  <c r="I2021" i="7" s="1"/>
  <c r="H1957" i="7"/>
  <c r="I1957" i="7" s="1"/>
  <c r="H1893" i="7"/>
  <c r="I1893" i="7" s="1"/>
  <c r="H1829" i="7"/>
  <c r="I1829" i="7" s="1"/>
  <c r="H1765" i="7"/>
  <c r="I1765" i="7" s="1"/>
  <c r="H1701" i="7"/>
  <c r="I1701" i="7" s="1"/>
  <c r="H1637" i="7"/>
  <c r="I1637" i="7" s="1"/>
  <c r="H1573" i="7"/>
  <c r="I1573" i="7" s="1"/>
  <c r="H1482" i="7"/>
  <c r="I1482" i="7" s="1"/>
  <c r="H1354" i="7"/>
  <c r="I1354" i="7" s="1"/>
  <c r="H1487" i="7"/>
  <c r="I1487" i="7" s="1"/>
  <c r="H1423" i="7"/>
  <c r="I1423" i="7" s="1"/>
  <c r="B714" i="7"/>
  <c r="B682" i="7"/>
  <c r="B650" i="7"/>
  <c r="B618" i="7"/>
  <c r="B586" i="7"/>
  <c r="B554" i="7"/>
  <c r="B522" i="7"/>
  <c r="B490" i="7"/>
  <c r="B458" i="7"/>
  <c r="B425" i="7"/>
  <c r="B361" i="7"/>
  <c r="B297" i="7"/>
  <c r="B233" i="7"/>
  <c r="B166" i="7"/>
  <c r="B38" i="7"/>
  <c r="B404" i="7"/>
  <c r="B372" i="7"/>
  <c r="B340" i="7"/>
  <c r="B308" i="7"/>
  <c r="B276" i="7"/>
  <c r="B244" i="7"/>
  <c r="B212" i="7"/>
  <c r="B180" i="7"/>
  <c r="B124" i="7"/>
  <c r="B60" i="7"/>
  <c r="B169" i="7"/>
  <c r="B137" i="7"/>
  <c r="B105" i="7"/>
  <c r="B73" i="7"/>
  <c r="B41" i="7"/>
  <c r="B9" i="7"/>
  <c r="H3795" i="7"/>
  <c r="I3795" i="7" s="1"/>
  <c r="H3763" i="7"/>
  <c r="I3763" i="7" s="1"/>
  <c r="H3731" i="7"/>
  <c r="I3731" i="7" s="1"/>
  <c r="H3699" i="7"/>
  <c r="I3699" i="7" s="1"/>
  <c r="H3667" i="7"/>
  <c r="I3667" i="7" s="1"/>
  <c r="H3635" i="7"/>
  <c r="I3635" i="7" s="1"/>
  <c r="H3603" i="7"/>
  <c r="I3603" i="7" s="1"/>
  <c r="H3571" i="7"/>
  <c r="I3571" i="7" s="1"/>
  <c r="H3539" i="7"/>
  <c r="I3539" i="7" s="1"/>
  <c r="H3507" i="7"/>
  <c r="I3507" i="7" s="1"/>
  <c r="H3475" i="7"/>
  <c r="I3475" i="7" s="1"/>
  <c r="H3443" i="7"/>
  <c r="I3443" i="7" s="1"/>
  <c r="H3411" i="7"/>
  <c r="I3411" i="7" s="1"/>
  <c r="H3379" i="7"/>
  <c r="I3379" i="7" s="1"/>
  <c r="H3347" i="7"/>
  <c r="I3347" i="7" s="1"/>
  <c r="H3315" i="7"/>
  <c r="I3315" i="7" s="1"/>
  <c r="H3283" i="7"/>
  <c r="I3283" i="7" s="1"/>
  <c r="H3251" i="7"/>
  <c r="I3251" i="7" s="1"/>
  <c r="H3219" i="7"/>
  <c r="I3219" i="7" s="1"/>
  <c r="H3187" i="7"/>
  <c r="I3187" i="7" s="1"/>
  <c r="H3155" i="7"/>
  <c r="I3155" i="7" s="1"/>
  <c r="H3123" i="7"/>
  <c r="I3123" i="7" s="1"/>
  <c r="H3091" i="7"/>
  <c r="I3091" i="7" s="1"/>
  <c r="H3059" i="7"/>
  <c r="I3059" i="7" s="1"/>
  <c r="H3027" i="7"/>
  <c r="I3027" i="7" s="1"/>
  <c r="H2995" i="7"/>
  <c r="I2995" i="7" s="1"/>
  <c r="H2963" i="7"/>
  <c r="I2963" i="7" s="1"/>
  <c r="H2931" i="7"/>
  <c r="I2931" i="7" s="1"/>
  <c r="H2899" i="7"/>
  <c r="I2899" i="7" s="1"/>
  <c r="H2867" i="7"/>
  <c r="I2867" i="7" s="1"/>
  <c r="H2835" i="7"/>
  <c r="I2835" i="7" s="1"/>
  <c r="H3804" i="7"/>
  <c r="I3804" i="7" s="1"/>
  <c r="H3740" i="7"/>
  <c r="I3740" i="7" s="1"/>
  <c r="H3676" i="7"/>
  <c r="I3676" i="7" s="1"/>
  <c r="H3612" i="7"/>
  <c r="I3612" i="7" s="1"/>
  <c r="H3548" i="7"/>
  <c r="I3548" i="7" s="1"/>
  <c r="H3484" i="7"/>
  <c r="I3484" i="7" s="1"/>
  <c r="H3420" i="7"/>
  <c r="I3420" i="7" s="1"/>
  <c r="H3356" i="7"/>
  <c r="I3356" i="7" s="1"/>
  <c r="H3292" i="7"/>
  <c r="I3292" i="7" s="1"/>
  <c r="H3228" i="7"/>
  <c r="I3228" i="7" s="1"/>
  <c r="H3164" i="7"/>
  <c r="I3164" i="7" s="1"/>
  <c r="H3100" i="7"/>
  <c r="I3100" i="7" s="1"/>
  <c r="H3036" i="7"/>
  <c r="I3036" i="7" s="1"/>
  <c r="H2972" i="7"/>
  <c r="I2972" i="7" s="1"/>
  <c r="H2908" i="7"/>
  <c r="I2908" i="7" s="1"/>
  <c r="H2844" i="7"/>
  <c r="I2844" i="7" s="1"/>
  <c r="H2789" i="7"/>
  <c r="I2789" i="7" s="1"/>
  <c r="H2725" i="7"/>
  <c r="I2725" i="7" s="1"/>
  <c r="H2661" i="7"/>
  <c r="I2661" i="7" s="1"/>
  <c r="H2597" i="7"/>
  <c r="I2597" i="7" s="1"/>
  <c r="H2533" i="7"/>
  <c r="I2533" i="7" s="1"/>
  <c r="H2469" i="7"/>
  <c r="I2469" i="7" s="1"/>
  <c r="H2405" i="7"/>
  <c r="I2405" i="7" s="1"/>
  <c r="H2341" i="7"/>
  <c r="I2341" i="7" s="1"/>
  <c r="H2276" i="7"/>
  <c r="I2276" i="7" s="1"/>
  <c r="H2212" i="7"/>
  <c r="I2212" i="7" s="1"/>
  <c r="H2148" i="7"/>
  <c r="I2148" i="7" s="1"/>
  <c r="H2084" i="7"/>
  <c r="I2084" i="7" s="1"/>
  <c r="H2020" i="7"/>
  <c r="I2020" i="7" s="1"/>
  <c r="H1956" i="7"/>
  <c r="I1956" i="7" s="1"/>
  <c r="H1892" i="7"/>
  <c r="I1892" i="7" s="1"/>
  <c r="H1820" i="7"/>
  <c r="I1820" i="7" s="1"/>
  <c r="H1692" i="7"/>
  <c r="I1692" i="7" s="1"/>
  <c r="H1388" i="7"/>
  <c r="I1388" i="7" s="1"/>
  <c r="H2554" i="7"/>
  <c r="I2554" i="7" s="1"/>
  <c r="H2297" i="7"/>
  <c r="I2297" i="7" s="1"/>
  <c r="H2041" i="7"/>
  <c r="I2041" i="7" s="1"/>
  <c r="H1339" i="7"/>
  <c r="I1339" i="7" s="1"/>
  <c r="H1298" i="7"/>
  <c r="I1298" i="7" s="1"/>
  <c r="H957" i="7"/>
  <c r="I957" i="7" s="1"/>
  <c r="H870" i="7"/>
  <c r="I870" i="7" s="1"/>
  <c r="C27" i="3"/>
  <c r="H2704" i="7"/>
  <c r="I2704" i="7" s="1"/>
  <c r="H1540" i="7"/>
  <c r="I1540" i="7" s="1"/>
  <c r="H5" i="7"/>
  <c r="I5" i="7" s="1"/>
  <c r="H133" i="7"/>
  <c r="I133" i="7" s="1"/>
  <c r="H176" i="7"/>
  <c r="I176" i="7" s="1"/>
  <c r="H304" i="7"/>
  <c r="I304" i="7" s="1"/>
  <c r="H22" i="7"/>
  <c r="I22" i="7" s="1"/>
  <c r="H353" i="7"/>
  <c r="I353" i="7" s="1"/>
  <c r="H518" i="7"/>
  <c r="I518" i="7" s="1"/>
  <c r="H646" i="7"/>
  <c r="I646" i="7" s="1"/>
  <c r="H774" i="7"/>
  <c r="I774" i="7" s="1"/>
  <c r="H838" i="7"/>
  <c r="I838" i="7" s="1"/>
  <c r="H902" i="7"/>
  <c r="I902" i="7" s="1"/>
  <c r="H199" i="7"/>
  <c r="I199" i="7" s="1"/>
  <c r="H441" i="7"/>
  <c r="I441" i="7" s="1"/>
  <c r="H569" i="7"/>
  <c r="I569" i="7" s="1"/>
  <c r="H455" i="7"/>
  <c r="I455" i="7" s="1"/>
  <c r="H655" i="7"/>
  <c r="I655" i="7" s="1"/>
  <c r="H783" i="7"/>
  <c r="I783" i="7" s="1"/>
  <c r="H911" i="7"/>
  <c r="I911" i="7" s="1"/>
  <c r="H989" i="7"/>
  <c r="I989" i="7" s="1"/>
  <c r="H483" i="7"/>
  <c r="I483" i="7" s="1"/>
  <c r="H797" i="7"/>
  <c r="I797" i="7" s="1"/>
  <c r="H996" i="7"/>
  <c r="I996" i="7" s="1"/>
  <c r="H1074" i="7"/>
  <c r="I1074" i="7" s="1"/>
  <c r="H1138" i="7"/>
  <c r="I1138" i="7" s="1"/>
  <c r="H1202" i="7"/>
  <c r="I1202" i="7" s="1"/>
  <c r="H1266" i="7"/>
  <c r="I1266" i="7" s="1"/>
  <c r="H170" i="7"/>
  <c r="I170" i="7" s="1"/>
  <c r="H705" i="7"/>
  <c r="I705" i="7" s="1"/>
  <c r="H950" i="7"/>
  <c r="I950" i="7" s="1"/>
  <c r="H1051" i="7"/>
  <c r="I1051" i="7" s="1"/>
  <c r="H1115" i="7"/>
  <c r="I1115" i="7" s="1"/>
  <c r="H1179" i="7"/>
  <c r="I1179" i="7" s="1"/>
  <c r="H1243" i="7"/>
  <c r="I1243" i="7" s="1"/>
  <c r="H1307" i="7"/>
  <c r="I1307" i="7" s="1"/>
  <c r="H1371" i="7"/>
  <c r="I1371" i="7" s="1"/>
  <c r="H1459" i="7"/>
  <c r="I1459" i="7" s="1"/>
  <c r="H1426" i="7"/>
  <c r="I1426" i="7" s="1"/>
  <c r="H1609" i="7"/>
  <c r="I1609" i="7" s="1"/>
  <c r="H1737" i="7"/>
  <c r="I1737" i="7" s="1"/>
  <c r="H1865" i="7"/>
  <c r="I1865" i="7" s="1"/>
  <c r="H1993" i="7"/>
  <c r="I1993" i="7" s="1"/>
  <c r="H2025" i="7"/>
  <c r="I2025" i="7" s="1"/>
  <c r="H2057" i="7"/>
  <c r="I2057" i="7" s="1"/>
  <c r="H2089" i="7"/>
  <c r="I2089" i="7" s="1"/>
  <c r="H2121" i="7"/>
  <c r="I2121" i="7" s="1"/>
  <c r="H2153" i="7"/>
  <c r="I2153" i="7" s="1"/>
  <c r="H2185" i="7"/>
  <c r="I2185" i="7" s="1"/>
  <c r="H2217" i="7"/>
  <c r="I2217" i="7" s="1"/>
  <c r="H2249" i="7"/>
  <c r="I2249" i="7" s="1"/>
  <c r="H2281" i="7"/>
  <c r="I2281" i="7" s="1"/>
  <c r="H2313" i="7"/>
  <c r="I2313" i="7" s="1"/>
  <c r="H2346" i="7"/>
  <c r="I2346" i="7" s="1"/>
  <c r="H2378" i="7"/>
  <c r="I2378" i="7" s="1"/>
  <c r="H2410" i="7"/>
  <c r="I2410" i="7" s="1"/>
  <c r="H2442" i="7"/>
  <c r="I2442" i="7" s="1"/>
  <c r="H2474" i="7"/>
  <c r="I2474" i="7" s="1"/>
  <c r="H2506" i="7"/>
  <c r="I2506" i="7" s="1"/>
  <c r="H2538" i="7"/>
  <c r="I2538" i="7" s="1"/>
  <c r="H2570" i="7"/>
  <c r="I2570" i="7" s="1"/>
  <c r="H2602" i="7"/>
  <c r="I2602" i="7" s="1"/>
  <c r="H2634" i="7"/>
  <c r="I2634" i="7" s="1"/>
  <c r="H2666" i="7"/>
  <c r="I2666" i="7" s="1"/>
  <c r="H2698" i="7"/>
  <c r="I2698" i="7" s="1"/>
  <c r="H2730" i="7"/>
  <c r="I2730" i="7" s="1"/>
  <c r="H2762" i="7"/>
  <c r="I2762" i="7" s="1"/>
  <c r="H1356" i="7"/>
  <c r="I1356" i="7" s="1"/>
  <c r="H1420" i="7"/>
  <c r="I1420" i="7" s="1"/>
  <c r="H1484" i="7"/>
  <c r="I1484" i="7" s="1"/>
  <c r="H1542" i="7"/>
  <c r="I1542" i="7" s="1"/>
  <c r="H1574" i="7"/>
  <c r="I1574" i="7" s="1"/>
  <c r="H1606" i="7"/>
  <c r="I1606" i="7" s="1"/>
  <c r="H1638" i="7"/>
  <c r="I1638" i="7" s="1"/>
  <c r="H1668" i="7"/>
  <c r="I1668" i="7" s="1"/>
  <c r="H1684" i="7"/>
  <c r="I1684" i="7" s="1"/>
  <c r="H1700" i="7"/>
  <c r="I1700" i="7" s="1"/>
  <c r="H1716" i="7"/>
  <c r="I1716" i="7" s="1"/>
  <c r="H1732" i="7"/>
  <c r="I1732" i="7" s="1"/>
  <c r="H1748" i="7"/>
  <c r="I1748" i="7" s="1"/>
  <c r="H1764" i="7"/>
  <c r="I1764" i="7" s="1"/>
  <c r="H1780" i="7"/>
  <c r="I1780" i="7" s="1"/>
  <c r="H1796" i="7"/>
  <c r="I1796" i="7" s="1"/>
  <c r="H1812" i="7"/>
  <c r="I1812" i="7" s="1"/>
  <c r="H1828" i="7"/>
  <c r="I1828" i="7" s="1"/>
  <c r="H1416" i="7"/>
  <c r="I1416" i="7" s="1"/>
  <c r="H69" i="7"/>
  <c r="I69" i="7" s="1"/>
  <c r="H240" i="7"/>
  <c r="I240" i="7" s="1"/>
  <c r="H225" i="7"/>
  <c r="I225" i="7" s="1"/>
  <c r="H582" i="7"/>
  <c r="I582" i="7" s="1"/>
  <c r="H806" i="7"/>
  <c r="I806" i="7" s="1"/>
  <c r="H934" i="7"/>
  <c r="I934" i="7" s="1"/>
  <c r="H505" i="7"/>
  <c r="I505" i="7" s="1"/>
  <c r="H583" i="7"/>
  <c r="I583" i="7" s="1"/>
  <c r="H847" i="7"/>
  <c r="I847" i="7" s="1"/>
  <c r="H1021" i="7"/>
  <c r="I1021" i="7" s="1"/>
  <c r="H925" i="7"/>
  <c r="I925" i="7" s="1"/>
  <c r="H1106" i="7"/>
  <c r="I1106" i="7" s="1"/>
  <c r="H1234" i="7"/>
  <c r="I1234" i="7" s="1"/>
  <c r="H555" i="7"/>
  <c r="I555" i="7" s="1"/>
  <c r="H1014" i="7"/>
  <c r="I1014" i="7" s="1"/>
  <c r="H1147" i="7"/>
  <c r="I1147" i="7" s="1"/>
  <c r="H1275" i="7"/>
  <c r="I1275" i="7" s="1"/>
  <c r="H1403" i="7"/>
  <c r="I1403" i="7" s="1"/>
  <c r="H1545" i="7"/>
  <c r="I1545" i="7" s="1"/>
  <c r="H1801" i="7"/>
  <c r="I1801" i="7" s="1"/>
  <c r="H2009" i="7"/>
  <c r="I2009" i="7" s="1"/>
  <c r="H2073" i="7"/>
  <c r="I2073" i="7" s="1"/>
  <c r="H2137" i="7"/>
  <c r="I2137" i="7" s="1"/>
  <c r="H2201" i="7"/>
  <c r="I2201" i="7" s="1"/>
  <c r="H2265" i="7"/>
  <c r="I2265" i="7" s="1"/>
  <c r="H2330" i="7"/>
  <c r="I2330" i="7" s="1"/>
  <c r="H2394" i="7"/>
  <c r="I2394" i="7" s="1"/>
  <c r="H2458" i="7"/>
  <c r="I2458" i="7" s="1"/>
  <c r="H2522" i="7"/>
  <c r="I2522" i="7" s="1"/>
  <c r="H2586" i="7"/>
  <c r="I2586" i="7" s="1"/>
  <c r="H2650" i="7"/>
  <c r="I2650" i="7" s="1"/>
  <c r="H2714" i="7"/>
  <c r="I2714" i="7" s="1"/>
  <c r="H2778" i="7"/>
  <c r="I2778" i="7" s="1"/>
  <c r="H1452" i="7"/>
  <c r="I1452" i="7" s="1"/>
  <c r="H1558" i="7"/>
  <c r="I1558" i="7" s="1"/>
  <c r="H1622" i="7"/>
  <c r="I1622" i="7" s="1"/>
  <c r="H1676" i="7"/>
  <c r="I1676" i="7" s="1"/>
  <c r="H1708" i="7"/>
  <c r="I1708" i="7" s="1"/>
  <c r="H1740" i="7"/>
  <c r="I1740" i="7" s="1"/>
  <c r="H1772" i="7"/>
  <c r="I1772" i="7" s="1"/>
  <c r="H1804" i="7"/>
  <c r="I1804" i="7" s="1"/>
  <c r="H1836" i="7"/>
  <c r="I1836" i="7" s="1"/>
  <c r="H1852" i="7"/>
  <c r="I1852" i="7" s="1"/>
  <c r="H1868" i="7"/>
  <c r="I1868" i="7" s="1"/>
  <c r="H1884" i="7"/>
  <c r="I1884" i="7" s="1"/>
  <c r="H1900" i="7"/>
  <c r="I1900" i="7" s="1"/>
  <c r="H1916" i="7"/>
  <c r="I1916" i="7" s="1"/>
  <c r="H1932" i="7"/>
  <c r="I1932" i="7" s="1"/>
  <c r="H1948" i="7"/>
  <c r="I1948" i="7" s="1"/>
  <c r="H1964" i="7"/>
  <c r="I1964" i="7" s="1"/>
  <c r="H1980" i="7"/>
  <c r="I1980" i="7" s="1"/>
  <c r="H1996" i="7"/>
  <c r="I1996" i="7" s="1"/>
  <c r="H2012" i="7"/>
  <c r="I2012" i="7" s="1"/>
  <c r="H2028" i="7"/>
  <c r="I2028" i="7" s="1"/>
  <c r="H2044" i="7"/>
  <c r="I2044" i="7" s="1"/>
  <c r="H2060" i="7"/>
  <c r="I2060" i="7" s="1"/>
  <c r="H2076" i="7"/>
  <c r="I2076" i="7" s="1"/>
  <c r="H2092" i="7"/>
  <c r="I2092" i="7" s="1"/>
  <c r="H2108" i="7"/>
  <c r="I2108" i="7" s="1"/>
  <c r="H2124" i="7"/>
  <c r="I2124" i="7" s="1"/>
  <c r="H2140" i="7"/>
  <c r="I2140" i="7" s="1"/>
  <c r="H2156" i="7"/>
  <c r="I2156" i="7" s="1"/>
  <c r="H2172" i="7"/>
  <c r="I2172" i="7" s="1"/>
  <c r="H2188" i="7"/>
  <c r="I2188" i="7" s="1"/>
  <c r="H2204" i="7"/>
  <c r="I2204" i="7" s="1"/>
  <c r="H2220" i="7"/>
  <c r="I2220" i="7" s="1"/>
  <c r="H2236" i="7"/>
  <c r="I2236" i="7" s="1"/>
  <c r="H2252" i="7"/>
  <c r="I2252" i="7" s="1"/>
  <c r="H2268" i="7"/>
  <c r="I2268" i="7" s="1"/>
  <c r="H2284" i="7"/>
  <c r="I2284" i="7" s="1"/>
  <c r="H2300" i="7"/>
  <c r="I2300" i="7" s="1"/>
  <c r="H2316" i="7"/>
  <c r="I2316" i="7" s="1"/>
  <c r="H2333" i="7"/>
  <c r="I2333" i="7" s="1"/>
  <c r="H2349" i="7"/>
  <c r="I2349" i="7" s="1"/>
  <c r="H2365" i="7"/>
  <c r="I2365" i="7" s="1"/>
  <c r="H2381" i="7"/>
  <c r="I2381" i="7" s="1"/>
  <c r="H2397" i="7"/>
  <c r="I2397" i="7" s="1"/>
  <c r="H2413" i="7"/>
  <c r="I2413" i="7" s="1"/>
  <c r="H2429" i="7"/>
  <c r="I2429" i="7" s="1"/>
  <c r="H2445" i="7"/>
  <c r="I2445" i="7" s="1"/>
  <c r="H2461" i="7"/>
  <c r="I2461" i="7" s="1"/>
  <c r="H2477" i="7"/>
  <c r="I2477" i="7" s="1"/>
  <c r="H2493" i="7"/>
  <c r="I2493" i="7" s="1"/>
  <c r="H2509" i="7"/>
  <c r="I2509" i="7" s="1"/>
  <c r="H2525" i="7"/>
  <c r="I2525" i="7" s="1"/>
  <c r="H2541" i="7"/>
  <c r="I2541" i="7" s="1"/>
  <c r="H2557" i="7"/>
  <c r="I2557" i="7" s="1"/>
  <c r="H2573" i="7"/>
  <c r="I2573" i="7" s="1"/>
  <c r="H2589" i="7"/>
  <c r="I2589" i="7" s="1"/>
  <c r="H2605" i="7"/>
  <c r="I2605" i="7" s="1"/>
  <c r="H2621" i="7"/>
  <c r="I2621" i="7" s="1"/>
  <c r="H2637" i="7"/>
  <c r="I2637" i="7" s="1"/>
  <c r="H2653" i="7"/>
  <c r="I2653" i="7" s="1"/>
  <c r="H2669" i="7"/>
  <c r="I2669" i="7" s="1"/>
  <c r="H2685" i="7"/>
  <c r="I2685" i="7" s="1"/>
  <c r="H2701" i="7"/>
  <c r="I2701" i="7" s="1"/>
  <c r="H2717" i="7"/>
  <c r="I2717" i="7" s="1"/>
  <c r="H2733" i="7"/>
  <c r="I2733" i="7" s="1"/>
  <c r="H2749" i="7"/>
  <c r="I2749" i="7" s="1"/>
  <c r="H2765" i="7"/>
  <c r="I2765" i="7" s="1"/>
  <c r="H2781" i="7"/>
  <c r="I2781" i="7" s="1"/>
  <c r="H2780" i="7"/>
  <c r="I2780" i="7" s="1"/>
  <c r="H2804" i="7"/>
  <c r="I2804" i="7" s="1"/>
  <c r="H2820" i="7"/>
  <c r="I2820" i="7" s="1"/>
  <c r="H2836" i="7"/>
  <c r="I2836" i="7" s="1"/>
  <c r="H2852" i="7"/>
  <c r="I2852" i="7" s="1"/>
  <c r="H2868" i="7"/>
  <c r="I2868" i="7" s="1"/>
  <c r="H2884" i="7"/>
  <c r="I2884" i="7" s="1"/>
  <c r="H2900" i="7"/>
  <c r="I2900" i="7" s="1"/>
  <c r="H2916" i="7"/>
  <c r="I2916" i="7" s="1"/>
  <c r="H2932" i="7"/>
  <c r="I2932" i="7" s="1"/>
  <c r="H2948" i="7"/>
  <c r="I2948" i="7" s="1"/>
  <c r="H2964" i="7"/>
  <c r="I2964" i="7" s="1"/>
  <c r="H2980" i="7"/>
  <c r="I2980" i="7" s="1"/>
  <c r="H2996" i="7"/>
  <c r="I2996" i="7" s="1"/>
  <c r="H3012" i="7"/>
  <c r="I3012" i="7" s="1"/>
  <c r="H3028" i="7"/>
  <c r="I3028" i="7" s="1"/>
  <c r="H3044" i="7"/>
  <c r="I3044" i="7" s="1"/>
  <c r="H3060" i="7"/>
  <c r="I3060" i="7" s="1"/>
  <c r="H3076" i="7"/>
  <c r="I3076" i="7" s="1"/>
  <c r="H3092" i="7"/>
  <c r="I3092" i="7" s="1"/>
  <c r="H3108" i="7"/>
  <c r="I3108" i="7" s="1"/>
  <c r="H3124" i="7"/>
  <c r="I3124" i="7" s="1"/>
  <c r="H3140" i="7"/>
  <c r="I3140" i="7" s="1"/>
  <c r="H3156" i="7"/>
  <c r="I3156" i="7" s="1"/>
  <c r="H3172" i="7"/>
  <c r="I3172" i="7" s="1"/>
  <c r="H3188" i="7"/>
  <c r="I3188" i="7" s="1"/>
  <c r="H3204" i="7"/>
  <c r="I3204" i="7" s="1"/>
  <c r="H3220" i="7"/>
  <c r="I3220" i="7" s="1"/>
  <c r="H3236" i="7"/>
  <c r="I3236" i="7" s="1"/>
  <c r="H3252" i="7"/>
  <c r="I3252" i="7" s="1"/>
  <c r="H3268" i="7"/>
  <c r="I3268" i="7" s="1"/>
  <c r="H3284" i="7"/>
  <c r="I3284" i="7" s="1"/>
  <c r="H3300" i="7"/>
  <c r="I3300" i="7" s="1"/>
  <c r="H3316" i="7"/>
  <c r="I3316" i="7" s="1"/>
  <c r="H3332" i="7"/>
  <c r="I3332" i="7" s="1"/>
  <c r="H3348" i="7"/>
  <c r="I3348" i="7" s="1"/>
  <c r="H3364" i="7"/>
  <c r="I3364" i="7" s="1"/>
  <c r="H3380" i="7"/>
  <c r="I3380" i="7" s="1"/>
  <c r="H3396" i="7"/>
  <c r="I3396" i="7" s="1"/>
  <c r="H3412" i="7"/>
  <c r="I3412" i="7" s="1"/>
  <c r="H3428" i="7"/>
  <c r="I3428" i="7" s="1"/>
  <c r="H3444" i="7"/>
  <c r="I3444" i="7" s="1"/>
  <c r="H3460" i="7"/>
  <c r="I3460" i="7" s="1"/>
  <c r="H3476" i="7"/>
  <c r="I3476" i="7" s="1"/>
  <c r="H3492" i="7"/>
  <c r="I3492" i="7" s="1"/>
  <c r="H3508" i="7"/>
  <c r="I3508" i="7" s="1"/>
  <c r="H3524" i="7"/>
  <c r="I3524" i="7" s="1"/>
  <c r="H3540" i="7"/>
  <c r="I3540" i="7" s="1"/>
  <c r="H3556" i="7"/>
  <c r="I3556" i="7" s="1"/>
  <c r="H3572" i="7"/>
  <c r="I3572" i="7" s="1"/>
  <c r="H3588" i="7"/>
  <c r="I3588" i="7" s="1"/>
  <c r="H3604" i="7"/>
  <c r="I3604" i="7" s="1"/>
  <c r="H3620" i="7"/>
  <c r="I3620" i="7" s="1"/>
  <c r="H3636" i="7"/>
  <c r="I3636" i="7" s="1"/>
  <c r="H3652" i="7"/>
  <c r="I3652" i="7" s="1"/>
  <c r="H3668" i="7"/>
  <c r="I3668" i="7" s="1"/>
  <c r="H3684" i="7"/>
  <c r="I3684" i="7" s="1"/>
  <c r="H3700" i="7"/>
  <c r="I3700" i="7" s="1"/>
  <c r="H3716" i="7"/>
  <c r="I3716" i="7" s="1"/>
  <c r="H3732" i="7"/>
  <c r="I3732" i="7" s="1"/>
  <c r="H3748" i="7"/>
  <c r="I3748" i="7" s="1"/>
  <c r="H3764" i="7"/>
  <c r="I3764" i="7" s="1"/>
  <c r="H3780" i="7"/>
  <c r="I3780" i="7" s="1"/>
  <c r="H3796" i="7"/>
  <c r="I3796" i="7" s="1"/>
  <c r="H3812" i="7"/>
  <c r="I3812" i="7" s="1"/>
  <c r="H2794" i="7"/>
  <c r="I2794" i="7" s="1"/>
  <c r="H2811" i="7"/>
  <c r="I2811" i="7" s="1"/>
  <c r="H2827" i="7"/>
  <c r="I2827" i="7" s="1"/>
  <c r="H1604" i="7"/>
  <c r="I1604" i="7" s="1"/>
  <c r="H368" i="7"/>
  <c r="I368" i="7" s="1"/>
  <c r="H710" i="7"/>
  <c r="I710" i="7" s="1"/>
  <c r="H327" i="7"/>
  <c r="I327" i="7" s="1"/>
  <c r="H719" i="7"/>
  <c r="I719" i="7" s="1"/>
  <c r="H669" i="7"/>
  <c r="I669" i="7" s="1"/>
  <c r="H1170" i="7"/>
  <c r="I1170" i="7" s="1"/>
  <c r="H833" i="7"/>
  <c r="I833" i="7" s="1"/>
  <c r="H1211" i="7"/>
  <c r="I1211" i="7" s="1"/>
  <c r="H1523" i="7"/>
  <c r="I1523" i="7" s="1"/>
  <c r="H1929" i="7"/>
  <c r="I1929" i="7" s="1"/>
  <c r="H2105" i="7"/>
  <c r="I2105" i="7" s="1"/>
  <c r="H2233" i="7"/>
  <c r="I2233" i="7" s="1"/>
  <c r="H2362" i="7"/>
  <c r="I2362" i="7" s="1"/>
  <c r="H2490" i="7"/>
  <c r="I2490" i="7" s="1"/>
  <c r="H2618" i="7"/>
  <c r="I2618" i="7" s="1"/>
  <c r="H2746" i="7"/>
  <c r="I2746" i="7" s="1"/>
  <c r="H1516" i="7"/>
  <c r="I1516" i="7" s="1"/>
  <c r="H1654" i="7"/>
  <c r="I1654" i="7" s="1"/>
  <c r="H1724" i="7"/>
  <c r="I1724" i="7" s="1"/>
  <c r="H1788" i="7"/>
  <c r="I1788" i="7" s="1"/>
  <c r="H1844" i="7"/>
  <c r="I1844" i="7" s="1"/>
  <c r="H1876" i="7"/>
  <c r="I1876" i="7" s="1"/>
  <c r="H1908" i="7"/>
  <c r="I1908" i="7" s="1"/>
  <c r="H1940" i="7"/>
  <c r="I1940" i="7" s="1"/>
  <c r="H1972" i="7"/>
  <c r="I1972" i="7" s="1"/>
  <c r="H2004" i="7"/>
  <c r="I2004" i="7" s="1"/>
  <c r="H2036" i="7"/>
  <c r="I2036" i="7" s="1"/>
  <c r="H2068" i="7"/>
  <c r="I2068" i="7" s="1"/>
  <c r="H2100" i="7"/>
  <c r="I2100" i="7" s="1"/>
  <c r="H2132" i="7"/>
  <c r="I2132" i="7" s="1"/>
  <c r="H2164" i="7"/>
  <c r="I2164" i="7" s="1"/>
  <c r="H2196" i="7"/>
  <c r="I2196" i="7" s="1"/>
  <c r="H2228" i="7"/>
  <c r="I2228" i="7" s="1"/>
  <c r="H2260" i="7"/>
  <c r="I2260" i="7" s="1"/>
  <c r="H2292" i="7"/>
  <c r="I2292" i="7" s="1"/>
  <c r="H2325" i="7"/>
  <c r="I2325" i="7" s="1"/>
  <c r="H2357" i="7"/>
  <c r="I2357" i="7" s="1"/>
  <c r="H2389" i="7"/>
  <c r="I2389" i="7" s="1"/>
  <c r="H2421" i="7"/>
  <c r="I2421" i="7" s="1"/>
  <c r="H2453" i="7"/>
  <c r="I2453" i="7" s="1"/>
  <c r="H2485" i="7"/>
  <c r="I2485" i="7" s="1"/>
  <c r="H2517" i="7"/>
  <c r="I2517" i="7" s="1"/>
  <c r="H2549" i="7"/>
  <c r="I2549" i="7" s="1"/>
  <c r="H2581" i="7"/>
  <c r="I2581" i="7" s="1"/>
  <c r="H2613" i="7"/>
  <c r="I2613" i="7" s="1"/>
  <c r="H2645" i="7"/>
  <c r="I2645" i="7" s="1"/>
  <c r="H2677" i="7"/>
  <c r="I2677" i="7" s="1"/>
  <c r="H2709" i="7"/>
  <c r="I2709" i="7" s="1"/>
  <c r="H2741" i="7"/>
  <c r="I2741" i="7" s="1"/>
  <c r="H2773" i="7"/>
  <c r="I2773" i="7" s="1"/>
  <c r="H2796" i="7"/>
  <c r="I2796" i="7" s="1"/>
  <c r="H2828" i="7"/>
  <c r="I2828" i="7" s="1"/>
  <c r="H2860" i="7"/>
  <c r="I2860" i="7" s="1"/>
  <c r="H2892" i="7"/>
  <c r="I2892" i="7" s="1"/>
  <c r="H2924" i="7"/>
  <c r="I2924" i="7" s="1"/>
  <c r="H2956" i="7"/>
  <c r="I2956" i="7" s="1"/>
  <c r="H2988" i="7"/>
  <c r="I2988" i="7" s="1"/>
  <c r="H3020" i="7"/>
  <c r="I3020" i="7" s="1"/>
  <c r="H3052" i="7"/>
  <c r="I3052" i="7" s="1"/>
  <c r="H3084" i="7"/>
  <c r="I3084" i="7" s="1"/>
  <c r="H3116" i="7"/>
  <c r="I3116" i="7" s="1"/>
  <c r="H3148" i="7"/>
  <c r="I3148" i="7" s="1"/>
  <c r="H3180" i="7"/>
  <c r="I3180" i="7" s="1"/>
  <c r="H3212" i="7"/>
  <c r="I3212" i="7" s="1"/>
  <c r="H3244" i="7"/>
  <c r="I3244" i="7" s="1"/>
  <c r="H3276" i="7"/>
  <c r="I3276" i="7" s="1"/>
  <c r="H3308" i="7"/>
  <c r="I3308" i="7" s="1"/>
  <c r="H3340" i="7"/>
  <c r="I3340" i="7" s="1"/>
  <c r="H3372" i="7"/>
  <c r="I3372" i="7" s="1"/>
  <c r="H3404" i="7"/>
  <c r="I3404" i="7" s="1"/>
  <c r="H3436" i="7"/>
  <c r="I3436" i="7" s="1"/>
  <c r="H3468" i="7"/>
  <c r="I3468" i="7" s="1"/>
  <c r="H3500" i="7"/>
  <c r="I3500" i="7" s="1"/>
  <c r="H3532" i="7"/>
  <c r="I3532" i="7" s="1"/>
  <c r="H3564" i="7"/>
  <c r="I3564" i="7" s="1"/>
  <c r="H3596" i="7"/>
  <c r="I3596" i="7" s="1"/>
  <c r="H3628" i="7"/>
  <c r="I3628" i="7" s="1"/>
  <c r="H3660" i="7"/>
  <c r="I3660" i="7" s="1"/>
  <c r="H3692" i="7"/>
  <c r="I3692" i="7" s="1"/>
  <c r="H3724" i="7"/>
  <c r="I3724" i="7" s="1"/>
  <c r="H3756" i="7"/>
  <c r="I3756" i="7" s="1"/>
  <c r="H3788" i="7"/>
  <c r="I3788" i="7" s="1"/>
  <c r="H3820" i="7"/>
  <c r="I3820" i="7" s="1"/>
  <c r="H2819" i="7"/>
  <c r="I2819" i="7" s="1"/>
  <c r="H2843" i="7"/>
  <c r="I2843" i="7" s="1"/>
  <c r="H2859" i="7"/>
  <c r="I2859" i="7" s="1"/>
  <c r="H2875" i="7"/>
  <c r="I2875" i="7" s="1"/>
  <c r="H2891" i="7"/>
  <c r="I2891" i="7" s="1"/>
  <c r="H2907" i="7"/>
  <c r="I2907" i="7" s="1"/>
  <c r="H2923" i="7"/>
  <c r="I2923" i="7" s="1"/>
  <c r="H2939" i="7"/>
  <c r="I2939" i="7" s="1"/>
  <c r="H2955" i="7"/>
  <c r="I2955" i="7" s="1"/>
  <c r="H2971" i="7"/>
  <c r="I2971" i="7" s="1"/>
  <c r="H2987" i="7"/>
  <c r="I2987" i="7" s="1"/>
  <c r="H3003" i="7"/>
  <c r="I3003" i="7" s="1"/>
  <c r="H3019" i="7"/>
  <c r="I3019" i="7" s="1"/>
  <c r="H3035" i="7"/>
  <c r="I3035" i="7" s="1"/>
  <c r="H3051" i="7"/>
  <c r="I3051" i="7" s="1"/>
  <c r="H3067" i="7"/>
  <c r="I3067" i="7" s="1"/>
  <c r="H3083" i="7"/>
  <c r="I3083" i="7" s="1"/>
  <c r="H3099" i="7"/>
  <c r="I3099" i="7" s="1"/>
  <c r="H3115" i="7"/>
  <c r="I3115" i="7" s="1"/>
  <c r="H3131" i="7"/>
  <c r="I3131" i="7" s="1"/>
  <c r="H3147" i="7"/>
  <c r="I3147" i="7" s="1"/>
  <c r="H3163" i="7"/>
  <c r="I3163" i="7" s="1"/>
  <c r="H3179" i="7"/>
  <c r="I3179" i="7" s="1"/>
  <c r="H3195" i="7"/>
  <c r="I3195" i="7" s="1"/>
  <c r="H3211" i="7"/>
  <c r="I3211" i="7" s="1"/>
  <c r="H3227" i="7"/>
  <c r="I3227" i="7" s="1"/>
  <c r="H3243" i="7"/>
  <c r="I3243" i="7" s="1"/>
  <c r="H3259" i="7"/>
  <c r="I3259" i="7" s="1"/>
  <c r="H3275" i="7"/>
  <c r="I3275" i="7" s="1"/>
  <c r="H3291" i="7"/>
  <c r="I3291" i="7" s="1"/>
  <c r="H3307" i="7"/>
  <c r="I3307" i="7" s="1"/>
  <c r="H3323" i="7"/>
  <c r="I3323" i="7" s="1"/>
  <c r="H3339" i="7"/>
  <c r="I3339" i="7" s="1"/>
  <c r="H3355" i="7"/>
  <c r="I3355" i="7" s="1"/>
  <c r="H3371" i="7"/>
  <c r="I3371" i="7" s="1"/>
  <c r="H3387" i="7"/>
  <c r="I3387" i="7" s="1"/>
  <c r="H3403" i="7"/>
  <c r="I3403" i="7" s="1"/>
  <c r="H3419" i="7"/>
  <c r="I3419" i="7" s="1"/>
  <c r="H3435" i="7"/>
  <c r="I3435" i="7" s="1"/>
  <c r="H3451" i="7"/>
  <c r="I3451" i="7" s="1"/>
  <c r="H3467" i="7"/>
  <c r="I3467" i="7" s="1"/>
  <c r="H3483" i="7"/>
  <c r="I3483" i="7" s="1"/>
  <c r="H3499" i="7"/>
  <c r="I3499" i="7" s="1"/>
  <c r="H3515" i="7"/>
  <c r="I3515" i="7" s="1"/>
  <c r="H3531" i="7"/>
  <c r="I3531" i="7" s="1"/>
  <c r="H3547" i="7"/>
  <c r="I3547" i="7" s="1"/>
  <c r="H3563" i="7"/>
  <c r="I3563" i="7" s="1"/>
  <c r="H3579" i="7"/>
  <c r="I3579" i="7" s="1"/>
  <c r="H3595" i="7"/>
  <c r="I3595" i="7" s="1"/>
  <c r="H3611" i="7"/>
  <c r="I3611" i="7" s="1"/>
  <c r="H3627" i="7"/>
  <c r="I3627" i="7" s="1"/>
  <c r="H3643" i="7"/>
  <c r="I3643" i="7" s="1"/>
  <c r="H3659" i="7"/>
  <c r="I3659" i="7" s="1"/>
  <c r="H3675" i="7"/>
  <c r="I3675" i="7" s="1"/>
  <c r="H3691" i="7"/>
  <c r="I3691" i="7" s="1"/>
  <c r="H3707" i="7"/>
  <c r="I3707" i="7" s="1"/>
  <c r="H3723" i="7"/>
  <c r="I3723" i="7" s="1"/>
  <c r="H3739" i="7"/>
  <c r="I3739" i="7" s="1"/>
  <c r="H3755" i="7"/>
  <c r="I3755" i="7" s="1"/>
  <c r="H3771" i="7"/>
  <c r="I3771" i="7" s="1"/>
  <c r="H3787" i="7"/>
  <c r="I3787" i="7" s="1"/>
  <c r="H3803" i="7"/>
  <c r="I3803" i="7" s="1"/>
  <c r="H3819" i="7"/>
  <c r="I3819" i="7" s="1"/>
  <c r="B17" i="7"/>
  <c r="B33" i="7"/>
  <c r="B49" i="7"/>
  <c r="B65" i="7"/>
  <c r="B81" i="7"/>
  <c r="B97" i="7"/>
  <c r="B113" i="7"/>
  <c r="B129" i="7"/>
  <c r="B145" i="7"/>
  <c r="B161" i="7"/>
  <c r="B12" i="7"/>
  <c r="B44" i="7"/>
  <c r="B76" i="7"/>
  <c r="B108" i="7"/>
  <c r="B140" i="7"/>
  <c r="B172" i="7"/>
  <c r="B188" i="7"/>
  <c r="B204" i="7"/>
  <c r="B220" i="7"/>
  <c r="B236" i="7"/>
  <c r="B252" i="7"/>
  <c r="B268" i="7"/>
  <c r="B284" i="7"/>
  <c r="B300" i="7"/>
  <c r="B316" i="7"/>
  <c r="B332" i="7"/>
  <c r="B348" i="7"/>
  <c r="B364" i="7"/>
  <c r="B380" i="7"/>
  <c r="B396" i="7"/>
  <c r="B412" i="7"/>
  <c r="B6" i="7"/>
  <c r="B70" i="7"/>
  <c r="B134" i="7"/>
  <c r="B185" i="7"/>
  <c r="B217" i="7"/>
  <c r="B249" i="7"/>
  <c r="B281" i="7"/>
  <c r="B313" i="7"/>
  <c r="B345" i="7"/>
  <c r="B377" i="7"/>
  <c r="B409" i="7"/>
  <c r="B434" i="7"/>
  <c r="B450" i="7"/>
  <c r="B466" i="7"/>
  <c r="B482" i="7"/>
  <c r="B498" i="7"/>
  <c r="B514" i="7"/>
  <c r="B530" i="7"/>
  <c r="B546" i="7"/>
  <c r="B562" i="7"/>
  <c r="B578" i="7"/>
  <c r="B594" i="7"/>
  <c r="B610" i="7"/>
  <c r="B626" i="7"/>
  <c r="B642" i="7"/>
  <c r="B658" i="7"/>
  <c r="B674" i="7"/>
  <c r="B690" i="7"/>
  <c r="B706" i="7"/>
  <c r="B722" i="7"/>
  <c r="B738" i="7"/>
  <c r="H1439" i="7"/>
  <c r="I1439" i="7" s="1"/>
  <c r="H1471" i="7"/>
  <c r="I1471" i="7" s="1"/>
  <c r="H1503" i="7"/>
  <c r="I1503" i="7" s="1"/>
  <c r="H1535" i="7"/>
  <c r="I1535" i="7" s="1"/>
  <c r="H1386" i="7"/>
  <c r="I1386" i="7" s="1"/>
  <c r="H1450" i="7"/>
  <c r="I1450" i="7" s="1"/>
  <c r="H1514" i="7"/>
  <c r="I1514" i="7" s="1"/>
  <c r="H1557" i="7"/>
  <c r="I1557" i="7" s="1"/>
  <c r="H1589" i="7"/>
  <c r="I1589" i="7" s="1"/>
  <c r="H1621" i="7"/>
  <c r="I1621" i="7" s="1"/>
  <c r="H1653" i="7"/>
  <c r="I1653" i="7" s="1"/>
  <c r="H1685" i="7"/>
  <c r="I1685" i="7" s="1"/>
  <c r="H1717" i="7"/>
  <c r="I1717" i="7" s="1"/>
  <c r="H1749" i="7"/>
  <c r="I1749" i="7" s="1"/>
  <c r="H1781" i="7"/>
  <c r="I1781" i="7" s="1"/>
  <c r="H1813" i="7"/>
  <c r="I1813" i="7" s="1"/>
  <c r="H1845" i="7"/>
  <c r="I1845" i="7" s="1"/>
  <c r="H1877" i="7"/>
  <c r="I1877" i="7" s="1"/>
  <c r="H1909" i="7"/>
  <c r="I1909" i="7" s="1"/>
  <c r="H1941" i="7"/>
  <c r="I1941" i="7" s="1"/>
  <c r="H1973" i="7"/>
  <c r="I1973" i="7" s="1"/>
  <c r="H2005" i="7"/>
  <c r="I2005" i="7" s="1"/>
  <c r="H2037" i="7"/>
  <c r="I2037" i="7" s="1"/>
  <c r="H2069" i="7"/>
  <c r="I2069" i="7" s="1"/>
  <c r="H2101" i="7"/>
  <c r="I2101" i="7" s="1"/>
  <c r="H2133" i="7"/>
  <c r="I2133" i="7" s="1"/>
  <c r="H2165" i="7"/>
  <c r="I2165" i="7" s="1"/>
  <c r="H2197" i="7"/>
  <c r="I2197" i="7" s="1"/>
  <c r="H2229" i="7"/>
  <c r="I2229" i="7" s="1"/>
  <c r="H2261" i="7"/>
  <c r="I2261" i="7" s="1"/>
  <c r="H2293" i="7"/>
  <c r="I2293" i="7" s="1"/>
  <c r="H2326" i="7"/>
  <c r="I2326" i="7" s="1"/>
  <c r="H2358" i="7"/>
  <c r="I2358" i="7" s="1"/>
  <c r="H2390" i="7"/>
  <c r="I2390" i="7" s="1"/>
  <c r="H2422" i="7"/>
  <c r="I2422" i="7" s="1"/>
  <c r="H2454" i="7"/>
  <c r="I2454" i="7" s="1"/>
  <c r="H2486" i="7"/>
  <c r="I2486" i="7" s="1"/>
  <c r="H2518" i="7"/>
  <c r="I2518" i="7" s="1"/>
  <c r="H2550" i="7"/>
  <c r="I2550" i="7" s="1"/>
  <c r="H2582" i="7"/>
  <c r="I2582" i="7" s="1"/>
  <c r="H2614" i="7"/>
  <c r="I2614" i="7" s="1"/>
  <c r="H2646" i="7"/>
  <c r="I2646" i="7" s="1"/>
  <c r="H2678" i="7"/>
  <c r="I2678" i="7" s="1"/>
  <c r="H2710" i="7"/>
  <c r="I2710" i="7" s="1"/>
  <c r="H2742" i="7"/>
  <c r="I2742" i="7" s="1"/>
  <c r="H2774" i="7"/>
  <c r="I2774" i="7" s="1"/>
  <c r="H1380" i="7"/>
  <c r="I1380" i="7" s="1"/>
  <c r="H1444" i="7"/>
  <c r="I1444" i="7" s="1"/>
  <c r="H1508" i="7"/>
  <c r="I1508" i="7" s="1"/>
  <c r="H1554" i="7"/>
  <c r="I1554" i="7" s="1"/>
  <c r="H1586" i="7"/>
  <c r="I1586" i="7" s="1"/>
  <c r="H1618" i="7"/>
  <c r="I1618" i="7" s="1"/>
  <c r="H1650" i="7"/>
  <c r="I1650" i="7" s="1"/>
  <c r="H1674" i="7"/>
  <c r="I1674" i="7" s="1"/>
  <c r="H1690" i="7"/>
  <c r="I1690" i="7" s="1"/>
  <c r="H1706" i="7"/>
  <c r="I1706" i="7" s="1"/>
  <c r="H1722" i="7"/>
  <c r="I1722" i="7" s="1"/>
  <c r="H1738" i="7"/>
  <c r="I1738" i="7" s="1"/>
  <c r="H1754" i="7"/>
  <c r="I1754" i="7" s="1"/>
  <c r="H1770" i="7"/>
  <c r="I1770" i="7" s="1"/>
  <c r="H1786" i="7"/>
  <c r="I1786" i="7" s="1"/>
  <c r="H1802" i="7"/>
  <c r="I1802" i="7" s="1"/>
  <c r="H1818" i="7"/>
  <c r="I1818" i="7" s="1"/>
  <c r="H1834" i="7"/>
  <c r="I1834" i="7" s="1"/>
  <c r="H1850" i="7"/>
  <c r="I1850" i="7" s="1"/>
  <c r="H1866" i="7"/>
  <c r="I1866" i="7" s="1"/>
  <c r="H1882" i="7"/>
  <c r="I1882" i="7" s="1"/>
  <c r="H1898" i="7"/>
  <c r="I1898" i="7" s="1"/>
  <c r="H1914" i="7"/>
  <c r="I1914" i="7" s="1"/>
  <c r="H1930" i="7"/>
  <c r="I1930" i="7" s="1"/>
  <c r="H1946" i="7"/>
  <c r="I1946" i="7" s="1"/>
  <c r="H1962" i="7"/>
  <c r="I1962" i="7" s="1"/>
  <c r="H1978" i="7"/>
  <c r="I1978" i="7" s="1"/>
  <c r="H1994" i="7"/>
  <c r="I1994" i="7" s="1"/>
  <c r="H2010" i="7"/>
  <c r="I2010" i="7" s="1"/>
  <c r="H2026" i="7"/>
  <c r="I2026" i="7" s="1"/>
  <c r="H2042" i="7"/>
  <c r="I2042" i="7" s="1"/>
  <c r="H2058" i="7"/>
  <c r="I2058" i="7" s="1"/>
  <c r="H2074" i="7"/>
  <c r="I2074" i="7" s="1"/>
  <c r="H2090" i="7"/>
  <c r="I2090" i="7" s="1"/>
  <c r="H2106" i="7"/>
  <c r="I2106" i="7" s="1"/>
  <c r="H2122" i="7"/>
  <c r="I2122" i="7" s="1"/>
  <c r="H2138" i="7"/>
  <c r="I2138" i="7" s="1"/>
  <c r="H2154" i="7"/>
  <c r="I2154" i="7" s="1"/>
  <c r="H2170" i="7"/>
  <c r="I2170" i="7" s="1"/>
  <c r="H2186" i="7"/>
  <c r="I2186" i="7" s="1"/>
  <c r="H2202" i="7"/>
  <c r="I2202" i="7" s="1"/>
  <c r="H2218" i="7"/>
  <c r="I2218" i="7" s="1"/>
  <c r="H2234" i="7"/>
  <c r="I2234" i="7" s="1"/>
  <c r="H2250" i="7"/>
  <c r="I2250" i="7" s="1"/>
  <c r="H2266" i="7"/>
  <c r="I2266" i="7" s="1"/>
  <c r="H2282" i="7"/>
  <c r="I2282" i="7" s="1"/>
  <c r="H2298" i="7"/>
  <c r="I2298" i="7" s="1"/>
  <c r="H2314" i="7"/>
  <c r="I2314" i="7" s="1"/>
  <c r="H2331" i="7"/>
  <c r="I2331" i="7" s="1"/>
  <c r="H2347" i="7"/>
  <c r="I2347" i="7" s="1"/>
  <c r="H2363" i="7"/>
  <c r="I2363" i="7" s="1"/>
  <c r="H2379" i="7"/>
  <c r="I2379" i="7" s="1"/>
  <c r="H2395" i="7"/>
  <c r="I2395" i="7" s="1"/>
  <c r="H2411" i="7"/>
  <c r="I2411" i="7" s="1"/>
  <c r="H2427" i="7"/>
  <c r="I2427" i="7" s="1"/>
  <c r="H2443" i="7"/>
  <c r="I2443" i="7" s="1"/>
  <c r="H2459" i="7"/>
  <c r="I2459" i="7" s="1"/>
  <c r="H2475" i="7"/>
  <c r="I2475" i="7" s="1"/>
  <c r="H2491" i="7"/>
  <c r="I2491" i="7" s="1"/>
  <c r="H2507" i="7"/>
  <c r="I2507" i="7" s="1"/>
  <c r="H2523" i="7"/>
  <c r="I2523" i="7" s="1"/>
  <c r="H2539" i="7"/>
  <c r="I2539" i="7" s="1"/>
  <c r="H2555" i="7"/>
  <c r="I2555" i="7" s="1"/>
  <c r="H2571" i="7"/>
  <c r="I2571" i="7" s="1"/>
  <c r="H2587" i="7"/>
  <c r="I2587" i="7" s="1"/>
  <c r="H2603" i="7"/>
  <c r="I2603" i="7" s="1"/>
  <c r="H2619" i="7"/>
  <c r="I2619" i="7" s="1"/>
  <c r="H2635" i="7"/>
  <c r="I2635" i="7" s="1"/>
  <c r="H2651" i="7"/>
  <c r="I2651" i="7" s="1"/>
  <c r="H2667" i="7"/>
  <c r="I2667" i="7" s="1"/>
  <c r="H2683" i="7"/>
  <c r="I2683" i="7" s="1"/>
  <c r="H2699" i="7"/>
  <c r="I2699" i="7" s="1"/>
  <c r="H2715" i="7"/>
  <c r="I2715" i="7" s="1"/>
  <c r="H2731" i="7"/>
  <c r="I2731" i="7" s="1"/>
  <c r="H2747" i="7"/>
  <c r="I2747" i="7" s="1"/>
  <c r="H2763" i="7"/>
  <c r="I2763" i="7" s="1"/>
  <c r="H2779" i="7"/>
  <c r="I2779" i="7" s="1"/>
  <c r="H2795" i="7"/>
  <c r="I2795" i="7" s="1"/>
  <c r="H2802" i="7"/>
  <c r="I2802" i="7" s="1"/>
  <c r="H2818" i="7"/>
  <c r="I2818" i="7" s="1"/>
  <c r="H2834" i="7"/>
  <c r="I2834" i="7" s="1"/>
  <c r="H2850" i="7"/>
  <c r="I2850" i="7" s="1"/>
  <c r="H2866" i="7"/>
  <c r="I2866" i="7" s="1"/>
  <c r="H2882" i="7"/>
  <c r="I2882" i="7" s="1"/>
  <c r="H2898" i="7"/>
  <c r="I2898" i="7" s="1"/>
  <c r="H2914" i="7"/>
  <c r="I2914" i="7" s="1"/>
  <c r="H2143" i="7"/>
  <c r="I2143" i="7" s="1"/>
  <c r="H1336" i="7"/>
  <c r="I1336" i="7" s="1"/>
  <c r="H1480" i="7"/>
  <c r="I1480" i="7" s="1"/>
  <c r="H1572" i="7"/>
  <c r="I1572" i="7" s="1"/>
  <c r="H1636" i="7"/>
  <c r="I1636" i="7" s="1"/>
  <c r="H37" i="7"/>
  <c r="I37" i="7" s="1"/>
  <c r="H101" i="7"/>
  <c r="I101" i="7" s="1"/>
  <c r="H165" i="7"/>
  <c r="I165" i="7" s="1"/>
  <c r="H116" i="7"/>
  <c r="I116" i="7" s="1"/>
  <c r="H208" i="7"/>
  <c r="I208" i="7" s="1"/>
  <c r="H272" i="7"/>
  <c r="I272" i="7" s="1"/>
  <c r="H336" i="7"/>
  <c r="I336" i="7" s="1"/>
  <c r="H400" i="7"/>
  <c r="I400" i="7" s="1"/>
  <c r="H150" i="7"/>
  <c r="I150" i="7" s="1"/>
  <c r="H289" i="7"/>
  <c r="I289" i="7" s="1"/>
  <c r="H417" i="7"/>
  <c r="I417" i="7" s="1"/>
  <c r="H486" i="7"/>
  <c r="I486" i="7" s="1"/>
  <c r="H550" i="7"/>
  <c r="I550" i="7" s="1"/>
  <c r="H614" i="7"/>
  <c r="I614" i="7" s="1"/>
  <c r="H678" i="7"/>
  <c r="I678" i="7" s="1"/>
  <c r="H742" i="7"/>
  <c r="I742" i="7" s="1"/>
  <c r="H790" i="7"/>
  <c r="I790" i="7" s="1"/>
  <c r="H822" i="7"/>
  <c r="I822" i="7" s="1"/>
  <c r="H854" i="7"/>
  <c r="I854" i="7" s="1"/>
  <c r="H886" i="7"/>
  <c r="I886" i="7" s="1"/>
  <c r="H918" i="7"/>
  <c r="I918" i="7" s="1"/>
  <c r="H98" i="7"/>
  <c r="I98" i="7" s="1"/>
  <c r="H263" i="7"/>
  <c r="I263" i="7" s="1"/>
  <c r="H391" i="7"/>
  <c r="I391" i="7" s="1"/>
  <c r="H473" i="7"/>
  <c r="I473" i="7" s="1"/>
  <c r="H537" i="7"/>
  <c r="I537" i="7" s="1"/>
  <c r="H26" i="7"/>
  <c r="I26" i="7" s="1"/>
  <c r="H355" i="7"/>
  <c r="I355" i="7" s="1"/>
  <c r="H519" i="7"/>
  <c r="I519" i="7" s="1"/>
  <c r="H623" i="7"/>
  <c r="I623" i="7" s="1"/>
  <c r="H687" i="7"/>
  <c r="I687" i="7" s="1"/>
  <c r="H751" i="7"/>
  <c r="I751" i="7" s="1"/>
  <c r="H815" i="7"/>
  <c r="I815" i="7" s="1"/>
  <c r="H879" i="7"/>
  <c r="I879" i="7" s="1"/>
  <c r="H941" i="7"/>
  <c r="I941" i="7" s="1"/>
  <c r="H973" i="7"/>
  <c r="I973" i="7" s="1"/>
  <c r="H1005" i="7"/>
  <c r="I1005" i="7" s="1"/>
  <c r="H283" i="7"/>
  <c r="I283" i="7" s="1"/>
  <c r="H605" i="7"/>
  <c r="I605" i="7" s="1"/>
  <c r="H733" i="7"/>
  <c r="I733" i="7" s="1"/>
  <c r="H861" i="7"/>
  <c r="I861" i="7" s="1"/>
  <c r="H964" i="7"/>
  <c r="I964" i="7" s="1"/>
  <c r="H1026" i="7"/>
  <c r="I1026" i="7" s="1"/>
  <c r="H1058" i="7"/>
  <c r="I1058" i="7" s="1"/>
  <c r="H1090" i="7"/>
  <c r="I1090" i="7" s="1"/>
  <c r="H1122" i="7"/>
  <c r="I1122" i="7" s="1"/>
  <c r="H1154" i="7"/>
  <c r="I1154" i="7" s="1"/>
  <c r="H1186" i="7"/>
  <c r="I1186" i="7" s="1"/>
  <c r="H1218" i="7"/>
  <c r="I1218" i="7" s="1"/>
  <c r="H1250" i="7"/>
  <c r="I1250" i="7" s="1"/>
  <c r="H1282" i="7"/>
  <c r="I1282" i="7" s="1"/>
  <c r="H1314" i="7"/>
  <c r="I1314" i="7" s="1"/>
  <c r="H427" i="7"/>
  <c r="I427" i="7" s="1"/>
  <c r="H641" i="7"/>
  <c r="I641" i="7" s="1"/>
  <c r="H769" i="7"/>
  <c r="I769" i="7" s="1"/>
  <c r="H897" i="7"/>
  <c r="I897" i="7" s="1"/>
  <c r="H982" i="7"/>
  <c r="I982" i="7" s="1"/>
  <c r="H1035" i="7"/>
  <c r="I1035" i="7" s="1"/>
  <c r="H1067" i="7"/>
  <c r="I1067" i="7" s="1"/>
  <c r="H1099" i="7"/>
  <c r="I1099" i="7" s="1"/>
  <c r="H1131" i="7"/>
  <c r="I1131" i="7" s="1"/>
  <c r="H1163" i="7"/>
  <c r="I1163" i="7" s="1"/>
  <c r="H1195" i="7"/>
  <c r="I1195" i="7" s="1"/>
  <c r="H1227" i="7"/>
  <c r="I1227" i="7" s="1"/>
  <c r="H1259" i="7"/>
  <c r="I1259" i="7" s="1"/>
  <c r="H1291" i="7"/>
  <c r="I1291" i="7" s="1"/>
  <c r="H1323" i="7"/>
  <c r="I1323" i="7" s="1"/>
  <c r="H1355" i="7"/>
  <c r="I1355" i="7" s="1"/>
  <c r="H1387" i="7"/>
  <c r="I1387" i="7" s="1"/>
  <c r="H1427" i="7"/>
  <c r="I1427" i="7" s="1"/>
  <c r="H1491" i="7"/>
  <c r="I1491" i="7" s="1"/>
  <c r="H1362" i="7"/>
  <c r="I1362" i="7" s="1"/>
  <c r="H1490" i="7"/>
  <c r="I1490" i="7" s="1"/>
  <c r="H1577" i="7"/>
  <c r="I1577" i="7" s="1"/>
  <c r="H1641" i="7"/>
  <c r="I1641" i="7" s="1"/>
  <c r="H1705" i="7"/>
  <c r="I1705" i="7" s="1"/>
  <c r="H1769" i="7"/>
  <c r="I1769" i="7" s="1"/>
  <c r="H1833" i="7"/>
  <c r="I1833" i="7" s="1"/>
  <c r="H1897" i="7"/>
  <c r="I1897" i="7" s="1"/>
  <c r="H1961" i="7"/>
  <c r="I1961" i="7" s="1"/>
  <c r="C38" i="3"/>
  <c r="H2400" i="7"/>
  <c r="I2400" i="7" s="1"/>
  <c r="H2544" i="7"/>
  <c r="I2544" i="7" s="1"/>
  <c r="H2608" i="7"/>
  <c r="I2608" i="7" s="1"/>
  <c r="H2672" i="7"/>
  <c r="I2672" i="7" s="1"/>
  <c r="H2736" i="7"/>
  <c r="I2736" i="7" s="1"/>
  <c r="H2768" i="7"/>
  <c r="I2768" i="7" s="1"/>
  <c r="H1368" i="7"/>
  <c r="I1368" i="7" s="1"/>
  <c r="H1400" i="7"/>
  <c r="I1400" i="7" s="1"/>
  <c r="H1432" i="7"/>
  <c r="I1432" i="7" s="1"/>
  <c r="H1464" i="7"/>
  <c r="I1464" i="7" s="1"/>
  <c r="H1496" i="7"/>
  <c r="I1496" i="7" s="1"/>
  <c r="H1528" i="7"/>
  <c r="I1528" i="7" s="1"/>
  <c r="H1548" i="7"/>
  <c r="I1548" i="7" s="1"/>
  <c r="H1564" i="7"/>
  <c r="I1564" i="7" s="1"/>
  <c r="H1580" i="7"/>
  <c r="I1580" i="7" s="1"/>
  <c r="H1596" i="7"/>
  <c r="I1596" i="7" s="1"/>
  <c r="H1612" i="7"/>
  <c r="I1612" i="7" s="1"/>
  <c r="H1628" i="7"/>
  <c r="I1628" i="7" s="1"/>
  <c r="H1644" i="7"/>
  <c r="I1644" i="7" s="1"/>
  <c r="H1660" i="7"/>
  <c r="I1660" i="7" s="1"/>
  <c r="H13" i="7"/>
  <c r="I13" i="7" s="1"/>
  <c r="H29" i="7"/>
  <c r="I29" i="7" s="1"/>
  <c r="H45" i="7"/>
  <c r="I45" i="7" s="1"/>
  <c r="H61" i="7"/>
  <c r="I61" i="7" s="1"/>
  <c r="H77" i="7"/>
  <c r="I77" i="7" s="1"/>
  <c r="H93" i="7"/>
  <c r="I93" i="7" s="1"/>
  <c r="H109" i="7"/>
  <c r="I109" i="7" s="1"/>
  <c r="H125" i="7"/>
  <c r="I125" i="7" s="1"/>
  <c r="H141" i="7"/>
  <c r="I141" i="7" s="1"/>
  <c r="H157" i="7"/>
  <c r="I157" i="7" s="1"/>
  <c r="H4" i="7"/>
  <c r="I4" i="7" s="1"/>
  <c r="H36" i="7"/>
  <c r="I36" i="7" s="1"/>
  <c r="H68" i="7"/>
  <c r="I68" i="7" s="1"/>
  <c r="H100" i="7"/>
  <c r="I100" i="7" s="1"/>
  <c r="H132" i="7"/>
  <c r="I132" i="7" s="1"/>
  <c r="H164" i="7"/>
  <c r="I164" i="7" s="1"/>
  <c r="H184" i="7"/>
  <c r="I184" i="7" s="1"/>
  <c r="H200" i="7"/>
  <c r="I200" i="7" s="1"/>
  <c r="H216" i="7"/>
  <c r="I216" i="7" s="1"/>
  <c r="H232" i="7"/>
  <c r="I232" i="7" s="1"/>
  <c r="H248" i="7"/>
  <c r="I248" i="7" s="1"/>
  <c r="H264" i="7"/>
  <c r="I264" i="7" s="1"/>
  <c r="H280" i="7"/>
  <c r="I280" i="7" s="1"/>
  <c r="H296" i="7"/>
  <c r="I296" i="7" s="1"/>
  <c r="H312" i="7"/>
  <c r="I312" i="7" s="1"/>
  <c r="H328" i="7"/>
  <c r="I328" i="7" s="1"/>
  <c r="H344" i="7"/>
  <c r="I344" i="7" s="1"/>
  <c r="H360" i="7"/>
  <c r="I360" i="7" s="1"/>
  <c r="H376" i="7"/>
  <c r="I376" i="7" s="1"/>
  <c r="H392" i="7"/>
  <c r="I392" i="7" s="1"/>
  <c r="H408" i="7"/>
  <c r="I408" i="7" s="1"/>
  <c r="H424" i="7"/>
  <c r="I424" i="7" s="1"/>
  <c r="H54" i="7"/>
  <c r="I54" i="7" s="1"/>
  <c r="H118" i="7"/>
  <c r="I118" i="7" s="1"/>
  <c r="H177" i="7"/>
  <c r="I177" i="7" s="1"/>
  <c r="H209" i="7"/>
  <c r="I209" i="7" s="1"/>
  <c r="H241" i="7"/>
  <c r="I241" i="7" s="1"/>
  <c r="H273" i="7"/>
  <c r="I273" i="7" s="1"/>
  <c r="H305" i="7"/>
  <c r="I305" i="7" s="1"/>
  <c r="H337" i="7"/>
  <c r="I337" i="7" s="1"/>
  <c r="H369" i="7"/>
  <c r="I369" i="7" s="1"/>
  <c r="H401" i="7"/>
  <c r="I401" i="7" s="1"/>
  <c r="H430" i="7"/>
  <c r="I430" i="7" s="1"/>
  <c r="H446" i="7"/>
  <c r="I446" i="7" s="1"/>
  <c r="H462" i="7"/>
  <c r="I462" i="7" s="1"/>
  <c r="H478" i="7"/>
  <c r="I478" i="7" s="1"/>
  <c r="H494" i="7"/>
  <c r="I494" i="7" s="1"/>
  <c r="H510" i="7"/>
  <c r="I510" i="7" s="1"/>
  <c r="H526" i="7"/>
  <c r="I526" i="7" s="1"/>
  <c r="H542" i="7"/>
  <c r="I542" i="7" s="1"/>
  <c r="H558" i="7"/>
  <c r="I558" i="7" s="1"/>
  <c r="H574" i="7"/>
  <c r="I574" i="7" s="1"/>
  <c r="H590" i="7"/>
  <c r="I590" i="7" s="1"/>
  <c r="H606" i="7"/>
  <c r="I606" i="7" s="1"/>
  <c r="H622" i="7"/>
  <c r="I622" i="7" s="1"/>
  <c r="H638" i="7"/>
  <c r="I638" i="7" s="1"/>
  <c r="H654" i="7"/>
  <c r="I654" i="7" s="1"/>
  <c r="H670" i="7"/>
  <c r="I670" i="7" s="1"/>
  <c r="H686" i="7"/>
  <c r="I686" i="7" s="1"/>
  <c r="H702" i="7"/>
  <c r="I702" i="7" s="1"/>
  <c r="H718" i="7"/>
  <c r="I718" i="7" s="1"/>
  <c r="H734" i="7"/>
  <c r="I734" i="7" s="1"/>
  <c r="H750" i="7"/>
  <c r="I750" i="7" s="1"/>
  <c r="H766" i="7"/>
  <c r="I766" i="7" s="1"/>
  <c r="H2496" i="7"/>
  <c r="I2496" i="7" s="1"/>
  <c r="H2640" i="7"/>
  <c r="I2640" i="7" s="1"/>
  <c r="H2752" i="7"/>
  <c r="I2752" i="7" s="1"/>
  <c r="H1384" i="7"/>
  <c r="I1384" i="7" s="1"/>
  <c r="H1448" i="7"/>
  <c r="I1448" i="7" s="1"/>
  <c r="H1512" i="7"/>
  <c r="I1512" i="7" s="1"/>
  <c r="H1556" i="7"/>
  <c r="I1556" i="7" s="1"/>
  <c r="H1588" i="7"/>
  <c r="I1588" i="7" s="1"/>
  <c r="H1620" i="7"/>
  <c r="I1620" i="7" s="1"/>
  <c r="H1652" i="7"/>
  <c r="I1652" i="7" s="1"/>
  <c r="H21" i="7"/>
  <c r="I21" i="7" s="1"/>
  <c r="H53" i="7"/>
  <c r="I53" i="7" s="1"/>
  <c r="H85" i="7"/>
  <c r="I85" i="7" s="1"/>
  <c r="H117" i="7"/>
  <c r="I117" i="7" s="1"/>
  <c r="H149" i="7"/>
  <c r="I149" i="7" s="1"/>
  <c r="H20" i="7"/>
  <c r="I20" i="7" s="1"/>
  <c r="H84" i="7"/>
  <c r="I84" i="7" s="1"/>
  <c r="H148" i="7"/>
  <c r="I148" i="7" s="1"/>
  <c r="H192" i="7"/>
  <c r="I192" i="7" s="1"/>
  <c r="H224" i="7"/>
  <c r="I224" i="7" s="1"/>
  <c r="H256" i="7"/>
  <c r="I256" i="7" s="1"/>
  <c r="H288" i="7"/>
  <c r="I288" i="7" s="1"/>
  <c r="H320" i="7"/>
  <c r="I320" i="7" s="1"/>
  <c r="H352" i="7"/>
  <c r="I352" i="7" s="1"/>
  <c r="H384" i="7"/>
  <c r="I384" i="7" s="1"/>
  <c r="H416" i="7"/>
  <c r="I416" i="7" s="1"/>
  <c r="H86" i="7"/>
  <c r="I86" i="7" s="1"/>
  <c r="H193" i="7"/>
  <c r="I193" i="7" s="1"/>
  <c r="H257" i="7"/>
  <c r="I257" i="7" s="1"/>
  <c r="H321" i="7"/>
  <c r="I321" i="7" s="1"/>
  <c r="H385" i="7"/>
  <c r="I385" i="7" s="1"/>
  <c r="H438" i="7"/>
  <c r="I438" i="7" s="1"/>
  <c r="H470" i="7"/>
  <c r="I470" i="7" s="1"/>
  <c r="H502" i="7"/>
  <c r="I502" i="7" s="1"/>
  <c r="H534" i="7"/>
  <c r="I534" i="7" s="1"/>
  <c r="H566" i="7"/>
  <c r="I566" i="7" s="1"/>
  <c r="H598" i="7"/>
  <c r="I598" i="7" s="1"/>
  <c r="H630" i="7"/>
  <c r="I630" i="7" s="1"/>
  <c r="H662" i="7"/>
  <c r="I662" i="7" s="1"/>
  <c r="H694" i="7"/>
  <c r="I694" i="7" s="1"/>
  <c r="H726" i="7"/>
  <c r="I726" i="7" s="1"/>
  <c r="H758" i="7"/>
  <c r="I758" i="7" s="1"/>
  <c r="H782" i="7"/>
  <c r="I782" i="7" s="1"/>
  <c r="H798" i="7"/>
  <c r="I798" i="7" s="1"/>
  <c r="H814" i="7"/>
  <c r="I814" i="7" s="1"/>
  <c r="H830" i="7"/>
  <c r="I830" i="7" s="1"/>
  <c r="H846" i="7"/>
  <c r="I846" i="7" s="1"/>
  <c r="H862" i="7"/>
  <c r="I862" i="7" s="1"/>
  <c r="H878" i="7"/>
  <c r="I878" i="7" s="1"/>
  <c r="H894" i="7"/>
  <c r="I894" i="7" s="1"/>
  <c r="H910" i="7"/>
  <c r="I910" i="7" s="1"/>
  <c r="H926" i="7"/>
  <c r="I926" i="7" s="1"/>
  <c r="H34" i="7"/>
  <c r="I34" i="7" s="1"/>
  <c r="H162" i="7"/>
  <c r="I162" i="7" s="1"/>
  <c r="H231" i="7"/>
  <c r="I231" i="7" s="1"/>
  <c r="H295" i="7"/>
  <c r="I295" i="7" s="1"/>
  <c r="H359" i="7"/>
  <c r="I359" i="7" s="1"/>
  <c r="H423" i="7"/>
  <c r="I423" i="7" s="1"/>
  <c r="H457" i="7"/>
  <c r="I457" i="7" s="1"/>
  <c r="H489" i="7"/>
  <c r="I489" i="7" s="1"/>
  <c r="H521" i="7"/>
  <c r="I521" i="7" s="1"/>
  <c r="H553" i="7"/>
  <c r="I553" i="7" s="1"/>
  <c r="H585" i="7"/>
  <c r="I585" i="7" s="1"/>
  <c r="H154" i="7"/>
  <c r="I154" i="7" s="1"/>
  <c r="H291" i="7"/>
  <c r="I291" i="7" s="1"/>
  <c r="H419" i="7"/>
  <c r="I419" i="7" s="1"/>
  <c r="H487" i="7"/>
  <c r="I487" i="7" s="1"/>
  <c r="H551" i="7"/>
  <c r="I551" i="7" s="1"/>
  <c r="H607" i="7"/>
  <c r="I607" i="7" s="1"/>
  <c r="H639" i="7"/>
  <c r="I639" i="7" s="1"/>
  <c r="H671" i="7"/>
  <c r="I671" i="7" s="1"/>
  <c r="H703" i="7"/>
  <c r="I703" i="7" s="1"/>
  <c r="H735" i="7"/>
  <c r="I735" i="7" s="1"/>
  <c r="H767" i="7"/>
  <c r="I767" i="7" s="1"/>
  <c r="H799" i="7"/>
  <c r="I799" i="7" s="1"/>
  <c r="H831" i="7"/>
  <c r="I831" i="7" s="1"/>
  <c r="H863" i="7"/>
  <c r="I863" i="7" s="1"/>
  <c r="H895" i="7"/>
  <c r="I895" i="7" s="1"/>
  <c r="H927" i="7"/>
  <c r="I927" i="7" s="1"/>
  <c r="H949" i="7"/>
  <c r="I949" i="7" s="1"/>
  <c r="H965" i="7"/>
  <c r="I965" i="7" s="1"/>
  <c r="H981" i="7"/>
  <c r="I981" i="7" s="1"/>
  <c r="H997" i="7"/>
  <c r="I997" i="7" s="1"/>
  <c r="H1013" i="7"/>
  <c r="I1013" i="7" s="1"/>
  <c r="H138" i="7"/>
  <c r="I138" i="7" s="1"/>
  <c r="H411" i="7"/>
  <c r="I411" i="7" s="1"/>
  <c r="H547" i="7"/>
  <c r="I547" i="7" s="1"/>
  <c r="H637" i="7"/>
  <c r="I637" i="7" s="1"/>
  <c r="H701" i="7"/>
  <c r="I701" i="7" s="1"/>
  <c r="H765" i="7"/>
  <c r="I765" i="7" s="1"/>
  <c r="H829" i="7"/>
  <c r="I829" i="7" s="1"/>
  <c r="H893" i="7"/>
  <c r="I893" i="7" s="1"/>
  <c r="H948" i="7"/>
  <c r="I948" i="7" s="1"/>
  <c r="H980" i="7"/>
  <c r="I980" i="7" s="1"/>
  <c r="H1012" i="7"/>
  <c r="I1012" i="7" s="1"/>
  <c r="H1034" i="7"/>
  <c r="I1034" i="7" s="1"/>
  <c r="H1050" i="7"/>
  <c r="I1050" i="7" s="1"/>
  <c r="H1066" i="7"/>
  <c r="I1066" i="7" s="1"/>
  <c r="H1082" i="7"/>
  <c r="I1082" i="7" s="1"/>
  <c r="H1098" i="7"/>
  <c r="I1098" i="7" s="1"/>
  <c r="H1114" i="7"/>
  <c r="I1114" i="7" s="1"/>
  <c r="H1130" i="7"/>
  <c r="I1130" i="7" s="1"/>
  <c r="H1146" i="7"/>
  <c r="I1146" i="7" s="1"/>
  <c r="H1162" i="7"/>
  <c r="I1162" i="7" s="1"/>
  <c r="H1178" i="7"/>
  <c r="I1178" i="7" s="1"/>
  <c r="H1194" i="7"/>
  <c r="I1194" i="7" s="1"/>
  <c r="H1210" i="7"/>
  <c r="I1210" i="7" s="1"/>
  <c r="H1226" i="7"/>
  <c r="I1226" i="7" s="1"/>
  <c r="H1242" i="7"/>
  <c r="I1242" i="7" s="1"/>
  <c r="H1258" i="7"/>
  <c r="I1258" i="7" s="1"/>
  <c r="H1274" i="7"/>
  <c r="I1274" i="7" s="1"/>
  <c r="H1290" i="7"/>
  <c r="I1290" i="7" s="1"/>
  <c r="H1306" i="7"/>
  <c r="I1306" i="7" s="1"/>
  <c r="H1322" i="7"/>
  <c r="I1322" i="7" s="1"/>
  <c r="H299" i="7"/>
  <c r="I299" i="7" s="1"/>
  <c r="H491" i="7"/>
  <c r="I491" i="7" s="1"/>
  <c r="H609" i="7"/>
  <c r="I609" i="7" s="1"/>
  <c r="H673" i="7"/>
  <c r="I673" i="7" s="1"/>
  <c r="H737" i="7"/>
  <c r="I737" i="7" s="1"/>
  <c r="H801" i="7"/>
  <c r="I801" i="7" s="1"/>
  <c r="H865" i="7"/>
  <c r="I865" i="7" s="1"/>
  <c r="H929" i="7"/>
  <c r="I929" i="7" s="1"/>
  <c r="H966" i="7"/>
  <c r="I966" i="7" s="1"/>
  <c r="H998" i="7"/>
  <c r="I998" i="7" s="1"/>
  <c r="H1027" i="7"/>
  <c r="I1027" i="7" s="1"/>
  <c r="H1043" i="7"/>
  <c r="I1043" i="7" s="1"/>
  <c r="H1059" i="7"/>
  <c r="I1059" i="7" s="1"/>
  <c r="H1075" i="7"/>
  <c r="I1075" i="7" s="1"/>
  <c r="H1091" i="7"/>
  <c r="I1091" i="7" s="1"/>
  <c r="H1107" i="7"/>
  <c r="I1107" i="7" s="1"/>
  <c r="H1123" i="7"/>
  <c r="I1123" i="7" s="1"/>
  <c r="H1139" i="7"/>
  <c r="I1139" i="7" s="1"/>
  <c r="H1155" i="7"/>
  <c r="I1155" i="7" s="1"/>
  <c r="H1171" i="7"/>
  <c r="I1171" i="7" s="1"/>
  <c r="H1187" i="7"/>
  <c r="I1187" i="7" s="1"/>
  <c r="H1203" i="7"/>
  <c r="I1203" i="7" s="1"/>
  <c r="H1219" i="7"/>
  <c r="I1219" i="7" s="1"/>
  <c r="H1235" i="7"/>
  <c r="I1235" i="7" s="1"/>
  <c r="H1251" i="7"/>
  <c r="I1251" i="7" s="1"/>
  <c r="H1267" i="7"/>
  <c r="I1267" i="7" s="1"/>
  <c r="H1283" i="7"/>
  <c r="I1283" i="7" s="1"/>
  <c r="H1299" i="7"/>
  <c r="I1299" i="7" s="1"/>
  <c r="H1315" i="7"/>
  <c r="I1315" i="7" s="1"/>
  <c r="H1331" i="7"/>
  <c r="I1331" i="7" s="1"/>
  <c r="H1347" i="7"/>
  <c r="I1347" i="7" s="1"/>
  <c r="H1363" i="7"/>
  <c r="I1363" i="7" s="1"/>
  <c r="H1379" i="7"/>
  <c r="I1379" i="7" s="1"/>
  <c r="H1395" i="7"/>
  <c r="I1395" i="7" s="1"/>
  <c r="H1411" i="7"/>
  <c r="I1411" i="7" s="1"/>
  <c r="H1443" i="7"/>
  <c r="I1443" i="7" s="1"/>
  <c r="H1475" i="7"/>
  <c r="I1475" i="7" s="1"/>
  <c r="H1507" i="7"/>
  <c r="I1507" i="7" s="1"/>
  <c r="H1330" i="7"/>
  <c r="I1330" i="7" s="1"/>
  <c r="H1394" i="7"/>
  <c r="I1394" i="7" s="1"/>
  <c r="H1458" i="7"/>
  <c r="I1458" i="7" s="1"/>
  <c r="H1522" i="7"/>
  <c r="I1522" i="7" s="1"/>
  <c r="H1561" i="7"/>
  <c r="I1561" i="7" s="1"/>
  <c r="H1593" i="7"/>
  <c r="I1593" i="7" s="1"/>
  <c r="H1625" i="7"/>
  <c r="I1625" i="7" s="1"/>
  <c r="H1657" i="7"/>
  <c r="I1657" i="7" s="1"/>
  <c r="H1689" i="7"/>
  <c r="I1689" i="7" s="1"/>
  <c r="H1721" i="7"/>
  <c r="I1721" i="7" s="1"/>
  <c r="H1753" i="7"/>
  <c r="I1753" i="7" s="1"/>
  <c r="H1785" i="7"/>
  <c r="I1785" i="7" s="1"/>
  <c r="H1817" i="7"/>
  <c r="I1817" i="7" s="1"/>
  <c r="H1849" i="7"/>
  <c r="I1849" i="7" s="1"/>
  <c r="H1881" i="7"/>
  <c r="I1881" i="7" s="1"/>
  <c r="H1913" i="7"/>
  <c r="I1913" i="7" s="1"/>
  <c r="H1945" i="7"/>
  <c r="I1945" i="7" s="1"/>
  <c r="H1977" i="7"/>
  <c r="I1977" i="7" s="1"/>
  <c r="H2576" i="7"/>
  <c r="I2576" i="7" s="1"/>
  <c r="H59" i="7"/>
  <c r="I59" i="7" s="1"/>
  <c r="H1352" i="7"/>
  <c r="I1352" i="7" s="1"/>
  <c r="H2777" i="7"/>
  <c r="I2777" i="7" s="1"/>
  <c r="H2760" i="7"/>
  <c r="I2760" i="7" s="1"/>
  <c r="H2744" i="7"/>
  <c r="I2744" i="7" s="1"/>
  <c r="H2720" i="7"/>
  <c r="I2720" i="7" s="1"/>
  <c r="H2688" i="7"/>
  <c r="I2688" i="7" s="1"/>
  <c r="H2656" i="7"/>
  <c r="I2656" i="7" s="1"/>
  <c r="H2624" i="7"/>
  <c r="I2624" i="7" s="1"/>
  <c r="H2592" i="7"/>
  <c r="I2592" i="7" s="1"/>
  <c r="H2560" i="7"/>
  <c r="I2560" i="7" s="1"/>
  <c r="H2528" i="7"/>
  <c r="I2528" i="7" s="1"/>
  <c r="H2464" i="7"/>
  <c r="I2464" i="7" s="1"/>
  <c r="H2271" i="7"/>
  <c r="I2271" i="7" s="1"/>
  <c r="H1775" i="7"/>
  <c r="I1775" i="7" s="1"/>
  <c r="H2321" i="7"/>
  <c r="I2321" i="7" s="1"/>
  <c r="B2321" i="7"/>
  <c r="H2728" i="7"/>
  <c r="I2728" i="7" s="1"/>
  <c r="H2712" i="7"/>
  <c r="I2712" i="7" s="1"/>
  <c r="H2696" i="7"/>
  <c r="I2696" i="7" s="1"/>
  <c r="H2680" i="7"/>
  <c r="I2680" i="7" s="1"/>
  <c r="H2664" i="7"/>
  <c r="I2664" i="7" s="1"/>
  <c r="H2648" i="7"/>
  <c r="I2648" i="7" s="1"/>
  <c r="H2632" i="7"/>
  <c r="I2632" i="7" s="1"/>
  <c r="H2616" i="7"/>
  <c r="I2616" i="7" s="1"/>
  <c r="H2600" i="7"/>
  <c r="I2600" i="7" s="1"/>
  <c r="H2584" i="7"/>
  <c r="I2584" i="7" s="1"/>
  <c r="H2568" i="7"/>
  <c r="I2568" i="7" s="1"/>
  <c r="H2552" i="7"/>
  <c r="I2552" i="7" s="1"/>
  <c r="H2536" i="7"/>
  <c r="I2536" i="7" s="1"/>
  <c r="H2512" i="7"/>
  <c r="I2512" i="7" s="1"/>
  <c r="H2480" i="7"/>
  <c r="I2480" i="7" s="1"/>
  <c r="H2448" i="7"/>
  <c r="I2448" i="7" s="1"/>
  <c r="H2336" i="7"/>
  <c r="I2336" i="7" s="1"/>
  <c r="H2207" i="7"/>
  <c r="I2207" i="7" s="1"/>
  <c r="H2079" i="7"/>
  <c r="I2079" i="7" s="1"/>
  <c r="H1113" i="7"/>
  <c r="I1113" i="7" s="1"/>
  <c r="H2432" i="7"/>
  <c r="I2432" i="7" s="1"/>
  <c r="H2368" i="7"/>
  <c r="I2368" i="7" s="1"/>
  <c r="H2303" i="7"/>
  <c r="I2303" i="7" s="1"/>
  <c r="H2239" i="7"/>
  <c r="I2239" i="7" s="1"/>
  <c r="H2175" i="7"/>
  <c r="I2175" i="7" s="1"/>
  <c r="H2111" i="7"/>
  <c r="I2111" i="7" s="1"/>
  <c r="H1999" i="7"/>
  <c r="I1999" i="7" s="1"/>
  <c r="H1502" i="7"/>
  <c r="I1502" i="7" s="1"/>
  <c r="H1072" i="7"/>
  <c r="I1072" i="7" s="1"/>
  <c r="H2416" i="7"/>
  <c r="I2416" i="7" s="1"/>
  <c r="H2384" i="7"/>
  <c r="I2384" i="7" s="1"/>
  <c r="H2352" i="7"/>
  <c r="I2352" i="7" s="1"/>
  <c r="H2319" i="7"/>
  <c r="I2319" i="7" s="1"/>
  <c r="H2287" i="7"/>
  <c r="I2287" i="7" s="1"/>
  <c r="H2255" i="7"/>
  <c r="I2255" i="7" s="1"/>
  <c r="H2223" i="7"/>
  <c r="I2223" i="7" s="1"/>
  <c r="H2191" i="7"/>
  <c r="I2191" i="7" s="1"/>
  <c r="H2159" i="7"/>
  <c r="I2159" i="7" s="1"/>
  <c r="H2127" i="7"/>
  <c r="I2127" i="7" s="1"/>
  <c r="H2095" i="7"/>
  <c r="I2095" i="7" s="1"/>
  <c r="H2047" i="7"/>
  <c r="I2047" i="7" s="1"/>
  <c r="H1903" i="7"/>
  <c r="I1903" i="7" s="1"/>
  <c r="H1647" i="7"/>
  <c r="I1647" i="7" s="1"/>
  <c r="H1369" i="7"/>
  <c r="I1369" i="7" s="1"/>
  <c r="H106" i="7"/>
  <c r="I106" i="7" s="1"/>
  <c r="H447" i="7"/>
  <c r="I447" i="7" s="1"/>
  <c r="H2063" i="7"/>
  <c r="I2063" i="7" s="1"/>
  <c r="H2031" i="7"/>
  <c r="I2031" i="7" s="1"/>
  <c r="H1967" i="7"/>
  <c r="I1967" i="7" s="1"/>
  <c r="H1839" i="7"/>
  <c r="I1839" i="7" s="1"/>
  <c r="H1711" i="7"/>
  <c r="I1711" i="7" s="1"/>
  <c r="H1583" i="7"/>
  <c r="I1583" i="7" s="1"/>
  <c r="H1497" i="7"/>
  <c r="I1497" i="7" s="1"/>
  <c r="H1241" i="7"/>
  <c r="I1241" i="7" s="1"/>
  <c r="H946" i="7"/>
  <c r="I946" i="7" s="1"/>
  <c r="H1200" i="7"/>
  <c r="I1200" i="7" s="1"/>
  <c r="H987" i="7"/>
  <c r="I987" i="7" s="1"/>
  <c r="H572" i="7"/>
  <c r="I572" i="7" s="1"/>
  <c r="H2015" i="7"/>
  <c r="I2015" i="7" s="1"/>
  <c r="H1983" i="7"/>
  <c r="I1983" i="7" s="1"/>
  <c r="H1935" i="7"/>
  <c r="I1935" i="7" s="1"/>
  <c r="H1871" i="7"/>
  <c r="I1871" i="7" s="1"/>
  <c r="H1807" i="7"/>
  <c r="I1807" i="7" s="1"/>
  <c r="H1743" i="7"/>
  <c r="I1743" i="7" s="1"/>
  <c r="H1679" i="7"/>
  <c r="I1679" i="7" s="1"/>
  <c r="H1615" i="7"/>
  <c r="I1615" i="7" s="1"/>
  <c r="H1551" i="7"/>
  <c r="I1551" i="7" s="1"/>
  <c r="H1374" i="7"/>
  <c r="I1374" i="7" s="1"/>
  <c r="H1433" i="7"/>
  <c r="I1433" i="7" s="1"/>
  <c r="H1305" i="7"/>
  <c r="I1305" i="7" s="1"/>
  <c r="H1177" i="7"/>
  <c r="I1177" i="7" s="1"/>
  <c r="H1049" i="7"/>
  <c r="I1049" i="7" s="1"/>
  <c r="H697" i="7"/>
  <c r="I697" i="7" s="1"/>
  <c r="H1264" i="7"/>
  <c r="I1264" i="7" s="1"/>
  <c r="H1136" i="7"/>
  <c r="I1136" i="7" s="1"/>
  <c r="H789" i="7"/>
  <c r="I789" i="7" s="1"/>
  <c r="H779" i="7"/>
  <c r="I779" i="7" s="1"/>
  <c r="H146" i="7"/>
  <c r="I146" i="7" s="1"/>
  <c r="H230" i="7"/>
  <c r="I230" i="7" s="1"/>
  <c r="H992" i="7"/>
  <c r="I992" i="7" s="1"/>
  <c r="H467" i="7"/>
  <c r="I467" i="7" s="1"/>
  <c r="H907" i="7"/>
  <c r="I907" i="7" s="1"/>
  <c r="H651" i="7"/>
  <c r="I651" i="7" s="1"/>
  <c r="H549" i="7"/>
  <c r="I549" i="7" s="1"/>
  <c r="H828" i="7"/>
  <c r="I828" i="7" s="1"/>
  <c r="H205" i="7"/>
  <c r="I205" i="7" s="1"/>
  <c r="H32" i="7"/>
  <c r="I32" i="7" s="1"/>
  <c r="H700" i="7"/>
  <c r="I700" i="7" s="1"/>
  <c r="H444" i="7"/>
  <c r="I444" i="7" s="1"/>
  <c r="H358" i="7"/>
  <c r="I358" i="7" s="1"/>
  <c r="C40" i="3"/>
  <c r="H123" i="7"/>
  <c r="I123" i="7" s="1"/>
  <c r="H160" i="7"/>
  <c r="I160" i="7" s="1"/>
  <c r="H294" i="7"/>
  <c r="I294" i="7" s="1"/>
  <c r="H422" i="7"/>
  <c r="I422" i="7" s="1"/>
  <c r="H333" i="7"/>
  <c r="I333" i="7" s="1"/>
  <c r="H508" i="7"/>
  <c r="I508" i="7" s="1"/>
  <c r="H636" i="7"/>
  <c r="I636" i="7" s="1"/>
  <c r="H764" i="7"/>
  <c r="I764" i="7" s="1"/>
  <c r="H892" i="7"/>
  <c r="I892" i="7" s="1"/>
  <c r="H415" i="7"/>
  <c r="I415" i="7" s="1"/>
  <c r="H211" i="7"/>
  <c r="I211" i="7" s="1"/>
  <c r="H575" i="7"/>
  <c r="I575" i="7" s="1"/>
  <c r="H715" i="7"/>
  <c r="I715" i="7" s="1"/>
  <c r="H843" i="7"/>
  <c r="I843" i="7" s="1"/>
  <c r="H955" i="7"/>
  <c r="I955" i="7" s="1"/>
  <c r="H1019" i="7"/>
  <c r="I1019" i="7" s="1"/>
  <c r="H661" i="7"/>
  <c r="I661" i="7" s="1"/>
  <c r="H917" i="7"/>
  <c r="I917" i="7" s="1"/>
  <c r="H1040" i="7"/>
  <c r="I1040" i="7" s="1"/>
  <c r="H1104" i="7"/>
  <c r="I1104" i="7" s="1"/>
  <c r="H1168" i="7"/>
  <c r="I1168" i="7" s="1"/>
  <c r="H1232" i="7"/>
  <c r="I1232" i="7" s="1"/>
  <c r="H1296" i="7"/>
  <c r="I1296" i="7" s="1"/>
  <c r="H539" i="7"/>
  <c r="I539" i="7" s="1"/>
  <c r="H825" i="7"/>
  <c r="I825" i="7" s="1"/>
  <c r="H1010" i="7"/>
  <c r="I1010" i="7" s="1"/>
  <c r="H1081" i="7"/>
  <c r="I1081" i="7" s="1"/>
  <c r="H1145" i="7"/>
  <c r="I1145" i="7" s="1"/>
  <c r="H1209" i="7"/>
  <c r="I1209" i="7" s="1"/>
  <c r="H1273" i="7"/>
  <c r="I1273" i="7" s="1"/>
  <c r="H1337" i="7"/>
  <c r="I1337" i="7" s="1"/>
  <c r="H1401" i="7"/>
  <c r="I1401" i="7" s="1"/>
  <c r="H1465" i="7"/>
  <c r="I1465" i="7" s="1"/>
  <c r="H1529" i="7"/>
  <c r="I1529" i="7" s="1"/>
  <c r="H1438" i="7"/>
  <c r="I1438" i="7" s="1"/>
  <c r="H1534" i="7"/>
  <c r="I1534" i="7" s="1"/>
  <c r="H1567" i="7"/>
  <c r="I1567" i="7" s="1"/>
  <c r="H1599" i="7"/>
  <c r="I1599" i="7" s="1"/>
  <c r="H1631" i="7"/>
  <c r="I1631" i="7" s="1"/>
  <c r="H1663" i="7"/>
  <c r="I1663" i="7" s="1"/>
  <c r="H1695" i="7"/>
  <c r="I1695" i="7" s="1"/>
  <c r="H1727" i="7"/>
  <c r="I1727" i="7" s="1"/>
  <c r="H1759" i="7"/>
  <c r="I1759" i="7" s="1"/>
  <c r="H1791" i="7"/>
  <c r="I1791" i="7" s="1"/>
  <c r="H1823" i="7"/>
  <c r="I1823" i="7" s="1"/>
  <c r="H1855" i="7"/>
  <c r="I1855" i="7" s="1"/>
  <c r="H1887" i="7"/>
  <c r="I1887" i="7" s="1"/>
  <c r="H1919" i="7"/>
  <c r="I1919" i="7" s="1"/>
  <c r="H1951" i="7"/>
  <c r="I1951" i="7" s="1"/>
  <c r="H1975" i="7"/>
  <c r="I1975" i="7" s="1"/>
  <c r="H1991" i="7"/>
  <c r="I1991" i="7" s="1"/>
  <c r="H2007" i="7"/>
  <c r="I2007" i="7" s="1"/>
  <c r="H2023" i="7"/>
  <c r="I2023" i="7" s="1"/>
  <c r="H2039" i="7"/>
  <c r="I2039" i="7" s="1"/>
  <c r="H2055" i="7"/>
  <c r="I2055" i="7" s="1"/>
  <c r="H2071" i="7"/>
  <c r="I2071" i="7" s="1"/>
  <c r="H2087" i="7"/>
  <c r="I2087" i="7" s="1"/>
  <c r="H2103" i="7"/>
  <c r="I2103" i="7" s="1"/>
  <c r="H2119" i="7"/>
  <c r="I2119" i="7" s="1"/>
  <c r="H2135" i="7"/>
  <c r="I2135" i="7" s="1"/>
  <c r="H2151" i="7"/>
  <c r="I2151" i="7" s="1"/>
  <c r="H2167" i="7"/>
  <c r="I2167" i="7" s="1"/>
  <c r="H2183" i="7"/>
  <c r="I2183" i="7" s="1"/>
  <c r="H2199" i="7"/>
  <c r="I2199" i="7" s="1"/>
  <c r="H2215" i="7"/>
  <c r="I2215" i="7" s="1"/>
  <c r="H2231" i="7"/>
  <c r="I2231" i="7" s="1"/>
  <c r="H2247" i="7"/>
  <c r="I2247" i="7" s="1"/>
  <c r="H2263" i="7"/>
  <c r="I2263" i="7" s="1"/>
  <c r="H2279" i="7"/>
  <c r="I2279" i="7" s="1"/>
  <c r="H2295" i="7"/>
  <c r="I2295" i="7" s="1"/>
  <c r="H2311" i="7"/>
  <c r="I2311" i="7" s="1"/>
  <c r="H2328" i="7"/>
  <c r="I2328" i="7" s="1"/>
  <c r="H2344" i="7"/>
  <c r="I2344" i="7" s="1"/>
  <c r="H2360" i="7"/>
  <c r="I2360" i="7" s="1"/>
  <c r="H2376" i="7"/>
  <c r="I2376" i="7" s="1"/>
  <c r="H2392" i="7"/>
  <c r="I2392" i="7" s="1"/>
  <c r="H2408" i="7"/>
  <c r="I2408" i="7" s="1"/>
  <c r="H2424" i="7"/>
  <c r="I2424" i="7" s="1"/>
  <c r="H2440" i="7"/>
  <c r="I2440" i="7" s="1"/>
  <c r="H2456" i="7"/>
  <c r="I2456" i="7" s="1"/>
  <c r="H2472" i="7"/>
  <c r="I2472" i="7" s="1"/>
  <c r="H2488" i="7"/>
  <c r="I2488" i="7" s="1"/>
  <c r="H2504" i="7"/>
  <c r="I2504" i="7" s="1"/>
  <c r="H2520" i="7"/>
  <c r="I2520" i="7" s="1"/>
  <c r="H27" i="7"/>
  <c r="I27" i="7" s="1"/>
  <c r="H3823" i="7"/>
  <c r="I3823" i="7" s="1"/>
  <c r="H1470" i="7"/>
  <c r="I1470" i="7" s="1"/>
  <c r="H1406" i="7"/>
  <c r="I1406" i="7" s="1"/>
  <c r="H1342" i="7"/>
  <c r="I1342" i="7" s="1"/>
  <c r="H1513" i="7"/>
  <c r="I1513" i="7" s="1"/>
  <c r="H1481" i="7"/>
  <c r="I1481" i="7" s="1"/>
  <c r="H1449" i="7"/>
  <c r="I1449" i="7" s="1"/>
  <c r="H1417" i="7"/>
  <c r="I1417" i="7" s="1"/>
  <c r="H1385" i="7"/>
  <c r="I1385" i="7" s="1"/>
  <c r="H1353" i="7"/>
  <c r="I1353" i="7" s="1"/>
  <c r="H1321" i="7"/>
  <c r="I1321" i="7" s="1"/>
  <c r="H1289" i="7"/>
  <c r="I1289" i="7" s="1"/>
  <c r="H1257" i="7"/>
  <c r="I1257" i="7" s="1"/>
  <c r="H1225" i="7"/>
  <c r="I1225" i="7" s="1"/>
  <c r="H1193" i="7"/>
  <c r="I1193" i="7" s="1"/>
  <c r="H1161" i="7"/>
  <c r="I1161" i="7" s="1"/>
  <c r="H1129" i="7"/>
  <c r="I1129" i="7" s="1"/>
  <c r="H1097" i="7"/>
  <c r="I1097" i="7" s="1"/>
  <c r="H1065" i="7"/>
  <c r="I1065" i="7" s="1"/>
  <c r="H1033" i="7"/>
  <c r="I1033" i="7" s="1"/>
  <c r="H978" i="7"/>
  <c r="I978" i="7" s="1"/>
  <c r="H889" i="7"/>
  <c r="I889" i="7" s="1"/>
  <c r="H761" i="7"/>
  <c r="I761" i="7" s="1"/>
  <c r="H633" i="7"/>
  <c r="I633" i="7" s="1"/>
  <c r="H395" i="7"/>
  <c r="I395" i="7" s="1"/>
  <c r="H1312" i="7"/>
  <c r="I1312" i="7" s="1"/>
  <c r="H1280" i="7"/>
  <c r="I1280" i="7" s="1"/>
  <c r="H1248" i="7"/>
  <c r="I1248" i="7" s="1"/>
  <c r="H1216" i="7"/>
  <c r="I1216" i="7" s="1"/>
  <c r="H1184" i="7"/>
  <c r="I1184" i="7" s="1"/>
  <c r="H1152" i="7"/>
  <c r="I1152" i="7" s="1"/>
  <c r="H1120" i="7"/>
  <c r="I1120" i="7" s="1"/>
  <c r="H1088" i="7"/>
  <c r="I1088" i="7" s="1"/>
  <c r="H1056" i="7"/>
  <c r="I1056" i="7" s="1"/>
  <c r="H1024" i="7"/>
  <c r="I1024" i="7" s="1"/>
  <c r="H960" i="7"/>
  <c r="I960" i="7" s="1"/>
  <c r="H853" i="7"/>
  <c r="I853" i="7" s="1"/>
  <c r="H725" i="7"/>
  <c r="I725" i="7" s="1"/>
  <c r="H595" i="7"/>
  <c r="I595" i="7" s="1"/>
  <c r="H251" i="7"/>
  <c r="I251" i="7" s="1"/>
  <c r="H1003" i="7"/>
  <c r="I1003" i="7" s="1"/>
  <c r="H971" i="7"/>
  <c r="I971" i="7" s="1"/>
  <c r="H939" i="7"/>
  <c r="I939" i="7" s="1"/>
  <c r="H875" i="7"/>
  <c r="I875" i="7" s="1"/>
  <c r="H811" i="7"/>
  <c r="I811" i="7" s="1"/>
  <c r="H747" i="7"/>
  <c r="I747" i="7" s="1"/>
  <c r="H683" i="7"/>
  <c r="I683" i="7" s="1"/>
  <c r="H619" i="7"/>
  <c r="I619" i="7" s="1"/>
  <c r="H511" i="7"/>
  <c r="I511" i="7" s="1"/>
  <c r="H339" i="7"/>
  <c r="I339" i="7" s="1"/>
  <c r="H597" i="7"/>
  <c r="I597" i="7" s="1"/>
  <c r="H485" i="7"/>
  <c r="I485" i="7" s="1"/>
  <c r="H287" i="7"/>
  <c r="I287" i="7" s="1"/>
  <c r="H924" i="7"/>
  <c r="I924" i="7" s="1"/>
  <c r="H860" i="7"/>
  <c r="I860" i="7" s="1"/>
  <c r="H796" i="7"/>
  <c r="I796" i="7" s="1"/>
  <c r="H732" i="7"/>
  <c r="I732" i="7" s="1"/>
  <c r="H668" i="7"/>
  <c r="I668" i="7" s="1"/>
  <c r="H604" i="7"/>
  <c r="I604" i="7" s="1"/>
  <c r="H540" i="7"/>
  <c r="I540" i="7" s="1"/>
  <c r="H476" i="7"/>
  <c r="I476" i="7" s="1"/>
  <c r="H397" i="7"/>
  <c r="I397" i="7" s="1"/>
  <c r="H269" i="7"/>
  <c r="I269" i="7" s="1"/>
  <c r="H110" i="7"/>
  <c r="I110" i="7" s="1"/>
  <c r="H390" i="7"/>
  <c r="I390" i="7" s="1"/>
  <c r="H326" i="7"/>
  <c r="I326" i="7" s="1"/>
  <c r="H262" i="7"/>
  <c r="I262" i="7" s="1"/>
  <c r="H198" i="7"/>
  <c r="I198" i="7" s="1"/>
  <c r="H96" i="7"/>
  <c r="I96" i="7" s="1"/>
  <c r="H155" i="7"/>
  <c r="I155" i="7" s="1"/>
  <c r="H91" i="7"/>
  <c r="I91" i="7" s="1"/>
  <c r="B3823" i="7"/>
  <c r="H3822" i="7"/>
  <c r="I3822" i="7" s="1"/>
  <c r="B3822" i="7"/>
  <c r="I3773" i="7"/>
  <c r="I3805" i="7"/>
  <c r="I3661" i="7"/>
  <c r="I3725" i="7"/>
  <c r="C37" i="3"/>
  <c r="H3" i="7"/>
  <c r="I3" i="7" s="1"/>
  <c r="H19" i="7"/>
  <c r="I19" i="7" s="1"/>
  <c r="H35" i="7"/>
  <c r="I35" i="7" s="1"/>
  <c r="H51" i="7"/>
  <c r="I51" i="7" s="1"/>
  <c r="H67" i="7"/>
  <c r="I67" i="7" s="1"/>
  <c r="H83" i="7"/>
  <c r="I83" i="7" s="1"/>
  <c r="H99" i="7"/>
  <c r="I99" i="7" s="1"/>
  <c r="H115" i="7"/>
  <c r="I115" i="7" s="1"/>
  <c r="H131" i="7"/>
  <c r="I131" i="7" s="1"/>
  <c r="H147" i="7"/>
  <c r="I147" i="7" s="1"/>
  <c r="H163" i="7"/>
  <c r="I163" i="7" s="1"/>
  <c r="H16" i="7"/>
  <c r="I16" i="7" s="1"/>
  <c r="H48" i="7"/>
  <c r="I48" i="7" s="1"/>
  <c r="H80" i="7"/>
  <c r="I80" i="7" s="1"/>
  <c r="H112" i="7"/>
  <c r="I112" i="7" s="1"/>
  <c r="H144" i="7"/>
  <c r="I144" i="7" s="1"/>
  <c r="H174" i="7"/>
  <c r="I174" i="7" s="1"/>
  <c r="H190" i="7"/>
  <c r="I190" i="7" s="1"/>
  <c r="H206" i="7"/>
  <c r="I206" i="7" s="1"/>
  <c r="H222" i="7"/>
  <c r="I222" i="7" s="1"/>
  <c r="H238" i="7"/>
  <c r="I238" i="7" s="1"/>
  <c r="H254" i="7"/>
  <c r="I254" i="7" s="1"/>
  <c r="H270" i="7"/>
  <c r="I270" i="7" s="1"/>
  <c r="H286" i="7"/>
  <c r="I286" i="7" s="1"/>
  <c r="H302" i="7"/>
  <c r="I302" i="7" s="1"/>
  <c r="H318" i="7"/>
  <c r="I318" i="7" s="1"/>
  <c r="H334" i="7"/>
  <c r="I334" i="7" s="1"/>
  <c r="H350" i="7"/>
  <c r="I350" i="7" s="1"/>
  <c r="H366" i="7"/>
  <c r="I366" i="7" s="1"/>
  <c r="H382" i="7"/>
  <c r="I382" i="7" s="1"/>
  <c r="H398" i="7"/>
  <c r="I398" i="7" s="1"/>
  <c r="H414" i="7"/>
  <c r="I414" i="7" s="1"/>
  <c r="H14" i="7"/>
  <c r="I14" i="7" s="1"/>
  <c r="H78" i="7"/>
  <c r="I78" i="7" s="1"/>
  <c r="H142" i="7"/>
  <c r="I142" i="7" s="1"/>
  <c r="H189" i="7"/>
  <c r="I189" i="7" s="1"/>
  <c r="H221" i="7"/>
  <c r="I221" i="7" s="1"/>
  <c r="H253" i="7"/>
  <c r="I253" i="7" s="1"/>
  <c r="H285" i="7"/>
  <c r="I285" i="7" s="1"/>
  <c r="H317" i="7"/>
  <c r="I317" i="7" s="1"/>
  <c r="H349" i="7"/>
  <c r="I349" i="7" s="1"/>
  <c r="H381" i="7"/>
  <c r="I381" i="7" s="1"/>
  <c r="H413" i="7"/>
  <c r="I413" i="7" s="1"/>
  <c r="H436" i="7"/>
  <c r="I436" i="7" s="1"/>
  <c r="H452" i="7"/>
  <c r="I452" i="7" s="1"/>
  <c r="H468" i="7"/>
  <c r="I468" i="7" s="1"/>
  <c r="H484" i="7"/>
  <c r="I484" i="7" s="1"/>
  <c r="H500" i="7"/>
  <c r="I500" i="7" s="1"/>
  <c r="H516" i="7"/>
  <c r="I516" i="7" s="1"/>
  <c r="H532" i="7"/>
  <c r="I532" i="7" s="1"/>
  <c r="H548" i="7"/>
  <c r="I548" i="7" s="1"/>
  <c r="H564" i="7"/>
  <c r="I564" i="7" s="1"/>
  <c r="H580" i="7"/>
  <c r="I580" i="7" s="1"/>
  <c r="H596" i="7"/>
  <c r="I596" i="7" s="1"/>
  <c r="H612" i="7"/>
  <c r="I612" i="7" s="1"/>
  <c r="H628" i="7"/>
  <c r="I628" i="7" s="1"/>
  <c r="H644" i="7"/>
  <c r="I644" i="7" s="1"/>
  <c r="H660" i="7"/>
  <c r="I660" i="7" s="1"/>
  <c r="H676" i="7"/>
  <c r="I676" i="7" s="1"/>
  <c r="H692" i="7"/>
  <c r="I692" i="7" s="1"/>
  <c r="H708" i="7"/>
  <c r="I708" i="7" s="1"/>
  <c r="H724" i="7"/>
  <c r="I724" i="7" s="1"/>
  <c r="H740" i="7"/>
  <c r="I740" i="7" s="1"/>
  <c r="H756" i="7"/>
  <c r="I756" i="7" s="1"/>
  <c r="H772" i="7"/>
  <c r="I772" i="7" s="1"/>
  <c r="H788" i="7"/>
  <c r="I788" i="7" s="1"/>
  <c r="H804" i="7"/>
  <c r="I804" i="7" s="1"/>
  <c r="H820" i="7"/>
  <c r="I820" i="7" s="1"/>
  <c r="H836" i="7"/>
  <c r="I836" i="7" s="1"/>
  <c r="H852" i="7"/>
  <c r="I852" i="7" s="1"/>
  <c r="H868" i="7"/>
  <c r="I868" i="7" s="1"/>
  <c r="H884" i="7"/>
  <c r="I884" i="7" s="1"/>
  <c r="H900" i="7"/>
  <c r="I900" i="7" s="1"/>
  <c r="H916" i="7"/>
  <c r="I916" i="7" s="1"/>
  <c r="H932" i="7"/>
  <c r="I932" i="7" s="1"/>
  <c r="H82" i="7"/>
  <c r="I82" i="7" s="1"/>
  <c r="H191" i="7"/>
  <c r="I191" i="7" s="1"/>
  <c r="H255" i="7"/>
  <c r="I255" i="7" s="1"/>
  <c r="H319" i="7"/>
  <c r="I319" i="7" s="1"/>
  <c r="H383" i="7"/>
  <c r="I383" i="7" s="1"/>
  <c r="H437" i="7"/>
  <c r="I437" i="7" s="1"/>
  <c r="H469" i="7"/>
  <c r="I469" i="7" s="1"/>
  <c r="H501" i="7"/>
  <c r="I501" i="7" s="1"/>
  <c r="H533" i="7"/>
  <c r="I533" i="7" s="1"/>
  <c r="H565" i="7"/>
  <c r="I565" i="7" s="1"/>
  <c r="H11" i="7"/>
  <c r="I11" i="7" s="1"/>
  <c r="H43" i="7"/>
  <c r="I43" i="7" s="1"/>
  <c r="H75" i="7"/>
  <c r="I75" i="7" s="1"/>
  <c r="H107" i="7"/>
  <c r="I107" i="7" s="1"/>
  <c r="H139" i="7"/>
  <c r="I139" i="7" s="1"/>
  <c r="H171" i="7"/>
  <c r="I171" i="7" s="1"/>
  <c r="H64" i="7"/>
  <c r="I64" i="7" s="1"/>
  <c r="H128" i="7"/>
  <c r="I128" i="7" s="1"/>
  <c r="H182" i="7"/>
  <c r="I182" i="7" s="1"/>
  <c r="H214" i="7"/>
  <c r="I214" i="7" s="1"/>
  <c r="H246" i="7"/>
  <c r="I246" i="7" s="1"/>
  <c r="H278" i="7"/>
  <c r="I278" i="7" s="1"/>
  <c r="H310" i="7"/>
  <c r="I310" i="7" s="1"/>
  <c r="H342" i="7"/>
  <c r="I342" i="7" s="1"/>
  <c r="H374" i="7"/>
  <c r="I374" i="7" s="1"/>
  <c r="H406" i="7"/>
  <c r="I406" i="7" s="1"/>
  <c r="H46" i="7"/>
  <c r="I46" i="7" s="1"/>
  <c r="H173" i="7"/>
  <c r="I173" i="7" s="1"/>
  <c r="H237" i="7"/>
  <c r="I237" i="7" s="1"/>
  <c r="H301" i="7"/>
  <c r="I301" i="7" s="1"/>
  <c r="H365" i="7"/>
  <c r="I365" i="7" s="1"/>
  <c r="H428" i="7"/>
  <c r="I428" i="7" s="1"/>
  <c r="H460" i="7"/>
  <c r="I460" i="7" s="1"/>
  <c r="H492" i="7"/>
  <c r="I492" i="7" s="1"/>
  <c r="H524" i="7"/>
  <c r="I524" i="7" s="1"/>
  <c r="H556" i="7"/>
  <c r="I556" i="7" s="1"/>
  <c r="H588" i="7"/>
  <c r="I588" i="7" s="1"/>
  <c r="H620" i="7"/>
  <c r="I620" i="7" s="1"/>
  <c r="H652" i="7"/>
  <c r="I652" i="7" s="1"/>
  <c r="H684" i="7"/>
  <c r="I684" i="7" s="1"/>
  <c r="H716" i="7"/>
  <c r="I716" i="7" s="1"/>
  <c r="H748" i="7"/>
  <c r="I748" i="7" s="1"/>
  <c r="H780" i="7"/>
  <c r="I780" i="7" s="1"/>
  <c r="H812" i="7"/>
  <c r="I812" i="7" s="1"/>
  <c r="H844" i="7"/>
  <c r="I844" i="7" s="1"/>
  <c r="H876" i="7"/>
  <c r="I876" i="7" s="1"/>
  <c r="H908" i="7"/>
  <c r="I908" i="7" s="1"/>
  <c r="H18" i="7"/>
  <c r="I18" i="7" s="1"/>
  <c r="H223" i="7"/>
  <c r="I223" i="7" s="1"/>
  <c r="H351" i="7"/>
  <c r="I351" i="7" s="1"/>
  <c r="H453" i="7"/>
  <c r="I453" i="7" s="1"/>
  <c r="H517" i="7"/>
  <c r="I517" i="7" s="1"/>
  <c r="H581" i="7"/>
  <c r="I581" i="7" s="1"/>
  <c r="H122" i="7"/>
  <c r="I122" i="7" s="1"/>
  <c r="H275" i="7"/>
  <c r="I275" i="7" s="1"/>
  <c r="H403" i="7"/>
  <c r="I403" i="7" s="1"/>
  <c r="H479" i="7"/>
  <c r="I479" i="7" s="1"/>
  <c r="H543" i="7"/>
  <c r="I543" i="7" s="1"/>
  <c r="H603" i="7"/>
  <c r="I603" i="7" s="1"/>
  <c r="H635" i="7"/>
  <c r="I635" i="7" s="1"/>
  <c r="H667" i="7"/>
  <c r="I667" i="7" s="1"/>
  <c r="H699" i="7"/>
  <c r="I699" i="7" s="1"/>
  <c r="H731" i="7"/>
  <c r="I731" i="7" s="1"/>
  <c r="H763" i="7"/>
  <c r="I763" i="7" s="1"/>
  <c r="H795" i="7"/>
  <c r="I795" i="7" s="1"/>
  <c r="H827" i="7"/>
  <c r="I827" i="7" s="1"/>
  <c r="H859" i="7"/>
  <c r="I859" i="7" s="1"/>
  <c r="H891" i="7"/>
  <c r="I891" i="7" s="1"/>
  <c r="H923" i="7"/>
  <c r="I923" i="7" s="1"/>
  <c r="H947" i="7"/>
  <c r="I947" i="7" s="1"/>
  <c r="H963" i="7"/>
  <c r="I963" i="7" s="1"/>
  <c r="H979" i="7"/>
  <c r="I979" i="7" s="1"/>
  <c r="H995" i="7"/>
  <c r="I995" i="7" s="1"/>
  <c r="H1011" i="7"/>
  <c r="I1011" i="7" s="1"/>
  <c r="H74" i="7"/>
  <c r="I74" i="7" s="1"/>
  <c r="H379" i="7"/>
  <c r="I379" i="7" s="1"/>
  <c r="H531" i="7"/>
  <c r="I531" i="7" s="1"/>
  <c r="H629" i="7"/>
  <c r="I629" i="7" s="1"/>
  <c r="H693" i="7"/>
  <c r="I693" i="7" s="1"/>
  <c r="H757" i="7"/>
  <c r="I757" i="7" s="1"/>
  <c r="H821" i="7"/>
  <c r="I821" i="7" s="1"/>
  <c r="H885" i="7"/>
  <c r="I885" i="7" s="1"/>
  <c r="H944" i="7"/>
  <c r="I944" i="7" s="1"/>
  <c r="H976" i="7"/>
  <c r="I976" i="7" s="1"/>
  <c r="H1008" i="7"/>
  <c r="I1008" i="7" s="1"/>
  <c r="H1032" i="7"/>
  <c r="I1032" i="7" s="1"/>
  <c r="H1048" i="7"/>
  <c r="I1048" i="7" s="1"/>
  <c r="H1064" i="7"/>
  <c r="I1064" i="7" s="1"/>
  <c r="H1080" i="7"/>
  <c r="I1080" i="7" s="1"/>
  <c r="H1096" i="7"/>
  <c r="I1096" i="7" s="1"/>
  <c r="H1112" i="7"/>
  <c r="I1112" i="7" s="1"/>
  <c r="H1128" i="7"/>
  <c r="I1128" i="7" s="1"/>
  <c r="H1144" i="7"/>
  <c r="I1144" i="7" s="1"/>
  <c r="H1160" i="7"/>
  <c r="I1160" i="7" s="1"/>
  <c r="H1176" i="7"/>
  <c r="I1176" i="7" s="1"/>
  <c r="H1192" i="7"/>
  <c r="I1192" i="7" s="1"/>
  <c r="H1208" i="7"/>
  <c r="I1208" i="7" s="1"/>
  <c r="H1224" i="7"/>
  <c r="I1224" i="7" s="1"/>
  <c r="H1240" i="7"/>
  <c r="I1240" i="7" s="1"/>
  <c r="H1256" i="7"/>
  <c r="I1256" i="7" s="1"/>
  <c r="H1272" i="7"/>
  <c r="I1272" i="7" s="1"/>
  <c r="H1288" i="7"/>
  <c r="I1288" i="7" s="1"/>
  <c r="H1304" i="7"/>
  <c r="I1304" i="7" s="1"/>
  <c r="H1320" i="7"/>
  <c r="I1320" i="7" s="1"/>
  <c r="H267" i="7"/>
  <c r="I267" i="7" s="1"/>
  <c r="H475" i="7"/>
  <c r="I475" i="7" s="1"/>
  <c r="H601" i="7"/>
  <c r="I601" i="7" s="1"/>
  <c r="H665" i="7"/>
  <c r="I665" i="7" s="1"/>
  <c r="H729" i="7"/>
  <c r="I729" i="7" s="1"/>
  <c r="H793" i="7"/>
  <c r="I793" i="7" s="1"/>
  <c r="H857" i="7"/>
  <c r="I857" i="7" s="1"/>
  <c r="H921" i="7"/>
  <c r="I921" i="7" s="1"/>
  <c r="H962" i="7"/>
  <c r="I962" i="7" s="1"/>
  <c r="H994" i="7"/>
  <c r="I994" i="7" s="1"/>
  <c r="H1025" i="7"/>
  <c r="I1025" i="7" s="1"/>
  <c r="H1041" i="7"/>
  <c r="I1041" i="7" s="1"/>
  <c r="H1057" i="7"/>
  <c r="I1057" i="7" s="1"/>
  <c r="H1073" i="7"/>
  <c r="I1073" i="7" s="1"/>
  <c r="H1089" i="7"/>
  <c r="I1089" i="7" s="1"/>
  <c r="H1105" i="7"/>
  <c r="I1105" i="7" s="1"/>
  <c r="H1121" i="7"/>
  <c r="I1121" i="7" s="1"/>
  <c r="H1137" i="7"/>
  <c r="I1137" i="7" s="1"/>
  <c r="H1153" i="7"/>
  <c r="I1153" i="7" s="1"/>
  <c r="H1169" i="7"/>
  <c r="I1169" i="7" s="1"/>
  <c r="H1185" i="7"/>
  <c r="I1185" i="7" s="1"/>
  <c r="H1201" i="7"/>
  <c r="I1201" i="7" s="1"/>
  <c r="H1217" i="7"/>
  <c r="I1217" i="7" s="1"/>
  <c r="H1233" i="7"/>
  <c r="I1233" i="7" s="1"/>
  <c r="H1249" i="7"/>
  <c r="I1249" i="7" s="1"/>
  <c r="H1265" i="7"/>
  <c r="I1265" i="7" s="1"/>
  <c r="H1281" i="7"/>
  <c r="I1281" i="7" s="1"/>
  <c r="H1297" i="7"/>
  <c r="I1297" i="7" s="1"/>
  <c r="H1313" i="7"/>
  <c r="I1313" i="7" s="1"/>
  <c r="H1329" i="7"/>
  <c r="I1329" i="7" s="1"/>
  <c r="H1345" i="7"/>
  <c r="I1345" i="7" s="1"/>
  <c r="H1361" i="7"/>
  <c r="I1361" i="7" s="1"/>
  <c r="H1377" i="7"/>
  <c r="I1377" i="7" s="1"/>
  <c r="H1393" i="7"/>
  <c r="I1393" i="7" s="1"/>
  <c r="H1409" i="7"/>
  <c r="I1409" i="7" s="1"/>
  <c r="H1425" i="7"/>
  <c r="I1425" i="7" s="1"/>
  <c r="H1441" i="7"/>
  <c r="I1441" i="7" s="1"/>
  <c r="H1457" i="7"/>
  <c r="I1457" i="7" s="1"/>
  <c r="H1473" i="7"/>
  <c r="I1473" i="7" s="1"/>
  <c r="H1489" i="7"/>
  <c r="I1489" i="7" s="1"/>
  <c r="H1505" i="7"/>
  <c r="I1505" i="7" s="1"/>
  <c r="H1521" i="7"/>
  <c r="I1521" i="7" s="1"/>
  <c r="H1326" i="7"/>
  <c r="I1326" i="7" s="1"/>
  <c r="H1358" i="7"/>
  <c r="I1358" i="7" s="1"/>
  <c r="H1390" i="7"/>
  <c r="I1390" i="7" s="1"/>
  <c r="H1422" i="7"/>
  <c r="I1422" i="7" s="1"/>
  <c r="H1454" i="7"/>
  <c r="I1454" i="7" s="1"/>
  <c r="H1486" i="7"/>
  <c r="I1486" i="7" s="1"/>
  <c r="H1518" i="7"/>
  <c r="I1518" i="7" s="1"/>
  <c r="H1543" i="7"/>
  <c r="I1543" i="7" s="1"/>
  <c r="H1559" i="7"/>
  <c r="I1559" i="7" s="1"/>
  <c r="H1575" i="7"/>
  <c r="I1575" i="7" s="1"/>
  <c r="H1591" i="7"/>
  <c r="I1591" i="7" s="1"/>
  <c r="H1607" i="7"/>
  <c r="I1607" i="7" s="1"/>
  <c r="H1623" i="7"/>
  <c r="I1623" i="7" s="1"/>
  <c r="H1639" i="7"/>
  <c r="I1639" i="7" s="1"/>
  <c r="H1655" i="7"/>
  <c r="I1655" i="7" s="1"/>
  <c r="H1671" i="7"/>
  <c r="I1671" i="7" s="1"/>
  <c r="H1687" i="7"/>
  <c r="I1687" i="7" s="1"/>
  <c r="H1703" i="7"/>
  <c r="I1703" i="7" s="1"/>
  <c r="H1719" i="7"/>
  <c r="I1719" i="7" s="1"/>
  <c r="H1735" i="7"/>
  <c r="I1735" i="7" s="1"/>
  <c r="H1751" i="7"/>
  <c r="I1751" i="7" s="1"/>
  <c r="H1767" i="7"/>
  <c r="I1767" i="7" s="1"/>
  <c r="H1783" i="7"/>
  <c r="I1783" i="7" s="1"/>
  <c r="H1799" i="7"/>
  <c r="I1799" i="7" s="1"/>
  <c r="H1815" i="7"/>
  <c r="I1815" i="7" s="1"/>
  <c r="H1831" i="7"/>
  <c r="I1831" i="7" s="1"/>
  <c r="H1847" i="7"/>
  <c r="I1847" i="7" s="1"/>
  <c r="H1863" i="7"/>
  <c r="I1863" i="7" s="1"/>
  <c r="H1879" i="7"/>
  <c r="I1879" i="7" s="1"/>
  <c r="H1895" i="7"/>
  <c r="I1895" i="7" s="1"/>
  <c r="H1911" i="7"/>
  <c r="I1911" i="7" s="1"/>
  <c r="H1927" i="7"/>
  <c r="I1927" i="7" s="1"/>
  <c r="H1943" i="7"/>
  <c r="I1943" i="7" s="1"/>
  <c r="H1959" i="7"/>
  <c r="I1959" i="7" s="1"/>
  <c r="H2775" i="7"/>
  <c r="I2775" i="7" s="1"/>
  <c r="B2775" i="7"/>
  <c r="H3821" i="7"/>
  <c r="I3821" i="7" s="1"/>
  <c r="I3789" i="7"/>
  <c r="I3629" i="7"/>
  <c r="I3693" i="7"/>
  <c r="I3757" i="7"/>
  <c r="I3781" i="7"/>
  <c r="I3813" i="7"/>
  <c r="I3645" i="7"/>
  <c r="I3709" i="7"/>
</calcChain>
</file>

<file path=xl/sharedStrings.xml><?xml version="1.0" encoding="utf-8"?>
<sst xmlns="http://schemas.openxmlformats.org/spreadsheetml/2006/main" count="7684" uniqueCount="4339">
  <si>
    <t>Row Labels</t>
  </si>
  <si>
    <t>NB NOTA_C_QTY</t>
  </si>
  <si>
    <t>NB BM_C_QTY</t>
  </si>
  <si>
    <t>// LOG STOCK</t>
  </si>
  <si>
    <t>//NOTA</t>
  </si>
  <si>
    <t>//DB</t>
  </si>
  <si>
    <t>NB BM</t>
  </si>
  <si>
    <t>FAKTUR</t>
  </si>
  <si>
    <t>SUPPLIER</t>
  </si>
  <si>
    <t>QTY/ CTN</t>
  </si>
  <si>
    <t>JENIS</t>
  </si>
  <si>
    <t>QTY B</t>
  </si>
  <si>
    <t>STN B</t>
  </si>
  <si>
    <t>QTY TG</t>
  </si>
  <si>
    <t>STN TG</t>
  </si>
  <si>
    <t>QTY K</t>
  </si>
  <si>
    <t>STN K</t>
  </si>
  <si>
    <t>QTY X</t>
  </si>
  <si>
    <t>STN X</t>
  </si>
  <si>
    <t>adj</t>
  </si>
  <si>
    <t>CTN</t>
  </si>
  <si>
    <t>Column6</t>
  </si>
  <si>
    <t>Column3</t>
  </si>
  <si>
    <t>Column4</t>
  </si>
  <si>
    <t>Column5</t>
  </si>
  <si>
    <t>SISA</t>
  </si>
  <si>
    <t>STN SISA</t>
  </si>
  <si>
    <t>SISA X</t>
  </si>
  <si>
    <t>STN SISA X</t>
  </si>
  <si>
    <t>CTN_MG_1</t>
  </si>
  <si>
    <t>QTY_ECER_MG_1</t>
  </si>
  <si>
    <t>STN_ECER_MG_1</t>
  </si>
  <si>
    <t>ID_1</t>
  </si>
  <si>
    <t>CTN_MG_2</t>
  </si>
  <si>
    <t>QTY_ECER_MG_2</t>
  </si>
  <si>
    <t>STN_ECER_MG_2</t>
  </si>
  <si>
    <t>ID_2</t>
  </si>
  <si>
    <t>CTN_MG_3</t>
  </si>
  <si>
    <t>QTY_ECER_MG_3</t>
  </si>
  <si>
    <t>STN_ECER_MG_32</t>
  </si>
  <si>
    <t>ID_3</t>
  </si>
  <si>
    <t>TGL_H</t>
  </si>
  <si>
    <t>Grand Total</t>
  </si>
  <si>
    <t>TOTAL</t>
  </si>
  <si>
    <t>BONGKAR</t>
  </si>
  <si>
    <t>KELUAR</t>
  </si>
  <si>
    <t>ECER</t>
  </si>
  <si>
    <t>MASUK</t>
  </si>
  <si>
    <t>NAMA BARANG</t>
  </si>
  <si>
    <t>//</t>
  </si>
  <si>
    <t>Column1</t>
  </si>
  <si>
    <t>//LOG STOCK</t>
  </si>
  <si>
    <t>Abjad "D &amp; R" 260 Kcl</t>
  </si>
  <si>
    <t>Abjad Magnit K B 8125</t>
  </si>
  <si>
    <t>Acrylic 21.5 x 33</t>
  </si>
  <si>
    <t>Acrylic 8 x 20</t>
  </si>
  <si>
    <t>Acrylic 8 x 25</t>
  </si>
  <si>
    <t>Acrylic 8 x 30</t>
  </si>
  <si>
    <t>Acrylic A12 - 9 12W</t>
  </si>
  <si>
    <t>Acrylic Enter A 912</t>
  </si>
  <si>
    <t>Acrylic Marries 812/ 12w Biasa (BT)</t>
  </si>
  <si>
    <t>Acrylic Marries 818/ 18w</t>
  </si>
  <si>
    <t>Acrylic NT 7X20</t>
  </si>
  <si>
    <t>Acrylic NT 7X25</t>
  </si>
  <si>
    <t>Acrylic NT 7X30</t>
  </si>
  <si>
    <t>Acrylic TF 001</t>
  </si>
  <si>
    <t>Acrylic TF 002</t>
  </si>
  <si>
    <t>Acrylic TF 003</t>
  </si>
  <si>
    <t>Acrylic TF 004</t>
  </si>
  <si>
    <t>Acrylic TF 005</t>
  </si>
  <si>
    <t>Acrylic TF 006</t>
  </si>
  <si>
    <t>Acrylic V-tech</t>
  </si>
  <si>
    <t>Address 107 Rapico</t>
  </si>
  <si>
    <t>Address Fancy Pkc Holo 106</t>
  </si>
  <si>
    <t>Address Fancy Pkc tdk Holo 106</t>
  </si>
  <si>
    <t>Address Fancy WTP Holo 106</t>
  </si>
  <si>
    <t>Address Hk Mill 2000</t>
  </si>
  <si>
    <t>Address Kaca X-1002 + Indeks</t>
  </si>
  <si>
    <t>Address Magnit 056 Gant kunci</t>
  </si>
  <si>
    <t>Address Magnit 058 bsr</t>
  </si>
  <si>
    <t>Address Magnit Artis Hongkong</t>
  </si>
  <si>
    <t>Address Magnit F4+Gant kunci</t>
  </si>
  <si>
    <t>Address Magnit Hk B-5372 Wrn</t>
  </si>
  <si>
    <t>Address Magnit Kcl WTP</t>
  </si>
  <si>
    <t>Address Magnit Pkc (lie) Kcl(5)/ Tg(5)</t>
  </si>
  <si>
    <t>Address Magnit Pkc Bsr (lie)</t>
  </si>
  <si>
    <t>Address Magnit Pkc Bsr (mmas)</t>
  </si>
  <si>
    <t>Address Magnit Tal Hk(3)/ BR(2) Bsr</t>
  </si>
  <si>
    <t>Address Magnit Tam Hk(6)/ DNY(4)/ BR(6) Bsr</t>
  </si>
  <si>
    <t>Address Magnit Tg WTP</t>
  </si>
  <si>
    <t>Address Telp Mmoro A-060/ 8016(1)/ A-062/ 8012(1)</t>
  </si>
  <si>
    <t>Agenda 22k (BA 22k)</t>
  </si>
  <si>
    <t>Agenda 32k (BA 32k) Kunci B</t>
  </si>
  <si>
    <t>Agenda 48K Hitam 513</t>
  </si>
  <si>
    <t>Agenda 50K 511</t>
  </si>
  <si>
    <t>Agenda 7048 48K BC 335</t>
  </si>
  <si>
    <t>Agenda kulit ular k</t>
  </si>
  <si>
    <t>Alphabet huruf ABC 8714</t>
  </si>
  <si>
    <t>Alphabet Huruf ABC 8715</t>
  </si>
  <si>
    <t>Alphabet Magnetic letter/ Huruf</t>
  </si>
  <si>
    <t>Alphabet Magnetic number/ Angka</t>
  </si>
  <si>
    <t>Alphabet magnit Angka Ak 18/ 026</t>
  </si>
  <si>
    <t>Alphabet magnit Huruf Ak 17/ 005</t>
  </si>
  <si>
    <t>Amplop BE 55</t>
  </si>
  <si>
    <t>Amplop Data BT 53</t>
  </si>
  <si>
    <t>Amplop data gasta GD 57</t>
  </si>
  <si>
    <t>Amplop Data microtop CF 57</t>
  </si>
  <si>
    <t>Amplop Data Tesla TS 55 batik</t>
  </si>
  <si>
    <t>Amplop Data/ Map gasta GF56</t>
  </si>
  <si>
    <t>Amplop F54</t>
  </si>
  <si>
    <t>Amplop gasta CE 56</t>
  </si>
  <si>
    <t>Amplop gasta FC 56</t>
  </si>
  <si>
    <t>Amplop gasta GD 56</t>
  </si>
  <si>
    <t>Amplop hutang piutang</t>
  </si>
  <si>
    <t>Amplop KD 865/ B5</t>
  </si>
  <si>
    <t>Amplop microtop data F 53/ B5</t>
  </si>
  <si>
    <t>Amplop/ Data envelope DE A4</t>
  </si>
  <si>
    <t>Amplop/ map Data FC 53</t>
  </si>
  <si>
    <t>Amplop/ map Data microtop KD 861</t>
  </si>
  <si>
    <t>Amplop/ map gasta BM 53</t>
  </si>
  <si>
    <t>Amplop/ map gasta BM 56</t>
  </si>
  <si>
    <t>Amplop/ map gasta CF 56</t>
  </si>
  <si>
    <t>Amplop/ map Tesla batik BT 53 S</t>
  </si>
  <si>
    <t>Asahan 006 Ikan (48)</t>
  </si>
  <si>
    <t>Asahan 101-103 PH (1x24)</t>
  </si>
  <si>
    <t>Asahan 20160 (42)</t>
  </si>
  <si>
    <t>Asahan 3006 pesawat (45)</t>
  </si>
  <si>
    <t>Asahan 346 (48)</t>
  </si>
  <si>
    <t>Asahan 3852 (12)</t>
  </si>
  <si>
    <t>Asahan 387 Hipo</t>
  </si>
  <si>
    <t>Asahan 3in1 3281 Frozen lancip</t>
  </si>
  <si>
    <t>Asahan 51102</t>
  </si>
  <si>
    <t>Asahan 62 2169 (48)</t>
  </si>
  <si>
    <t>Asahan 653</t>
  </si>
  <si>
    <t>Asahan 6611 6619/ 2pc (27)</t>
  </si>
  <si>
    <t>Asahan 7528 botol</t>
  </si>
  <si>
    <t>Asahan 859 Cangkir (12)</t>
  </si>
  <si>
    <t>Asahan 888 H (24)</t>
  </si>
  <si>
    <t>Asahan 888 K(3)</t>
  </si>
  <si>
    <t>Asahan 888E</t>
  </si>
  <si>
    <t>Asahan 9040 A Rumah</t>
  </si>
  <si>
    <t>Asahan 9095</t>
  </si>
  <si>
    <t>Asahan 9102 bubble(24)</t>
  </si>
  <si>
    <t>Asahan 9910</t>
  </si>
  <si>
    <t>Asahan B 752 (1x24 pc)</t>
  </si>
  <si>
    <t>Asahan Bear 839</t>
  </si>
  <si>
    <t>Asahan Bulat Disney 1083 3D (24)</t>
  </si>
  <si>
    <t>Asahan Car mic color 351 (30)</t>
  </si>
  <si>
    <t>Asahan CC 215</t>
  </si>
  <si>
    <t>Asahan Changli CL 161-2 Hole</t>
  </si>
  <si>
    <t>Asahan CL 135/ mini (72)</t>
  </si>
  <si>
    <t>Asahan CL-113/2H 1x48</t>
  </si>
  <si>
    <t>Asahan CLI - 4581 pinguin (24)</t>
  </si>
  <si>
    <t>Asahan dinosaurus 8188</t>
  </si>
  <si>
    <t>Asahan DMS 038</t>
  </si>
  <si>
    <t>Asahan DY - 358 HP (1x48)</t>
  </si>
  <si>
    <t>Asahan FC - 2258 Otopet</t>
  </si>
  <si>
    <t>Asahan GC 208/ PH/ Dot Disney 1 box (30 pc)</t>
  </si>
  <si>
    <t>Asahan GZ.469</t>
  </si>
  <si>
    <t>Asahan H 100 (48)</t>
  </si>
  <si>
    <t>Asahan H 200 (48)</t>
  </si>
  <si>
    <t>Asahan Hati S 1382</t>
  </si>
  <si>
    <t>Asahan Hippo X357</t>
  </si>
  <si>
    <t>Asahan Hk C15-190</t>
  </si>
  <si>
    <t>Asahan HT 032 Prangko Barbie(1)/ 033 Barbie(1)</t>
  </si>
  <si>
    <t>Asahan JX 3749 (24)</t>
  </si>
  <si>
    <t>Asahan Kayu A-163 (12)</t>
  </si>
  <si>
    <t>Asahan Kerang/ Ikan 29-4 bening/ BE-28 (SM)</t>
  </si>
  <si>
    <t>Asahan kereta api kayu</t>
  </si>
  <si>
    <t>Asahan KFC</t>
  </si>
  <si>
    <t>Asahan KM 9088D/ 2 Hole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</si>
  <si>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</si>
  <si>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</si>
  <si>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</si>
  <si>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</si>
  <si>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</si>
  <si>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</si>
  <si>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Asahan meja 18121</t>
  </si>
  <si>
    <t>Asahan Meja 1F YF 9103</t>
  </si>
  <si>
    <t>Asahan Meja 601 MM</t>
  </si>
  <si>
    <t>Asahan Meja 610</t>
  </si>
  <si>
    <t>Asahan Meja 612</t>
  </si>
  <si>
    <t>Asahan meja 615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</si>
  <si>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</si>
  <si>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</si>
  <si>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</si>
  <si>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</si>
  <si>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</si>
  <si>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</si>
  <si>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9233</t>
  </si>
  <si>
    <t>Asahan Meja A 33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</si>
  <si>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</si>
  <si>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</si>
  <si>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</si>
  <si>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</si>
  <si>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</si>
  <si>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</si>
  <si>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</si>
  <si>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</si>
  <si>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</si>
  <si>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</si>
  <si>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Payu 823</t>
  </si>
  <si>
    <t>Asahan Payu 824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</si>
  <si>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</si>
  <si>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</si>
  <si>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</si>
  <si>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</si>
  <si>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</si>
  <si>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</si>
  <si>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</si>
  <si>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</si>
  <si>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Asahan pensil K 2177</t>
  </si>
  <si>
    <t>Asahan pensil TF 987</t>
  </si>
  <si>
    <t>Asahan pot 8022 (24)</t>
  </si>
  <si>
    <t xml:space="preserve">Asahan pot R 3009 (54) </t>
  </si>
  <si>
    <t>Asahan R 6024 (48)</t>
  </si>
  <si>
    <t>Asahan RC 6008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</si>
  <si>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</si>
  <si>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</si>
  <si>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</si>
  <si>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</si>
  <si>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</si>
  <si>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</si>
  <si>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</si>
  <si>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Asahan SC 6029</t>
  </si>
  <si>
    <t>Asahan SC 6029/ 2H (48)</t>
  </si>
  <si>
    <t>Asahan SC 621 (48)</t>
  </si>
  <si>
    <t>Asahan SH 203 (24)</t>
  </si>
  <si>
    <t>Asahan SH 324 jos (48)</t>
  </si>
  <si>
    <t>Asahan SH 6512 oval Apple Bear (1 box=20)</t>
  </si>
  <si>
    <t>Asahan SP-720 Tabung Coller (1x24)</t>
  </si>
  <si>
    <t>Asahan SR 870B (72)</t>
  </si>
  <si>
    <t>Asahan T334 Smile (60 pc)</t>
  </si>
  <si>
    <t>Asahan Tabung 231 (24)</t>
  </si>
  <si>
    <t>Asahan tabung SP 8865 Ikan</t>
  </si>
  <si>
    <t>Asahan Tas H Potter 378 E (48)</t>
  </si>
  <si>
    <t>Asahan Thomas tabung 9938</t>
  </si>
  <si>
    <t>Asahan Tiko 0531</t>
  </si>
  <si>
    <t>Asahan Tiko 544 (24)</t>
  </si>
  <si>
    <t>Asahan Topi LY-804 (36)</t>
  </si>
  <si>
    <t>Asahan Toples (50)</t>
  </si>
  <si>
    <t>Asahan Toples TPL 5-27</t>
  </si>
  <si>
    <t>Asahan TR 340/ GS 340 (24)</t>
  </si>
  <si>
    <t>Asahan TR 372 (48)</t>
  </si>
  <si>
    <t>Asahan TR 385 Hippo (54)</t>
  </si>
  <si>
    <t>Asahan TT 906 (60)</t>
  </si>
  <si>
    <t>Asahan TT 910 (48)</t>
  </si>
  <si>
    <t>Asahan TTX-815 (12)</t>
  </si>
  <si>
    <t>Asahan TX-819 tikus (24)</t>
  </si>
  <si>
    <t>Asahan XL 376 aircraft (36)</t>
  </si>
  <si>
    <t>Asahan Y 8189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</si>
  <si>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</si>
  <si>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</si>
  <si>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</si>
  <si>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</si>
  <si>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</si>
  <si>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</si>
  <si>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</si>
  <si>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</si>
  <si>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</si>
  <si>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</si>
  <si>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</si>
  <si>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</si>
  <si>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</si>
  <si>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</si>
  <si>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</si>
  <si>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</si>
  <si>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FS Bintang Bulan M12</t>
  </si>
  <si>
    <t>Balon FS polkadot LKF 3200 PP</t>
  </si>
  <si>
    <t>Balon FS polkadot LKF 3200 PW</t>
  </si>
  <si>
    <t>Balon FS HS Warna 20X5 LKF 3200HBW</t>
  </si>
  <si>
    <t>Balon LKF 3200 M</t>
  </si>
  <si>
    <t>Balon LKF 3200 M3</t>
  </si>
  <si>
    <t>Balon Kilap 1232 20X5 LKP 3200</t>
  </si>
  <si>
    <t>Balon LMP 2200</t>
  </si>
  <si>
    <t>Balon Love 1022 20x5 LKL 2200</t>
  </si>
  <si>
    <t>Balon metalik LMP 2800</t>
  </si>
  <si>
    <t>Balon metalik Yoeker (20)</t>
  </si>
  <si>
    <t>Balon mickey Kcl (20)</t>
  </si>
  <si>
    <t>Balon Smile Kuning 20X5 LKS 3200SK</t>
  </si>
  <si>
    <t>Balon Tata Surya KS 1222</t>
  </si>
  <si>
    <t>Balon Zodiak 2260</t>
  </si>
  <si>
    <t>Bando King (Raja) mix gold/ silver</t>
  </si>
  <si>
    <t>Bando King (Ratu) gold</t>
  </si>
  <si>
    <t>Banner Ballet B312 BS</t>
  </si>
  <si>
    <t>Bensia 03LM4 (6202)</t>
  </si>
  <si>
    <t>Bensia 04LM1 (5921</t>
  </si>
  <si>
    <t>Bensia 05LM2 (6021)</t>
  </si>
  <si>
    <t>Bensia 06 LMH 4M-3 Hati metalik pendek</t>
  </si>
  <si>
    <t>Bensia 06LM1 (6034)</t>
  </si>
  <si>
    <t>Bensia 08LM1 (6221)</t>
  </si>
  <si>
    <t>Bensia 09LM1 (6213)</t>
  </si>
  <si>
    <t>Bensia 10LM1 (6209)</t>
  </si>
  <si>
    <t>Bensia 13LM1 (6212)</t>
  </si>
  <si>
    <t>Bensia 905</t>
  </si>
  <si>
    <t>Bensia 909</t>
  </si>
  <si>
    <t>Bensia 9935 pluit (42)</t>
  </si>
  <si>
    <t>Bensia 9938 Cermin Kaca (32)</t>
  </si>
  <si>
    <t>Bensia BAEA 009 (1x50)</t>
  </si>
  <si>
    <t>Bensia CYD3-1 Smile</t>
  </si>
  <si>
    <t>Bensia CYD3-5 Angel 0322</t>
  </si>
  <si>
    <t>Bensia CYLN 6203/ 5333</t>
  </si>
  <si>
    <t>Bensia Dollar</t>
  </si>
  <si>
    <t>Bensia LT 131 (30 pc) (36)</t>
  </si>
  <si>
    <t>Bensia SF 9925 C (Biasa)</t>
  </si>
  <si>
    <t>Bensia SF 9925 C (Sendok 42 Biasa)</t>
  </si>
  <si>
    <t>Bensia ZC 105 pluit</t>
  </si>
  <si>
    <t>Bensia ZC 131 Fan (30 Box) isi 48</t>
  </si>
  <si>
    <t>Bensia ZC 9937 (50)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</si>
  <si>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</si>
  <si>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</si>
  <si>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</si>
  <si>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</si>
  <si>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</si>
  <si>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Bk Diary 1273</t>
  </si>
  <si>
    <t>Bk Diary 1277</t>
  </si>
  <si>
    <t>Bk mewarnai &amp; cerita miring</t>
  </si>
  <si>
    <t>Bk mewarnai 21x29 B</t>
  </si>
  <si>
    <t>Bk mewarnai ART 8 design (32x50)</t>
  </si>
  <si>
    <t>Bk mewarnai HTL 600-650</t>
  </si>
  <si>
    <t>Bk Mewarnai Jumbo (Putri 3) SJ</t>
  </si>
  <si>
    <t>Bk mewarnai jumbo kode 8A4-1</t>
  </si>
  <si>
    <t>Bk Spiral Gliter Happy Cherub G-12 (1 Pk=6)/ A-017 polos</t>
  </si>
  <si>
    <t>Bk Spiral X-019 MM Gliter(3)/ 052 Hk(5)</t>
  </si>
  <si>
    <t>Bk Spiral X-053 MM timbul</t>
  </si>
  <si>
    <t>Bk/ Diary 1047</t>
  </si>
  <si>
    <t>Bk/ NB A 326K(4)/ A 343K(1)</t>
  </si>
  <si>
    <t>Bk/ NB A 331B</t>
  </si>
  <si>
    <t>Bk/ NB A 342K</t>
  </si>
  <si>
    <t>Bk/ NB Kancing A5 Dsy</t>
  </si>
  <si>
    <t>Bk/ NB Spiral 6650/ 6450 (A6)</t>
  </si>
  <si>
    <t>Bk/ NB Spiral A6-120 Tab</t>
  </si>
  <si>
    <t>BkTamu ECO love</t>
  </si>
  <si>
    <t>Block note Enter 404</t>
  </si>
  <si>
    <t>Block note Enter 501</t>
  </si>
  <si>
    <t>Block Note Kuning Enter</t>
  </si>
  <si>
    <t>Block Note/ NB A4</t>
  </si>
  <si>
    <t>BN 7102 A5-20</t>
  </si>
  <si>
    <t>BN A5 Fancy</t>
  </si>
  <si>
    <t>BN A5 Fancy 0913 (Minion)</t>
  </si>
  <si>
    <t>BN A5 FPHY 002</t>
  </si>
  <si>
    <t>BN A5 Sika B(2)/ or(1) ring 20</t>
  </si>
  <si>
    <t>BN A5 Sika K(3) ring 20</t>
  </si>
  <si>
    <t>BN memo batik T(76)</t>
  </si>
  <si>
    <t>BN S 032k - S002 PR</t>
  </si>
  <si>
    <t>BN Slip A5 Sika Campus</t>
  </si>
  <si>
    <t>BN Tali AA 0321-01/ 02 A6-80</t>
  </si>
  <si>
    <t>BN Tali AA 0321-03/ 04 A6-80</t>
  </si>
  <si>
    <t>BN Tali AA 0321-05 A6-80</t>
  </si>
  <si>
    <t>BN Tali AA0321-06/A6-80/BEAR</t>
  </si>
  <si>
    <t>BN Tali AA 0321-07/ 08 A6-80</t>
  </si>
  <si>
    <t>BN Tali AA0321-09/A6-80/UNIVERSE</t>
  </si>
  <si>
    <t>BN Tali AA0321-10/A6-80/SR</t>
  </si>
  <si>
    <t>BN Tali AA0321-11/A7-80/FRUIT</t>
  </si>
  <si>
    <t>BN Tali AA0321-12/A7-80/GLOWING</t>
  </si>
  <si>
    <t>BN Tali AA0321-13/A7-80/BALLOON</t>
  </si>
  <si>
    <t>BN Tali AA 0321-14/ 15 A7-80</t>
  </si>
  <si>
    <t>BN Tali AA 0321-16/ 17 A7-80</t>
  </si>
  <si>
    <t>BN Tali AA0321-18/A7-80/LUCU</t>
  </si>
  <si>
    <t>BN Tali AA0321-19/A7-80/UNIVERSE</t>
  </si>
  <si>
    <t>BN Tali AA0321-20/A7-80/SR</t>
  </si>
  <si>
    <t>BN Wengu A5-B 0164 (3W)</t>
  </si>
  <si>
    <t>BN Wengu A5-B 0164 (4W)</t>
  </si>
  <si>
    <t>BN Wengu B5-B 0164 (4W)</t>
  </si>
  <si>
    <t>BNL A2560-37/38/ A5 besar</t>
  </si>
  <si>
    <t>BNS XB 72k 1273</t>
  </si>
  <si>
    <t>BNS XQ 95k 415/ 440</t>
  </si>
  <si>
    <t>BNS XQ 95k 500/ 511</t>
  </si>
  <si>
    <t>BNT 2560-45</t>
  </si>
  <si>
    <t>Box file besi microtop MT 115/ 155</t>
  </si>
  <si>
    <t>Box File Enter kcg Biru</t>
  </si>
  <si>
    <t>Box File Enter kcg Hitam</t>
  </si>
  <si>
    <t>Box file Microtop A.618/ 3 susun</t>
  </si>
  <si>
    <t>Box file Microtop A.648/ 4 susun</t>
  </si>
  <si>
    <t>Box file tylo C 306 Bmuda(6), M(4)</t>
  </si>
  <si>
    <t>Box file tylo C 306 ht(6), Btua(3)</t>
  </si>
  <si>
    <t>Box file tylo C 306 Orange(4), Hj(4)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</si>
  <si>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</si>
  <si>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</si>
  <si>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</si>
  <si>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</si>
  <si>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</si>
  <si>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</si>
  <si>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</si>
  <si>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</si>
  <si>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</si>
  <si>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</si>
  <si>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</si>
  <si>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</si>
  <si>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</si>
  <si>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</si>
  <si>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</si>
  <si>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</si>
  <si>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</si>
  <si>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Bp 2725</t>
  </si>
  <si>
    <t>Bp 2731</t>
  </si>
  <si>
    <t>Bp 2801 Gantungan Gading</t>
  </si>
  <si>
    <t>Bp 2816 Gantungan Gading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</si>
  <si>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</si>
  <si>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</si>
  <si>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</si>
  <si>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</si>
  <si>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</si>
  <si>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2307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</si>
  <si>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</si>
  <si>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</si>
  <si>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</si>
  <si>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</si>
  <si>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</si>
  <si>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</si>
  <si>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Bp 6w 6767 sika</t>
  </si>
  <si>
    <t>Bp 6w MIX karakter 6 gambar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</si>
  <si>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</si>
  <si>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</si>
  <si>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</si>
  <si>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</si>
  <si>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</si>
  <si>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</si>
  <si>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</si>
  <si>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</si>
  <si>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9082 Gantungan Gading</t>
  </si>
  <si>
    <t>Bp 9799</t>
  </si>
  <si>
    <t>Bp 9892</t>
  </si>
  <si>
    <t>Bp 9938</t>
  </si>
  <si>
    <t>Bp AODM 011 (5)/ 010 (7) Faktur</t>
  </si>
  <si>
    <t>Bp AODM 021 Faktur</t>
  </si>
  <si>
    <t>Bp AODM 911</t>
  </si>
  <si>
    <t>Bp Aopo 335 htm (24)</t>
  </si>
  <si>
    <t>Bp Aopo 4506 B</t>
  </si>
  <si>
    <t>Bp art 3013</t>
  </si>
  <si>
    <t>Bp ATM crystal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</si>
  <si>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</si>
  <si>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</si>
  <si>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</si>
  <si>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</si>
  <si>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</si>
  <si>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</si>
  <si>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</si>
  <si>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</si>
  <si>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Bp cabe (G-103) + jepitan ret (kng/Hj)</t>
  </si>
  <si>
    <t>Bp Cosh CS 8501</t>
  </si>
  <si>
    <t>Bp Cosh CS LS 919</t>
  </si>
  <si>
    <t>Bp D Tian 1015 (6)/ 108 (8)</t>
  </si>
  <si>
    <t>Bp D Tian 2036</t>
  </si>
  <si>
    <t>Bp DB 530</t>
  </si>
  <si>
    <t>Bp DB 550</t>
  </si>
  <si>
    <t>Gel pen debozz 0.5 DB-G05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</si>
  <si>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</si>
  <si>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</si>
  <si>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</si>
  <si>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</si>
  <si>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</si>
  <si>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</si>
  <si>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</si>
  <si>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</si>
  <si>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</si>
  <si>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</si>
  <si>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</si>
  <si>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 TZ 1002</t>
  </si>
  <si>
    <t>Bp Gell 013 (69030) hati+ mainan</t>
  </si>
  <si>
    <t>Bp Gell 0313</t>
  </si>
  <si>
    <t>Bp Gell 0910 boneka</t>
  </si>
  <si>
    <t>Bp Gell 1188</t>
  </si>
  <si>
    <t>Bp Gell 12w 2010M 19A</t>
  </si>
  <si>
    <t>Bp gell 12W GLP SQ-01 Glitter</t>
  </si>
  <si>
    <t>Bp Gell 1518(1)</t>
  </si>
  <si>
    <t>Bp Gell 566</t>
  </si>
  <si>
    <t>Bp Gell 7013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</si>
  <si>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</si>
  <si>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</si>
  <si>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</si>
  <si>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</si>
  <si>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</si>
  <si>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</si>
  <si>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</si>
  <si>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</si>
  <si>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</si>
  <si>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</si>
  <si>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</si>
  <si>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</si>
  <si>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</si>
  <si>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</si>
  <si>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</si>
  <si>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</si>
  <si>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</si>
  <si>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</si>
  <si>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</si>
  <si>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</si>
  <si>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</si>
  <si>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</si>
  <si>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</si>
  <si>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H2(12)</t>
  </si>
  <si>
    <t>Bp Gell Gramata H5</t>
  </si>
  <si>
    <t>Bp Gell HB k 510</t>
  </si>
  <si>
    <t>Bp gell HS 1215</t>
  </si>
  <si>
    <t>Bp Gell JD. 860 MMORO (70)</t>
  </si>
  <si>
    <t>Bp Gell jiausue 8 color (1 set = 8pc)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</si>
  <si>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</si>
  <si>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</si>
  <si>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</si>
  <si>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</si>
  <si>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</si>
  <si>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</si>
  <si>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</si>
  <si>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</si>
  <si>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</si>
  <si>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</si>
  <si>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</si>
  <si>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</si>
  <si>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</si>
  <si>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Bp gliter 12w BDO49-12/ C14-147</t>
  </si>
  <si>
    <t>Bp gliter 12w C11-33</t>
  </si>
  <si>
    <t>Bp gliter 12w K701 A(1)/ K 701(4)</t>
  </si>
  <si>
    <t>Bp Gp 1022</t>
  </si>
  <si>
    <t>Bp Gp 3139</t>
  </si>
  <si>
    <t>Bp Gp 609</t>
  </si>
  <si>
    <t>Bp Gp 7037</t>
  </si>
  <si>
    <t>Bp Gp 9002</t>
  </si>
  <si>
    <t>Bp Gp 9112(1)/ 9006(10)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</si>
  <si>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</si>
  <si>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</si>
  <si>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</si>
  <si>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</si>
  <si>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</si>
  <si>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</si>
  <si>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</si>
  <si>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</si>
  <si>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</si>
  <si>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</si>
  <si>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</si>
  <si>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Bp Meja BPS 202 Foot</t>
  </si>
  <si>
    <t>Bp Milk 302 (36)</t>
  </si>
  <si>
    <t>Bp mini Gell Maxxist 133C</t>
  </si>
  <si>
    <t>Bp mini Gell Sparkle Gold</t>
  </si>
  <si>
    <t>Bp MM bening 300 Ma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</si>
  <si>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</si>
  <si>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</si>
  <si>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</si>
  <si>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</si>
  <si>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</si>
  <si>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</si>
  <si>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</si>
  <si>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Bp Ougier Rabbit</t>
  </si>
  <si>
    <t>Bp Pelangi 6611(2)/ 005(2)</t>
  </si>
  <si>
    <t>Bp Pelangi 9310</t>
  </si>
  <si>
    <t>Bp Pelna 01</t>
  </si>
  <si>
    <t>Bp pen gliter lestari</t>
  </si>
  <si>
    <t>Bp sepatu roda 084 (48)</t>
  </si>
  <si>
    <t>Bp SF -2991 two in one</t>
  </si>
  <si>
    <t>Bp Sika 189 Ht (19)/ biru(3)</t>
  </si>
  <si>
    <t>Bp Skyline S-6 Black</t>
  </si>
  <si>
    <t>Bp Smile 2038 (36)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</si>
  <si>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</si>
  <si>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</si>
  <si>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</si>
  <si>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</si>
  <si>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</si>
  <si>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</si>
  <si>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Suling Butek 2856</t>
  </si>
  <si>
    <t>Bp T2 8401 4W</t>
  </si>
  <si>
    <t>Bp tali 1835</t>
  </si>
  <si>
    <t>Bp tali PN 1001</t>
  </si>
  <si>
    <t>Bp Tekken warna pp 30</t>
  </si>
  <si>
    <t>Bp Terompet (48)</t>
  </si>
  <si>
    <t>Bp TF 2037 6W</t>
  </si>
  <si>
    <t>Bp TF 228</t>
  </si>
  <si>
    <t>Bp gel TF-3115 hitek knock 0.3mm</t>
  </si>
  <si>
    <t>Bp TF 3135</t>
  </si>
  <si>
    <t>Bp TF 3135 batik blk</t>
  </si>
  <si>
    <t>Bp TF 344 batik</t>
  </si>
  <si>
    <t>Bp TF 729</t>
  </si>
  <si>
    <t>Gel pen Tizo 1.0 TG 340 biru</t>
  </si>
  <si>
    <t>Bp Tizo TG 31060</t>
  </si>
  <si>
    <t>Bp Tizo TG 313</t>
  </si>
  <si>
    <t>Bp Tizo TG 346 B/C/D</t>
  </si>
  <si>
    <t>Bp Top 5559</t>
  </si>
  <si>
    <t>Bp Trix 150</t>
  </si>
  <si>
    <t xml:space="preserve">Bp TT senter 6014 smurf </t>
  </si>
  <si>
    <t>Bp USA TP</t>
  </si>
  <si>
    <t>Bp VC 529 A 200 Vanco</t>
  </si>
  <si>
    <t>Bp VC 600 SegiEmpat batik</t>
  </si>
  <si>
    <t>Bp Vtro 220 BTS</t>
  </si>
  <si>
    <t>Bp WR Gp 112s 12w</t>
  </si>
  <si>
    <t>Bp XD 061H/ 5w+mech</t>
  </si>
  <si>
    <t>Bp XD 070 B10/ 3w</t>
  </si>
  <si>
    <t>Bp Xdata X2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</si>
  <si>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</si>
  <si>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</si>
  <si>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</si>
  <si>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</si>
  <si>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</si>
  <si>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</si>
  <si>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3119/ 5013</t>
  </si>
  <si>
    <t>Bp Zhixin 3129/ 3153</t>
  </si>
  <si>
    <t>Bp Zhixin G 212 Warna + Isi Mini</t>
  </si>
  <si>
    <t>Gel pen Zui Zhua HY-1020 Hitam</t>
  </si>
  <si>
    <t>Bp/ pen holder PH 909(4)</t>
  </si>
  <si>
    <t>Bp/ Vullpen 3081(1)/ 3083(1)/ 3095(2)</t>
  </si>
  <si>
    <t>Bp/ Vullpen TF 801 (8)/ TF 802 (23)</t>
  </si>
  <si>
    <t>BT Batik Enter</t>
  </si>
  <si>
    <t>BT Kembang Enter</t>
  </si>
  <si>
    <t>BT Spiral Batik Enter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</si>
  <si>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</si>
  <si>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</si>
  <si>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</si>
  <si>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</si>
  <si>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</si>
  <si>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</si>
  <si>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B156/ A6 Index</t>
  </si>
  <si>
    <t>BTS gasta A5 80-12 Bola</t>
  </si>
  <si>
    <t>BTS gasta HA 32-8211/ A5-50 FR</t>
  </si>
  <si>
    <t>BTS gasta HA 32-8213/ A5-50 FR</t>
  </si>
  <si>
    <t>Buku Mewarnai Jumbo Enter</t>
  </si>
  <si>
    <t>Buldog Clip 3 Dingli/ V Tech (24) 0024</t>
  </si>
  <si>
    <t>Buldog Clip 4 V tech (18) 0023</t>
  </si>
  <si>
    <t>Bulldog clip joss BC 0023 (4) ETJ</t>
  </si>
  <si>
    <t>Business file D file P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</si>
  <si>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</si>
  <si>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</si>
  <si>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</si>
  <si>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</si>
  <si>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</si>
  <si>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Bussines file enter K</t>
  </si>
  <si>
    <t>Bussines file mardex</t>
  </si>
  <si>
    <t>Busur 4 plastik B</t>
  </si>
  <si>
    <t>Card DX 622 (10 Biru)</t>
  </si>
  <si>
    <t>Card DX 622 (eTJ) P(2)</t>
  </si>
  <si>
    <t>Card DX K (9), Hj (13) 612</t>
  </si>
  <si>
    <t>Card DX M (14), B (16) 612</t>
  </si>
  <si>
    <t>Card DX P 612</t>
  </si>
  <si>
    <t>Carry File 8030 P</t>
  </si>
  <si>
    <t>Carry file Topla 8820 B</t>
  </si>
  <si>
    <t>Carry file Topla 8820 Hj</t>
  </si>
  <si>
    <t>Carry file Topla 8820 M(6)/ K(7)</t>
  </si>
  <si>
    <t>Carry file Topla 8820 putih</t>
  </si>
  <si>
    <t>Cat air Opini 110</t>
  </si>
  <si>
    <t>Cat air Opini 120</t>
  </si>
  <si>
    <t>Catur magnit TNT AO32</t>
  </si>
  <si>
    <t>CD 3680 besar</t>
  </si>
  <si>
    <t>CD Bag bola TNT 274</t>
  </si>
  <si>
    <t>CD Bag Disney TNT 277</t>
  </si>
  <si>
    <t>Celengan Jumbo Plastik BTS 3101</t>
  </si>
  <si>
    <t>Celengan L 8 House</t>
  </si>
  <si>
    <t>Celengan P 32 House</t>
  </si>
  <si>
    <t>Clear Holder 20 lb GM kuning</t>
  </si>
  <si>
    <t>Clear holder 40 enter mix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</si>
  <si>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</si>
  <si>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</si>
  <si>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</si>
  <si>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</si>
  <si>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</si>
  <si>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080 UTN </t>
  </si>
  <si>
    <t>Clear Holder Huajie 60 lb Butek</t>
  </si>
  <si>
    <t>Clear Holder Huajie 60 lb Trans</t>
  </si>
  <si>
    <t>Clear holder jos 20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</si>
  <si>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</si>
  <si>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</si>
  <si>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</si>
  <si>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</si>
  <si>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Br Vtro</t>
  </si>
  <si>
    <t>Clear Holder V-Tech VTF 20K Ht(1) Hj(4)</t>
  </si>
  <si>
    <t>Clip Board CB 888 Dove</t>
  </si>
  <si>
    <t>Clip Board Enter Anti Api</t>
  </si>
  <si>
    <t>Clip Board Enter Anti Pecah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</si>
  <si>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</si>
  <si>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</si>
  <si>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</si>
  <si>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</si>
  <si>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</si>
  <si>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Clip Board Fancy NT Topla</t>
  </si>
  <si>
    <t>Clip Board Folio Fancy SMM Deluxe</t>
  </si>
  <si>
    <t>Clip board holo 2 mk</t>
  </si>
  <si>
    <t>Clip Board kwalitas Fancy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</si>
  <si>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</si>
  <si>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</si>
  <si>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</si>
  <si>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</si>
  <si>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SG 9 A Putih</t>
  </si>
  <si>
    <t>Clip Board Transp Koala</t>
  </si>
  <si>
    <t>Clip Candy no 1</t>
  </si>
  <si>
    <t>Clip File Yushinca 318 B.Tua</t>
  </si>
  <si>
    <t>Clip File Yushinca 318 Ht</t>
  </si>
  <si>
    <t>Clip File Yushinca 324 A5</t>
  </si>
  <si>
    <t>Clip File Yushinca 325</t>
  </si>
  <si>
    <t>Clip Tali 1,0 BLK K B M</t>
  </si>
  <si>
    <t>Coinbank 2647 (6)/ 8090 (3)</t>
  </si>
  <si>
    <t>CoinBank 8811-8815 | music AB</t>
  </si>
  <si>
    <t>CoinBank DME 001</t>
  </si>
  <si>
    <t>Compas DC 45-2A</t>
  </si>
  <si>
    <t>Compas DC 45-3A</t>
  </si>
  <si>
    <t>Compass 44mm</t>
  </si>
  <si>
    <t>Compass gold CA 026 I gold</t>
  </si>
  <si>
    <t>Crayon 01-01 12y baby Dragon baru</t>
  </si>
  <si>
    <t>Crayon 1012 Panjang</t>
  </si>
  <si>
    <t>Crayon 12W Van Art new</t>
  </si>
  <si>
    <t>Crayon 59918</t>
  </si>
  <si>
    <t>Crayon DB 777 18 putar</t>
  </si>
  <si>
    <t>Crayon Kojico 12w</t>
  </si>
  <si>
    <t>Crayon Navanta 55w</t>
  </si>
  <si>
    <t>Crayon putar 12W 1012 pjg mix (B Jaya)</t>
  </si>
  <si>
    <t>Crayon putar 12W 1012 pjg mix WOMY (Win's)</t>
  </si>
  <si>
    <t>Crayon Putar 12W panjang karakter CP 1012 (dos)</t>
  </si>
  <si>
    <t>Crayon putar 12w pdk Deboss</t>
  </si>
  <si>
    <t>Crayon putar 24w Deboss</t>
  </si>
  <si>
    <t>Crayon putar 602 Zhendi</t>
  </si>
  <si>
    <t>Crayon Putar Disney 12W pjg 101</t>
  </si>
  <si>
    <t>Crayon putar Fancy pdk 12w Seeyou</t>
  </si>
  <si>
    <t>Crayon Putar Pak CP- SQ12 W (1011)</t>
  </si>
  <si>
    <t>Crayon putar pjg Fancy karakter 12w 2530 mix</t>
  </si>
  <si>
    <t>Crayon putar small T C12 montana pdk</t>
  </si>
  <si>
    <t>Crayon TSS 12 putar pjg minion</t>
  </si>
  <si>
    <t>Crayon Zhong Hwa mini 2H 12 CRS</t>
  </si>
  <si>
    <t>Cutter 332</t>
  </si>
  <si>
    <t>Cutter 6898/ 6838</t>
  </si>
  <si>
    <t>Cutter Taco 78 Kecil</t>
  </si>
  <si>
    <t>Cutter Taco 88 Besar</t>
  </si>
  <si>
    <t>Cutter Taco Kcl 78 TR Premium Transparan(4)</t>
  </si>
  <si>
    <t>Cutter Transp golden GC 888</t>
  </si>
  <si>
    <t>Desk Organiser 838</t>
  </si>
  <si>
    <t>Desk Set bulat 802 Ht</t>
  </si>
  <si>
    <t>Desk Set Deluxe 5098 bening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</si>
  <si>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</si>
  <si>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</si>
  <si>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</si>
  <si>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</si>
  <si>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</si>
  <si>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</si>
  <si>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</si>
  <si>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</si>
  <si>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</si>
  <si>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</si>
  <si>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</si>
  <si>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</si>
  <si>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</si>
  <si>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</si>
  <si>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</si>
  <si>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</si>
  <si>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</si>
  <si>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</si>
  <si>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</si>
  <si>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</si>
  <si>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Diary spiral Pa ROHAMA</t>
  </si>
  <si>
    <t>Diary Spoon FD 2000 Hk/ MM/ WTP/ TLTB</t>
  </si>
  <si>
    <t>Diary System 1000 EL 3m 593 with Lock</t>
  </si>
  <si>
    <t>Diary System JSL D-1078 Bsr</t>
  </si>
  <si>
    <t>Diary Tg Digimon</t>
  </si>
  <si>
    <t>Dispenser + Solasi 10604</t>
  </si>
  <si>
    <t>Dispenser Besi Enter</t>
  </si>
  <si>
    <t>Dispenser Camat</t>
  </si>
  <si>
    <t>Dispenser Kenjoy 25</t>
  </si>
  <si>
    <t>Dispenser Kenjoy 50</t>
  </si>
  <si>
    <t>Dispenser Keong VT 216</t>
  </si>
  <si>
    <t>Dispenser Mini+Refill 20st</t>
  </si>
  <si>
    <t>Dispenser plakband besi a 806 moshi"</t>
  </si>
  <si>
    <t>Dispenser plakband plastik A 805 moshi"</t>
  </si>
  <si>
    <t>Dispenser SY 9013 (97013) Harry potter</t>
  </si>
  <si>
    <t>Dispenser Tape TZ 52048</t>
  </si>
  <si>
    <t>Dispenser Topla 801</t>
  </si>
  <si>
    <t>Dispenser Topla 805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</si>
  <si>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</si>
  <si>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</si>
  <si>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</si>
  <si>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</si>
  <si>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</si>
  <si>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</si>
  <si>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</si>
  <si>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Double Tape Nippon 1 Hj</t>
  </si>
  <si>
    <t>Drawing Board 2 muka DS 20x30 K</t>
  </si>
  <si>
    <t>Drawing Board 2 muka DS 25x35 K</t>
  </si>
  <si>
    <t>Drawing board BT 21 no.216</t>
  </si>
  <si>
    <t>Drawing Board Fancy Kecil FD-057</t>
  </si>
  <si>
    <t>Drawing Board Kertas (29x21)</t>
  </si>
  <si>
    <t>Drawing Board Kertas 29x21</t>
  </si>
  <si>
    <t>Drawing Board SH 0902 D/ 20x30</t>
  </si>
  <si>
    <t>Elevated tray 602</t>
  </si>
  <si>
    <t>Elevated tray microtop 603</t>
  </si>
  <si>
    <t>Expanding file 5304</t>
  </si>
  <si>
    <t>Expanding file TZ 2012</t>
  </si>
  <si>
    <t>Expanding file TZ 2016</t>
  </si>
  <si>
    <t>Face Shield anak (M)</t>
  </si>
  <si>
    <t>Face Shield Dewasa</t>
  </si>
  <si>
    <t>Face Shield kacamata 12</t>
  </si>
  <si>
    <t>Fancy Set 2062</t>
  </si>
  <si>
    <t>Fancy Set 2067</t>
  </si>
  <si>
    <t>Fancy Set AB JB SM 30 Hk 1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</si>
  <si>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</si>
  <si>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</si>
  <si>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</si>
  <si>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</si>
  <si>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</si>
  <si>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</si>
  <si>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</si>
  <si>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Garisan 14cm Gergaji 8102 (64) Cool Cat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</si>
  <si>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</si>
  <si>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</si>
  <si>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</si>
  <si>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</si>
  <si>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</si>
  <si>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</si>
  <si>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</si>
  <si>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</si>
  <si>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</si>
  <si>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</si>
  <si>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</si>
  <si>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</si>
  <si>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</si>
  <si>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</si>
  <si>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</si>
  <si>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</si>
  <si>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</si>
  <si>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</si>
  <si>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</si>
  <si>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</si>
  <si>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</si>
  <si>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</si>
  <si>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</si>
  <si>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</si>
  <si>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</si>
  <si>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</si>
  <si>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</si>
  <si>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</si>
  <si>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1105 BT 21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</si>
  <si>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</si>
  <si>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</si>
  <si>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</si>
  <si>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</si>
  <si>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</si>
  <si>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</si>
  <si>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</si>
  <si>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</si>
  <si>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</si>
  <si>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Disney 1105</t>
  </si>
  <si>
    <t>Garisan 30cm Enter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</si>
  <si>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</si>
  <si>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</si>
  <si>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</si>
  <si>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</si>
  <si>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</si>
  <si>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</si>
  <si>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</si>
  <si>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</si>
  <si>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</si>
  <si>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</si>
  <si>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</si>
  <si>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</si>
  <si>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</si>
  <si>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</si>
  <si>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</si>
  <si>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</si>
  <si>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008 (24)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</si>
  <si>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</si>
  <si>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</si>
  <si>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</si>
  <si>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</si>
  <si>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</si>
  <si>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30cm Vtro Besi</t>
  </si>
  <si>
    <t>Garisan 50cm enter Blk</t>
  </si>
  <si>
    <t>Garisan 8240 set</t>
  </si>
  <si>
    <t>Garisan 858A</t>
  </si>
  <si>
    <t>Garisan 8830 1 box (60 pc)</t>
  </si>
  <si>
    <t>Garisan Besi 30 Yoeker (5030)</t>
  </si>
  <si>
    <t>Garisan Besi 30cm Fancy A 300</t>
  </si>
  <si>
    <t>Garisan Besi Fancy 30cm 11030</t>
  </si>
  <si>
    <t>Garisan BT 30cm</t>
  </si>
  <si>
    <t>Garisan Busur 3.1/2 Mika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</si>
  <si>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</si>
  <si>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</si>
  <si>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</si>
  <si>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</si>
  <si>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</si>
  <si>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kayu 1M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</si>
  <si>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</si>
  <si>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</si>
  <si>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</si>
  <si>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</si>
  <si>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</si>
  <si>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</si>
  <si>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</si>
  <si>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</si>
  <si>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290</t>
  </si>
  <si>
    <t>Garisan Sablon ikan 633 N-324</t>
  </si>
  <si>
    <t>Garisan set 1011 18cm</t>
  </si>
  <si>
    <t>Garisan set 1411</t>
  </si>
  <si>
    <t>Garisan set 15cm 815 girl (30)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</si>
  <si>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</si>
  <si>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</si>
  <si>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</si>
  <si>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</si>
  <si>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</si>
  <si>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7006 blk</t>
  </si>
  <si>
    <t>Garisan set 8020</t>
  </si>
  <si>
    <t>Garisan set 818</t>
  </si>
  <si>
    <t>Garisan set 8253 (50 set)</t>
  </si>
  <si>
    <t>Garisan Set 90136</t>
  </si>
  <si>
    <t>Garisan set Cow 2016 (60)</t>
  </si>
  <si>
    <t>Garisan set Elephant 2016 (60)</t>
  </si>
  <si>
    <t>Garisan Set Payu 8804 20cm</t>
  </si>
  <si>
    <t>Garisan Set Payu 8805 20cm</t>
  </si>
  <si>
    <t>Garisan set Δ 9102 pony</t>
  </si>
  <si>
    <t>Garisan Si Rei A 1101 Jiyu</t>
  </si>
  <si>
    <t>Garisan SO 7235 Heart Stationery 24cm Besi</t>
  </si>
  <si>
    <t>Garisan TF 1988</t>
  </si>
  <si>
    <t>Garisan TF 1989 Lingkaran</t>
  </si>
  <si>
    <t>Garisan UMPTN (50)</t>
  </si>
  <si>
    <t>Garisan XD 1516/ 15cm lentur 1x36 PR (1)</t>
  </si>
  <si>
    <t>Garisan XT 997 (1x60)</t>
  </si>
  <si>
    <t>Garisan YS 2020</t>
  </si>
  <si>
    <t>Garisan YS 3030</t>
  </si>
  <si>
    <t>Garisan Δ no.10 Kojiko</t>
  </si>
  <si>
    <t xml:space="preserve">Garisan Δ no.12 Kojiko </t>
  </si>
  <si>
    <t>Garisan Δ no.6 Kojiko</t>
  </si>
  <si>
    <t>Garisan Δ no.8 Kojiko</t>
  </si>
  <si>
    <t>Gift Card HL-847 Kotak Gliter (250)</t>
  </si>
  <si>
    <t>Gk Hp Disney GT Hp 1</t>
  </si>
  <si>
    <t>Gliter 612 (8891)</t>
  </si>
  <si>
    <t>Gliter 806</t>
  </si>
  <si>
    <t>Gliter 9106/ 9006</t>
  </si>
  <si>
    <t>Gliter CG 8891-2 metalik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</si>
  <si>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</si>
  <si>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</si>
  <si>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</si>
  <si>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</si>
  <si>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</si>
  <si>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</si>
  <si>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</si>
  <si>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</si>
  <si>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</si>
  <si>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</si>
  <si>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</si>
  <si>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</si>
  <si>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</si>
  <si>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</si>
  <si>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</si>
  <si>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</si>
  <si>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</si>
  <si>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BBL 4401/ set 3</t>
  </si>
  <si>
    <t>Gunting Davis DuL (6)</t>
  </si>
  <si>
    <t>Gunting Davis M</t>
  </si>
  <si>
    <t>Gunting HT 707 T</t>
  </si>
  <si>
    <t>Gunting Ideal K 100</t>
  </si>
  <si>
    <t>Gunting Ideal K 200</t>
  </si>
  <si>
    <t>Gunting Ideal K 300</t>
  </si>
  <si>
    <t>Gunting Ideal K 400</t>
  </si>
  <si>
    <t>Gunting Ideal K 500</t>
  </si>
  <si>
    <t>Gunting Infico SC 100 blk</t>
  </si>
  <si>
    <t>Gunting Infico SC 40</t>
  </si>
  <si>
    <t>Gunting Infico SC 50</t>
  </si>
  <si>
    <t>Gunting Junior J 100</t>
  </si>
  <si>
    <t>Gunting Junior J 200</t>
  </si>
  <si>
    <t>Gunting Junior J 300</t>
  </si>
  <si>
    <t>Gunting Junior J 400</t>
  </si>
  <si>
    <t>Gunting Junior J 500</t>
  </si>
  <si>
    <t>Gunting Kaibo</t>
  </si>
  <si>
    <t>Gunting KS-C 401 BC (4 pc)</t>
  </si>
  <si>
    <t>Gunting kuku 777 H 211 B</t>
  </si>
  <si>
    <t>Gunting Kuku 9 macam</t>
  </si>
  <si>
    <t>Gunting Kuku gum 010</t>
  </si>
  <si>
    <t>Gunting Kuku polos 602 Bori (bagus)</t>
  </si>
  <si>
    <t>Gunting Kuku Van Art F1</t>
  </si>
  <si>
    <t>Gunting Kuku Van Art F2</t>
  </si>
  <si>
    <t>Gunting Kuku Van Art F3</t>
  </si>
  <si>
    <t>Gunting Kuku Van Art F4</t>
  </si>
  <si>
    <t>Gunting Kuku Vanco GK 605</t>
  </si>
  <si>
    <t>Gunting lipat Besar (L)</t>
  </si>
  <si>
    <t>Gunting lipat ht S</t>
  </si>
  <si>
    <t>Gunting prima SS-01</t>
  </si>
  <si>
    <t>Gunting Rambut T 826</t>
  </si>
  <si>
    <t>Gunting Rambut TG 690</t>
  </si>
  <si>
    <t>Gunting SC 165</t>
  </si>
  <si>
    <t>Gunting set SC-826</t>
  </si>
  <si>
    <t>Gunting SH-2302 plst mini 1x52</t>
  </si>
  <si>
    <t>Gunting sister MFL mix</t>
  </si>
  <si>
    <t>Gunting sister MFM</t>
  </si>
  <si>
    <t>Gunting Trend LL (ATAS)</t>
  </si>
  <si>
    <t>Gunting Trend MM</t>
  </si>
  <si>
    <t>Gunting Trend SS</t>
  </si>
  <si>
    <t>Hand Counter Compas 999</t>
  </si>
  <si>
    <t>Hang Map Enter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</si>
  <si>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</si>
  <si>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</si>
  <si>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</si>
  <si>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</si>
  <si>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</si>
  <si>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</si>
  <si>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(jelek)</t>
  </si>
  <si>
    <t>ID card A1 amanda</t>
  </si>
  <si>
    <t>ID Card B2</t>
  </si>
  <si>
    <t>ID Card B3</t>
  </si>
  <si>
    <t>ID Card B4</t>
  </si>
  <si>
    <t>ID Card Case B4 Enter</t>
  </si>
  <si>
    <t>ID card holder Vertical 0174</t>
  </si>
  <si>
    <t>ID card JBS 107 biru</t>
  </si>
  <si>
    <t>ID Card nama CD 008 lurus B</t>
  </si>
  <si>
    <t>ID Card nama CD 008 lurus M</t>
  </si>
  <si>
    <t>ID Card yoyo Transparant white</t>
  </si>
  <si>
    <t>Isi Cross Lepasan (H-06)</t>
  </si>
  <si>
    <t>Isi Cross unicorn</t>
  </si>
  <si>
    <t>Isi gel 20 dos 2020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</si>
  <si>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</si>
  <si>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</si>
  <si>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</si>
  <si>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</si>
  <si>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</si>
  <si>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Isi Gel GR 090 (20 Tabung)</t>
  </si>
  <si>
    <t>Isi Gel SQ 321 mix</t>
  </si>
  <si>
    <t>Isi gel TG 308 ht</t>
  </si>
  <si>
    <t>Isi Gell 21 8013 AVENGER</t>
  </si>
  <si>
    <t>Isi Gell 21 8014 (Kuning)</t>
  </si>
  <si>
    <t>Isi gell Deboss DB GR 550 (24)</t>
  </si>
  <si>
    <t>Isi Gell nato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</si>
  <si>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</si>
  <si>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</si>
  <si>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</si>
  <si>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</si>
  <si>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</si>
  <si>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</si>
  <si>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</si>
  <si>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</si>
  <si>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</si>
  <si>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</si>
  <si>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</si>
  <si>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Organiser Hologram BB Smart</t>
  </si>
  <si>
    <t>Isi orgi Fancy</t>
  </si>
  <si>
    <t>Isi orgi Hologram Zodiak</t>
  </si>
  <si>
    <t>Isi pensil 229 (210)</t>
  </si>
  <si>
    <t>Isi pensil 814-811 Emas (1 box=144)</t>
  </si>
  <si>
    <t>Isi pensil 818 warna (1 box=144)</t>
  </si>
  <si>
    <t>Isi pensil Gen Vana K 2284 0,5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</si>
  <si>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</si>
  <si>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</si>
  <si>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</si>
  <si>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</si>
  <si>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</si>
  <si>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</si>
  <si>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Stapler SDI 1210 (23/ 10) FAKTUR</t>
  </si>
  <si>
    <t>Isi Stapler SDI 1213</t>
  </si>
  <si>
    <t>Isi stapler SDI no.3 (1204)</t>
  </si>
  <si>
    <t>Isi staples SDI 1215</t>
  </si>
  <si>
    <t>Isi staples SDI 1217</t>
  </si>
  <si>
    <t>Isi/ Mata Pensil besar C10-0631 666 campur</t>
  </si>
  <si>
    <t>Isolasi (Decorative) Cartoon Type 1.5x3m</t>
  </si>
  <si>
    <t>Isolasi 1503</t>
  </si>
  <si>
    <t>Isolasi Fancy TBG (50)</t>
  </si>
  <si>
    <t>Isolasi National</t>
  </si>
  <si>
    <t>Isolasi Warna Polos kecil (BO 5076)</t>
  </si>
  <si>
    <t>Jangka 5001 (J 0363)</t>
  </si>
  <si>
    <t>Jangka A5 3328 Fancy</t>
  </si>
  <si>
    <t>Jangka Besi 4001 Bofa</t>
  </si>
  <si>
    <t>Jangka JF 8021</t>
  </si>
  <si>
    <t>Jangka MT 2506</t>
  </si>
  <si>
    <t>Jangka starmon</t>
  </si>
  <si>
    <t>Jangka TZ 4001</t>
  </si>
  <si>
    <t>Jangka TZ 8186</t>
  </si>
  <si>
    <t>Jangka XB5 5001A</t>
  </si>
  <si>
    <t>Jarum hijab GP 50 (24)</t>
  </si>
  <si>
    <t>Jarum monte besar</t>
  </si>
  <si>
    <t>Jarum Pentol Bunga No.1</t>
  </si>
  <si>
    <t>Jarum pentol JJ 40</t>
  </si>
  <si>
    <t>Jarum Pentol Mika (40)</t>
  </si>
  <si>
    <t>Jas Hujan poncho B 201</t>
  </si>
  <si>
    <t>Jepitan Enter Jep 107 (ETJ)</t>
  </si>
  <si>
    <t>Jepitan Saja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</si>
  <si>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</si>
  <si>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</si>
  <si>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</si>
  <si>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</si>
  <si>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</si>
  <si>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</si>
  <si>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 TF Biasa 50</t>
  </si>
  <si>
    <t>Kaca pembesar+kompas 1000G F</t>
  </si>
  <si>
    <t>Kantong Plastik 18 x 36</t>
  </si>
  <si>
    <t>Kantong Plastik 25 x 50</t>
  </si>
  <si>
    <t>Kantong plastik pita B CH</t>
  </si>
  <si>
    <t>Kantong ultah kecil Disney</t>
  </si>
  <si>
    <t>Karbon S/B double B</t>
  </si>
  <si>
    <t>Karet Bebek B</t>
  </si>
  <si>
    <t>Karet Pentil k Bebek</t>
  </si>
  <si>
    <t>Karet Pentil Legenda k</t>
  </si>
  <si>
    <t>Kartu Nama Fancy Holo</t>
  </si>
  <si>
    <t>Kartu Stock Folio Hj</t>
  </si>
  <si>
    <t>Kartu Stock Folio K</t>
  </si>
  <si>
    <t>Kartu Stock Folio M</t>
  </si>
  <si>
    <t>Kartu Ucapan Anjing(84)</t>
  </si>
  <si>
    <t>Kartu Undangan UTN Panjang</t>
  </si>
  <si>
    <t>Kawat potong warna emas</t>
  </si>
  <si>
    <t>Kemoceng Panjang Duster</t>
  </si>
  <si>
    <t>Kemoceng Plastik Kecil (B5109)</t>
  </si>
  <si>
    <t>Kertas Kado 50-70 Metalik</t>
  </si>
  <si>
    <t>Kertas Kado 70-100 bening polos</t>
  </si>
  <si>
    <t>Kertas Kado Holo (GLXY) Kn/ Mr/ Br</t>
  </si>
  <si>
    <t>Kertas Kado Holo 3 Dimensi (AN)</t>
  </si>
  <si>
    <t>Kertas Kado Holo motif 50x70</t>
  </si>
  <si>
    <t>Kertas Kado Holo motif polos PHS</t>
  </si>
  <si>
    <t>Kertas Kado HVS</t>
  </si>
  <si>
    <t>Kertas Kado Import(GD)/ Natal(3)/ Cmpr(8)</t>
  </si>
  <si>
    <t>Kertas lipat Fluorescent 20 x 20</t>
  </si>
  <si>
    <t>Kertas lipat origami 16x16 (7307 Korea) Princess/ WTP / Snow White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</si>
  <si>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</si>
  <si>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</si>
  <si>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</si>
  <si>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</si>
  <si>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Kertas lipat origami Z 003</t>
  </si>
  <si>
    <t>Kertas lipat yasama motif 12 Dpn</t>
  </si>
  <si>
    <t xml:space="preserve">Kertas origami mewarnai </t>
  </si>
  <si>
    <t>Key ring Debozz DBKC 003</t>
  </si>
  <si>
    <t>Kompas DL 45-3(gold)</t>
  </si>
  <si>
    <t>Ks. Set 6F 65</t>
  </si>
  <si>
    <t>Ks. Set 6F 77</t>
  </si>
  <si>
    <t>Ks. Set ABG Erica 0288(14)/ 0299(9)</t>
  </si>
  <si>
    <t>Ks. Set Bonrks Beauty III</t>
  </si>
  <si>
    <t>Ks. Set F4 G &amp; G Zodiac 1621</t>
  </si>
  <si>
    <t>Ks. Set F4+Data Pribadi</t>
  </si>
  <si>
    <t>Ks. Set F4+Sticker Silvia</t>
  </si>
  <si>
    <t xml:space="preserve">Ks. Set Fancy MCN 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</si>
  <si>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</si>
  <si>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</si>
  <si>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</si>
  <si>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</si>
  <si>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</si>
  <si>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</si>
  <si>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</si>
  <si>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</si>
  <si>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</si>
  <si>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</si>
  <si>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</si>
  <si>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</si>
  <si>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</si>
  <si>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</si>
  <si>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</si>
  <si>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</si>
  <si>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</si>
  <si>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Kuas Montana no 3</t>
  </si>
  <si>
    <t>Kuas Montana no 4</t>
  </si>
  <si>
    <t>Kuas Montana no 5</t>
  </si>
  <si>
    <t>Kuas Montana no 6</t>
  </si>
  <si>
    <t>Kuas pagoda 251-8</t>
  </si>
  <si>
    <t>Kuas pagoda 5(2)/ 6(2)</t>
  </si>
  <si>
    <t>Kuas pagoda no 11</t>
  </si>
  <si>
    <t>Kuas pagoda set 1928</t>
  </si>
  <si>
    <t>Kuas PBB 1110 Pagoda</t>
  </si>
  <si>
    <t>Kuas PBB 1111 Pagoda</t>
  </si>
  <si>
    <t>Kuas TF 2620</t>
  </si>
  <si>
    <t>Kuas TF ART 2023</t>
  </si>
  <si>
    <t>Kuas Walito 6626</t>
  </si>
  <si>
    <t>Kuas/ Brush E02</t>
  </si>
  <si>
    <t>KUT MCN besar</t>
  </si>
  <si>
    <t>L Leaf A5 100 FR</t>
  </si>
  <si>
    <t>L Leaf A5 100 HK</t>
  </si>
  <si>
    <t>L Leaf A5 100 Hologram AV(15)</t>
  </si>
  <si>
    <t>L Leaf A5 100 Hologram Car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</si>
  <si>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</si>
  <si>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</si>
  <si>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</si>
  <si>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</si>
  <si>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</si>
  <si>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Fancy Ps Asiong</t>
  </si>
  <si>
    <t>L Leaf A5 Fancy+Sticker</t>
  </si>
  <si>
    <t>L Leaf A5 Holo Alfa campur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</si>
  <si>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</si>
  <si>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</si>
  <si>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</si>
  <si>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</si>
  <si>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</si>
  <si>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</si>
  <si>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</si>
  <si>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</si>
  <si>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</si>
  <si>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</si>
  <si>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</si>
  <si>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</si>
  <si>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</si>
  <si>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</si>
  <si>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</si>
  <si>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</si>
  <si>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</si>
  <si>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</si>
  <si>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</si>
  <si>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</si>
  <si>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pon mobile legend go star</t>
  </si>
  <si>
    <t>L Leaf punch Neo</t>
  </si>
  <si>
    <t>Label harga Kojiko 99</t>
  </si>
  <si>
    <t>Label Kenjoy 103</t>
  </si>
  <si>
    <t>Laminating DB 6898 (KTP)</t>
  </si>
  <si>
    <t>Laminating Film 100 DB 255 340</t>
  </si>
  <si>
    <t>Laminating TF 100 KTp</t>
  </si>
  <si>
    <t>Lem Bakar Stik 11x29 WOMY putih B</t>
  </si>
  <si>
    <t>Lem Bakar Stik 7x30 WOMY putih k</t>
  </si>
  <si>
    <t>Lem Cair 15gr 188</t>
  </si>
  <si>
    <t>Lem cair B.glue 75ml T</t>
  </si>
  <si>
    <t>Lem Cair By 309 38 ml (24)</t>
  </si>
  <si>
    <t>Lem Cair By 313 30ml (24)</t>
  </si>
  <si>
    <t>Lem Cair By 820 30ml (24)</t>
  </si>
  <si>
    <t>Lem executive cair QMS- A40 (1x12)</t>
  </si>
  <si>
    <t>Lem Fancy 1358 (12)</t>
  </si>
  <si>
    <t>Lem Fancy HP-191(1x48)</t>
  </si>
  <si>
    <t>Lem Fancy MY 105 (12)</t>
  </si>
  <si>
    <t>Lem gliter 9006</t>
  </si>
  <si>
    <t>Lem lilin Tembak 1,1 x 30 B (kuning)</t>
  </si>
  <si>
    <t>Lem pasta mini premium (25 gr)</t>
  </si>
  <si>
    <t>Lem pasta T premium (80 gr)</t>
  </si>
  <si>
    <t>Lem renteng 1588</t>
  </si>
  <si>
    <t>Lem tembak k putih MS</t>
  </si>
  <si>
    <t>Lem water glue 50ml</t>
  </si>
  <si>
    <t>Lem Water Glue TF 6038</t>
  </si>
  <si>
    <t>Lem+gliter 8891-2</t>
  </si>
  <si>
    <t>Letter 2 Tray JS 2001</t>
  </si>
  <si>
    <t>Letter tray 3 susun debozz dt 300</t>
  </si>
  <si>
    <t>Letter Tray Besi 118 - 3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</si>
  <si>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</si>
  <si>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</si>
  <si>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</si>
  <si>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</si>
  <si>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</si>
  <si>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</si>
  <si>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Magic board 105</t>
  </si>
  <si>
    <t>Magic board 106</t>
  </si>
  <si>
    <t>Magic board 20196</t>
  </si>
  <si>
    <t>Magic board TK 9812</t>
  </si>
  <si>
    <t>Magic board YE 103</t>
  </si>
  <si>
    <t>Magnet+Set 1000 G-M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</si>
  <si>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</si>
  <si>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</si>
  <si>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</si>
  <si>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</si>
  <si>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</si>
  <si>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</si>
  <si>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</si>
  <si>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Map 3324 G&amp; G f4</t>
  </si>
  <si>
    <t>Map A-012 tali biru</t>
  </si>
  <si>
    <t>Map A6 Kupu</t>
  </si>
  <si>
    <t>Map Batik Jersey</t>
  </si>
  <si>
    <t>Map Berdiri Ret kuning</t>
  </si>
  <si>
    <t>Map Clear PP 802-1</t>
  </si>
  <si>
    <t>Map Clear PP XS-802 mix F4 (802-2)</t>
  </si>
  <si>
    <t xml:space="preserve">Map Data 39571 </t>
  </si>
  <si>
    <t>Map Dokumen Keeper 40lb TNT 021 (moshi")</t>
  </si>
  <si>
    <t>Map EN 1020</t>
  </si>
  <si>
    <t>Map EN 1023 FC blk</t>
  </si>
  <si>
    <t>Map enter Tali M(1)/ B(3)/ K(3)/ Hj(3)/ P(3)</t>
  </si>
  <si>
    <t>Map executive 8508/ 85082</t>
  </si>
  <si>
    <t>Map Fabric Case</t>
  </si>
  <si>
    <t>Map Fancy batik kcg 2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</si>
  <si>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</si>
  <si>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</si>
  <si>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</si>
  <si>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</si>
  <si>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</si>
  <si>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</si>
  <si>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</si>
  <si>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</si>
  <si>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</si>
  <si>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</si>
  <si>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</si>
  <si>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</si>
  <si>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</si>
  <si>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</si>
  <si>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</si>
  <si>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</si>
  <si>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</si>
  <si>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</si>
  <si>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</si>
  <si>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</si>
  <si>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</si>
  <si>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</si>
  <si>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</si>
  <si>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</si>
  <si>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</si>
  <si>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</si>
  <si>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A5 enter kcg 355-2 B</t>
  </si>
  <si>
    <t>Map Jala C warna moshi kancing</t>
  </si>
  <si>
    <t>Map Jala Rest Trans jos B(17)/ Hj(19) warna</t>
  </si>
  <si>
    <t>Map Jala Rest Trans jos K(18)/ M(10) warna</t>
  </si>
  <si>
    <t>Map Jala Rest Trans jos Ungu</t>
  </si>
  <si>
    <t>Map jaring Sleting B4 5601</t>
  </si>
  <si>
    <t>Map Jaring TZ 6003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</si>
  <si>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</si>
  <si>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</si>
  <si>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</si>
  <si>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</si>
  <si>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</si>
  <si>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</si>
  <si>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</si>
  <si>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</si>
  <si>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</si>
  <si>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</si>
  <si>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</si>
  <si>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</si>
  <si>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</si>
  <si>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</si>
  <si>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</si>
  <si>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</si>
  <si>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</si>
  <si>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Br</t>
  </si>
  <si>
    <t>Map kcg Sika Hj</t>
  </si>
  <si>
    <t>Map kcg Sika Kn</t>
  </si>
  <si>
    <t>Map Kcg Sika Mr</t>
  </si>
  <si>
    <t>Map Kcg Sika P</t>
  </si>
  <si>
    <t>Map kcg Zipper warna ungu</t>
  </si>
  <si>
    <t>Map L Sika A-105 F Hijau</t>
  </si>
  <si>
    <t>Map L Sika A-105 F kuning</t>
  </si>
  <si>
    <t>Map L Sika A-105 F merah</t>
  </si>
  <si>
    <t>Map L Sika A-105 F putih</t>
  </si>
  <si>
    <t>Map microtop kcg-1 MT-119 P(6)/ B(6)</t>
  </si>
  <si>
    <t>Map Ret Imitasi MT 1112</t>
  </si>
  <si>
    <t>Map school Bag corak kcg 2 ungu</t>
  </si>
  <si>
    <t>Map School Bag Kcg 2 Br</t>
  </si>
  <si>
    <t>Map School Bag Kcg 2 Hj tua</t>
  </si>
  <si>
    <t>Map School Bag Kcg 2 Kn</t>
  </si>
  <si>
    <t>Map School Bag Kcg 2 Mr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</si>
  <si>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</si>
  <si>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</si>
  <si>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</si>
  <si>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</si>
  <si>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</si>
  <si>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</si>
  <si>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</si>
  <si>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</si>
  <si>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merah</t>
  </si>
  <si>
    <t>Map Tali Sika putih</t>
  </si>
  <si>
    <t>Map Tenteng ZF 821 Lx</t>
  </si>
  <si>
    <t>Map Tenteng ZF 830</t>
  </si>
  <si>
    <t>Map Topla 1928 Br (3), Hj(3)</t>
  </si>
  <si>
    <t>Map Topla 1928 Mr (3), Kn(3)</t>
  </si>
  <si>
    <t>Map Topla 1928 Ungu (1), Or(1)</t>
  </si>
  <si>
    <t xml:space="preserve">Map Topla 3080 B </t>
  </si>
  <si>
    <t>Map Topla 3080 Ht</t>
  </si>
  <si>
    <t>Map Topla 3080 m</t>
  </si>
  <si>
    <t>Map Topla 3080 orange</t>
  </si>
  <si>
    <t>Map Topla 3080 ungu</t>
  </si>
  <si>
    <t>Map Topla 3090 K (2), B (1), Hijau (1)</t>
  </si>
  <si>
    <t>Map Transparan AC 1605 B(9)/ K(8)/ M(2)</t>
  </si>
  <si>
    <t>Map Transparant B4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</si>
  <si>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</si>
  <si>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</si>
  <si>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</si>
  <si>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</si>
  <si>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</si>
  <si>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</si>
  <si>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</si>
  <si>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HCL B4</t>
  </si>
  <si>
    <t>Map Zipper JNT A036</t>
  </si>
  <si>
    <t>Map Zipper Kancing Br</t>
  </si>
  <si>
    <t>Map Zipper Kancing Kn</t>
  </si>
  <si>
    <t>Map Zipper Kancing Mr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</si>
  <si>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</si>
  <si>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</si>
  <si>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</si>
  <si>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</si>
  <si>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</si>
  <si>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</si>
  <si>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</si>
  <si>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</si>
  <si>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</si>
  <si>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</si>
  <si>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 Zipper/ Ret jala Br</t>
  </si>
  <si>
    <t>Map Zipper/ Ret jala Hj</t>
  </si>
  <si>
    <t>Map Zipper/ Ret jala Kn</t>
  </si>
  <si>
    <t>Map/ Bag File EN 0103F</t>
  </si>
  <si>
    <t>Map/ Bag file M 6861</t>
  </si>
  <si>
    <t>Map/ School bag kcg 2 Zip 12</t>
  </si>
  <si>
    <t>Map/ Zipper Bag trix EN 1101</t>
  </si>
  <si>
    <t>Masker 3 ply</t>
  </si>
  <si>
    <t>Mech Deboss DBM p 300</t>
  </si>
  <si>
    <t>Mech pen 109 A (1x4)</t>
  </si>
  <si>
    <t>Mech pen 2978 (2,0)</t>
  </si>
  <si>
    <t>Mech pen 3049</t>
  </si>
  <si>
    <t>Mech pen 405</t>
  </si>
  <si>
    <t>Mech pen bear C10.0630 No. 3058</t>
  </si>
  <si>
    <t>Mech pen bensia AB/ Hk/ PR(P1260)</t>
  </si>
  <si>
    <t>Mech pen C10-0630 AB 8008</t>
  </si>
  <si>
    <t>Mech pen Colour disney C10-0348</t>
  </si>
  <si>
    <t>Mech pen Colour disney PR 6W(1)/ Hk(2)</t>
  </si>
  <si>
    <t>Mech pen debozz 12W DB-CMP 500</t>
  </si>
  <si>
    <t>Mech pen DF 125</t>
  </si>
  <si>
    <t>Mech pen HN 2003 Hanaro</t>
  </si>
  <si>
    <t>Mech pen kuku malu HB-258 (@50 pc)</t>
  </si>
  <si>
    <t>Mech pen MEC 1317 AB 1 box 12 pc</t>
  </si>
  <si>
    <t>Mech pen Segitiga Nariko</t>
  </si>
  <si>
    <t>Meja Belajar Fancy</t>
  </si>
  <si>
    <t>Meja Belajar Pelna</t>
  </si>
  <si>
    <t>Memo + giant 810026</t>
  </si>
  <si>
    <t>Memo 5 Dsg</t>
  </si>
  <si>
    <t>Memo Fancy 0248</t>
  </si>
  <si>
    <t>Memo Fancy 929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</si>
  <si>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</si>
  <si>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</si>
  <si>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</si>
  <si>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</si>
  <si>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</si>
  <si>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Memo WTP cmp</t>
  </si>
  <si>
    <t>Memo X161(11)/ 204(4)</t>
  </si>
  <si>
    <t>Mesin Label JA MX-3300</t>
  </si>
  <si>
    <t>Mesin tembak 188 Jumbo</t>
  </si>
  <si>
    <t>Mesin Tembak Besar Bix done</t>
  </si>
  <si>
    <t>Mesin Tembak HE E2010 K (65 BLK) Bixdone kecil</t>
  </si>
  <si>
    <t>Mesin Tembak Lem BOSCO</t>
  </si>
  <si>
    <t>Meteran bulat 5 mt/ K07</t>
  </si>
  <si>
    <t>Mewarnai Pasir besar</t>
  </si>
  <si>
    <t>Mini Diary 120</t>
  </si>
  <si>
    <t>Minyak maries 718 Surabaya</t>
  </si>
  <si>
    <t>Name Card 2 pc Fancy (barbie/P. Hana) PP-A282</t>
  </si>
  <si>
    <t>Name plate 7 x 10 kancing jepitan</t>
  </si>
  <si>
    <t>Name plate 7 x 10 miring enter</t>
  </si>
  <si>
    <t>Name plate 7x 10 tegak enter</t>
  </si>
  <si>
    <t>Name plate Kojiko 10,5 x 14 +2 cm</t>
  </si>
  <si>
    <t>Name Tag berdiri putih</t>
  </si>
  <si>
    <t>Name Tag Dos Biru</t>
  </si>
  <si>
    <t>Name Tag Dus Merah 301</t>
  </si>
  <si>
    <t>Name Tag peniti polos H-56</t>
  </si>
  <si>
    <t>NB 7025-25K (BC 333)</t>
  </si>
  <si>
    <t>NB B64 fresh fruit (8 gambar)</t>
  </si>
  <si>
    <t>NB pocket NB 4003</t>
  </si>
  <si>
    <t>NB Ring A5 801 Index</t>
  </si>
  <si>
    <t>NB Spiral 3D A6-80</t>
  </si>
  <si>
    <t>NB Spiral A6 SQY 190402</t>
  </si>
  <si>
    <t>NB Spiral A6-801</t>
  </si>
  <si>
    <t>NB Spiral XQ 80K-851 (A6)</t>
  </si>
  <si>
    <t>Notes Buah Spiral BH/ LC 421 worry</t>
  </si>
  <si>
    <t>Notes Fancy 7091 sunlight</t>
  </si>
  <si>
    <t>Notes spiral 062(2)/ 061(1)</t>
  </si>
  <si>
    <t>Notes spiral 505 kcg + Bp</t>
  </si>
  <si>
    <t>Notes spiral princess 708 (tenaga baru)</t>
  </si>
  <si>
    <t>Notes spiral Princess berdiri (Mitra)</t>
  </si>
  <si>
    <t>Notes yoyo</t>
  </si>
  <si>
    <t>Oil Colour Vanco CA 140 (9 ml)</t>
  </si>
  <si>
    <t>Oil marries 12W</t>
  </si>
  <si>
    <t>Oil Marries E 1387B 14w</t>
  </si>
  <si>
    <t>Oil Marries E 1388B 18w</t>
  </si>
  <si>
    <t>Oil pastel 24w Tbg Deboss 670-24</t>
  </si>
  <si>
    <t>Oil pastel artist greeble 12W</t>
  </si>
  <si>
    <t>Oil Pastel BB 12/ HW 12</t>
  </si>
  <si>
    <t>Oil pastel chung hwa 36W</t>
  </si>
  <si>
    <t>Oil pastel dady bear JX 8156-12</t>
  </si>
  <si>
    <t>Oil pastel dady bear JX 8156-18</t>
  </si>
  <si>
    <t>Oil Pastel Debozz 12</t>
  </si>
  <si>
    <t>Oil Pastel Debozz 18</t>
  </si>
  <si>
    <t>Oil pastel holo mika 36W bear</t>
  </si>
  <si>
    <t>Oil pastel joy star jumbo OPD 24W</t>
  </si>
  <si>
    <t>Oil pastel OP 08</t>
  </si>
  <si>
    <t>Oil Pastel putar 12w pdk 1011 Box (Casing)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</si>
  <si>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</si>
  <si>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</si>
  <si>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</si>
  <si>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</si>
  <si>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</si>
  <si>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twister TF 029</t>
  </si>
  <si>
    <t>OP DB 36W</t>
  </si>
  <si>
    <t>OP Usagi 12W</t>
  </si>
  <si>
    <t>Palet Anggur</t>
  </si>
  <si>
    <t>Palet Apel</t>
  </si>
  <si>
    <t>Palet brush 2801</t>
  </si>
  <si>
    <t>Palet Cat air 081</t>
  </si>
  <si>
    <t>Palet Cat air 1019</t>
  </si>
  <si>
    <t>Palet Cat air Sakura Biasa DOF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</si>
  <si>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</si>
  <si>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</si>
  <si>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</si>
  <si>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</si>
  <si>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</si>
  <si>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</si>
  <si>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</si>
  <si>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</si>
  <si>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</si>
  <si>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</si>
  <si>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</si>
  <si>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</si>
  <si>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</si>
  <si>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</si>
  <si>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</si>
  <si>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</si>
  <si>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</si>
  <si>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</si>
  <si>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</si>
  <si>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 6855</t>
  </si>
  <si>
    <t>PC A2-27 PC 8110 KT</t>
  </si>
  <si>
    <t>PC A2-3 PC 3311</t>
  </si>
  <si>
    <t>Pc AD 030</t>
  </si>
  <si>
    <t>PC angel restleting/ DM 2-28</t>
  </si>
  <si>
    <t>PC arc type 3185</t>
  </si>
  <si>
    <t>PC arc type 8852</t>
  </si>
  <si>
    <t>PC B 249</t>
  </si>
  <si>
    <t>Pc botol bts 1063 (BLK)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</si>
  <si>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</si>
  <si>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</si>
  <si>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</si>
  <si>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</si>
  <si>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</si>
  <si>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</si>
  <si>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</si>
  <si>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</si>
  <si>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</si>
  <si>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</si>
  <si>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</si>
  <si>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GP 9315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</si>
  <si>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</si>
  <si>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</si>
  <si>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</si>
  <si>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</si>
  <si>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</si>
  <si>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</si>
  <si>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</si>
  <si>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</si>
  <si>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KAX 210-59 ISS Unicorn</t>
  </si>
  <si>
    <t>Pc Karton KAX 210-60 ISS Unicorn</t>
  </si>
  <si>
    <t>PC Karton My 001-004 BLK</t>
  </si>
  <si>
    <t>PC Karton Wy 1257</t>
  </si>
  <si>
    <t>PC Karton Wy 1258</t>
  </si>
  <si>
    <t>PC Karton Wy 1263 sorok</t>
  </si>
  <si>
    <t>PC Karton Wy 1270 Blk</t>
  </si>
  <si>
    <t>Pc Kayagi 1160/ 6159</t>
  </si>
  <si>
    <t>Pc klg 1609</t>
  </si>
  <si>
    <t>PC Klg 19-15</t>
  </si>
  <si>
    <t>Pc Klg 905 Mobil</t>
  </si>
  <si>
    <t>Pc klg AD 070</t>
  </si>
  <si>
    <t>Pc klg B 233</t>
  </si>
  <si>
    <t>PC Klg B 569-05</t>
  </si>
  <si>
    <t>PC Klg B 569-10</t>
  </si>
  <si>
    <t>PC klg B 652</t>
  </si>
  <si>
    <t>PC Klg car smurf B6815/ 6816</t>
  </si>
  <si>
    <t>Pc Klg CC 1008 + Isi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</si>
  <si>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</si>
  <si>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</si>
  <si>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</si>
  <si>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</si>
  <si>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</si>
  <si>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</si>
  <si>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LPY 99-10/ 8x21.5x4.5/ 3S/ D</t>
  </si>
  <si>
    <t>PC Klg QZ 101-1 Kalkulator</t>
  </si>
  <si>
    <t>PC Klg ret A - 84</t>
  </si>
  <si>
    <t>PC Klg ret D - 94 kotak</t>
  </si>
  <si>
    <t>PC Klg set KT 6601 (BLK)</t>
  </si>
  <si>
    <t>PC Klg susun-sika</t>
  </si>
  <si>
    <t>Pc Klg TY 552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</si>
  <si>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</si>
  <si>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</si>
  <si>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</si>
  <si>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</si>
  <si>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</si>
  <si>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</si>
  <si>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</si>
  <si>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KM 3115</t>
  </si>
  <si>
    <t>Pc Kode 1 susun biasa 8003</t>
  </si>
  <si>
    <t>Pc Kode 1 susun Kalkulator 8003</t>
  </si>
  <si>
    <t>Pc Kode 3ssn A 2020D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</si>
  <si>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</si>
  <si>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</si>
  <si>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</si>
  <si>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</si>
  <si>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</si>
  <si>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</si>
  <si>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</si>
  <si>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</si>
  <si>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</si>
  <si>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</si>
  <si>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</si>
  <si>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</si>
  <si>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</si>
  <si>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 0052</t>
  </si>
  <si>
    <t>PC M 65009 KB</t>
  </si>
  <si>
    <t>Pc M 9363</t>
  </si>
  <si>
    <t>Pc M A 6682</t>
  </si>
  <si>
    <t>Pc Magnet 65031</t>
  </si>
  <si>
    <t>Pc Magnet XU 0084</t>
  </si>
  <si>
    <t>PC Magnit + Isi CC 1025</t>
  </si>
  <si>
    <t>Pc Magnit + Kunci Kombinasi B 35113-20</t>
  </si>
  <si>
    <t>PC Magnit 0110 disney/ 0110 apple bear</t>
  </si>
  <si>
    <t>PC Magnit 051 MM blk</t>
  </si>
  <si>
    <t>PC Magnit 1151</t>
  </si>
  <si>
    <t>Pc Magnit 35116-20</t>
  </si>
  <si>
    <t>Pc Magnit 35122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</si>
  <si>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</si>
  <si>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</si>
  <si>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</si>
  <si>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</si>
  <si>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</si>
  <si>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</si>
  <si>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8631 + Call</t>
  </si>
  <si>
    <t>Pc Magnit 9315</t>
  </si>
  <si>
    <t>Pc Magnit 9340</t>
  </si>
  <si>
    <t>PC Magnit A6857/ 3 kal</t>
  </si>
  <si>
    <t>PC Magnit A853</t>
  </si>
  <si>
    <t>Pc Magnit AC 2829-5</t>
  </si>
  <si>
    <t>Pc Magnit Air B 35241-1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</si>
  <si>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</si>
  <si>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</si>
  <si>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</si>
  <si>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</si>
  <si>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</si>
  <si>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</si>
  <si>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</si>
  <si>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</si>
  <si>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</si>
  <si>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</si>
  <si>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</si>
  <si>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35165</t>
  </si>
  <si>
    <t>Pc Magnit B 35189</t>
  </si>
  <si>
    <t>PC Magnit B 39 Y 262</t>
  </si>
  <si>
    <t>PC Magnit B-018 disney</t>
  </si>
  <si>
    <t>PC Magnit C 9962 blk set</t>
  </si>
  <si>
    <t>Pc Magnit call MC 7121 BLK</t>
  </si>
  <si>
    <t>PC Magnit Card CC 101 2B</t>
  </si>
  <si>
    <t>PC Magnit Card CC 101 7B</t>
  </si>
  <si>
    <t>Pc Magnit CC 7806 + Call</t>
  </si>
  <si>
    <t>Pc Magnit CC 7808</t>
  </si>
  <si>
    <t>PC Magnit CC 856</t>
  </si>
  <si>
    <t>PC Magnit Dkk 9907</t>
  </si>
  <si>
    <t>PC Magnit Dkk 9908</t>
  </si>
  <si>
    <t>PC Magnit Dkk 9910</t>
  </si>
  <si>
    <t>Pc Magnit FX 2275 (Faktur)</t>
  </si>
  <si>
    <t>Pc Magnit FY-6823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</si>
  <si>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</si>
  <si>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</si>
  <si>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</si>
  <si>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</si>
  <si>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</si>
  <si>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</si>
  <si>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</si>
  <si>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</si>
  <si>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</si>
  <si>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</si>
  <si>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</si>
  <si>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</si>
  <si>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</si>
  <si>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</si>
  <si>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</si>
  <si>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</si>
  <si>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</si>
  <si>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</si>
  <si>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</si>
  <si>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</si>
  <si>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</si>
  <si>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</si>
  <si>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</si>
  <si>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</si>
  <si>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</si>
  <si>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</si>
  <si>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</si>
  <si>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</si>
  <si>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</si>
  <si>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 803</t>
  </si>
  <si>
    <t>Pc oval BTS 1067 (BLK)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</si>
  <si>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</si>
  <si>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</si>
  <si>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</si>
  <si>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</si>
  <si>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</si>
  <si>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</si>
  <si>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</si>
  <si>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</si>
  <si>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</si>
  <si>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</si>
  <si>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</si>
  <si>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</si>
  <si>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</si>
  <si>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</si>
  <si>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</si>
  <si>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</si>
  <si>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</si>
  <si>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</si>
  <si>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</si>
  <si>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rest 8833</t>
  </si>
  <si>
    <t>Pc rest 8906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</si>
  <si>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</si>
  <si>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</si>
  <si>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</si>
  <si>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</si>
  <si>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</si>
  <si>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</si>
  <si>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</si>
  <si>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</si>
  <si>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</si>
  <si>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</si>
  <si>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</si>
  <si>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</si>
  <si>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</si>
  <si>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</si>
  <si>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</si>
  <si>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</si>
  <si>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</si>
  <si>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</si>
  <si>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</si>
  <si>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</si>
  <si>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</si>
  <si>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</si>
  <si>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BD 691</t>
  </si>
  <si>
    <t>Pc Ret BD 715</t>
  </si>
  <si>
    <t>Pc Ret BD 812</t>
  </si>
  <si>
    <t>Pc Ret BD 838</t>
  </si>
  <si>
    <t>Pc Ret BD 861</t>
  </si>
  <si>
    <t>PC Ret Beile Dog 8881(1)/ 8882 restleting(3)</t>
  </si>
  <si>
    <t>PC Ret Cool Zone 8848</t>
  </si>
  <si>
    <t>PC Ret CQ9-052</t>
  </si>
  <si>
    <t>PC Ret DM 6210</t>
  </si>
  <si>
    <t>PC Ret Hj D 4167</t>
  </si>
  <si>
    <t>PC Ret Imitasi 385</t>
  </si>
  <si>
    <t>PC Ret Imitasi Disney Mbl/ Ben-10/ Boneka/ Naruto/ Brb/ Strobery/ Spider</t>
  </si>
  <si>
    <t>PC Ret JX-5626 MM</t>
  </si>
  <si>
    <t>PC Ret JX-93007</t>
  </si>
  <si>
    <t>PC Ret Kain 1245 FR(11)/ 3175(1)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</si>
  <si>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</si>
  <si>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</si>
  <si>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</si>
  <si>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</si>
  <si>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</si>
  <si>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</si>
  <si>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</si>
  <si>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</si>
  <si>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</si>
  <si>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</si>
  <si>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</si>
  <si>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</si>
  <si>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</si>
  <si>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</si>
  <si>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</si>
  <si>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</si>
  <si>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</si>
  <si>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</si>
  <si>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</si>
  <si>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</si>
  <si>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</si>
  <si>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</si>
  <si>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</si>
  <si>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Sorok Gasta 202 Hj</t>
  </si>
  <si>
    <t>PC Spoon M. Mouse</t>
  </si>
  <si>
    <t>PC Susun Saka 2 susun</t>
  </si>
  <si>
    <t>PC Tesla TS 777</t>
  </si>
  <si>
    <t>Pc Topla 2879 B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</si>
  <si>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</si>
  <si>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</si>
  <si>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</si>
  <si>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</si>
  <si>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</si>
  <si>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</si>
  <si>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</si>
  <si>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</si>
  <si>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</si>
  <si>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</si>
  <si>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</si>
  <si>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</si>
  <si>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</si>
  <si>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clear B</t>
  </si>
  <si>
    <t>Penghapus W/B clear k</t>
  </si>
  <si>
    <t>Penghapus W/B Enter 803 B</t>
  </si>
  <si>
    <t>Penghapus W/B Enter Kecil 823</t>
  </si>
  <si>
    <t>Penghapus W/B Kenjoy lubang K</t>
  </si>
  <si>
    <t>Penghapus W/B T 68</t>
  </si>
  <si>
    <t>Pensil (SBS) 1 Set</t>
  </si>
  <si>
    <t>Pensil + Kuas Staedler 256-261</t>
  </si>
  <si>
    <t>Pensil + Stip 378 mobil (36)</t>
  </si>
  <si>
    <t>Pensil + Stip 5221 Ninja</t>
  </si>
  <si>
    <t>Pensil + Stip Boneka 5520 (36)</t>
  </si>
  <si>
    <t>Pensil + Stip Klg KB-147 (30)</t>
  </si>
  <si>
    <t>Pensil + Stip Klg KB-148</t>
  </si>
  <si>
    <t>Pensil + Stip Kodok 033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</si>
  <si>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</si>
  <si>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</si>
  <si>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</si>
  <si>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</si>
  <si>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</si>
  <si>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Pensil 6925 A putar</t>
  </si>
  <si>
    <t>Pensil Carpenter 500</t>
  </si>
  <si>
    <t>Pensil Cheng Hwa 6925 2B</t>
  </si>
  <si>
    <t>Pensil Chung Hwa 2B 6151</t>
  </si>
  <si>
    <t>Pensil Chung Hwa 6161 2B</t>
  </si>
  <si>
    <t>Pensil Cowry 2B Fancy</t>
  </si>
  <si>
    <t>Pensil DM 5188</t>
  </si>
  <si>
    <t>Pensil DM 7812</t>
  </si>
  <si>
    <t>Pensil Fancy lucu (100)</t>
  </si>
  <si>
    <t>Pensil Grebell paket ujian</t>
  </si>
  <si>
    <t>Pensil HB RT 6 (makro)</t>
  </si>
  <si>
    <t>Pensil Jumbo + asahan (458)</t>
  </si>
  <si>
    <t>Pensil Jumbo biasa (1058)</t>
  </si>
  <si>
    <t>Pensil metalik white word</t>
  </si>
  <si>
    <t>Pensil TF 168</t>
  </si>
  <si>
    <t>Pensil TF 188</t>
  </si>
  <si>
    <t>Pensil TF 288</t>
  </si>
  <si>
    <t>Pensil TF 688</t>
  </si>
  <si>
    <t>Pensil TF 788</t>
  </si>
  <si>
    <t>Pensil TF 88 S</t>
  </si>
  <si>
    <t>Pensil TF 888</t>
  </si>
  <si>
    <t>Pensil TF 99 S</t>
  </si>
  <si>
    <t>Pensil TZ Pc LE</t>
  </si>
  <si>
    <t>Pensil Unicorn P588 (50)</t>
  </si>
  <si>
    <t>Pensil Venox (Bensia) (100)</t>
  </si>
  <si>
    <t>Pensil warna 12w pjg Zoo</t>
  </si>
  <si>
    <t>Pensil Warna KY CP 1224</t>
  </si>
  <si>
    <t>Pensil XD 2071 (40)</t>
  </si>
  <si>
    <t>Pensil Zhong Hwa 69 2B</t>
  </si>
  <si>
    <t>Pianika Lovely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</si>
  <si>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</si>
  <si>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</si>
  <si>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</si>
  <si>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</si>
  <si>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</si>
  <si>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</si>
  <si>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</si>
  <si>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</si>
  <si>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</si>
  <si>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Pita gold 2cm-20/ silver glitter</t>
  </si>
  <si>
    <t>Pita Jepang list gold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</si>
  <si>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</si>
  <si>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</si>
  <si>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</si>
  <si>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</si>
  <si>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</si>
  <si>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</si>
  <si>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</si>
  <si>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</si>
  <si>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</si>
  <si>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</si>
  <si>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</si>
  <si>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</si>
  <si>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</si>
  <si>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</si>
  <si>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</si>
  <si>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</si>
  <si>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</si>
  <si>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</si>
  <si>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</si>
  <si>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</si>
  <si>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</si>
  <si>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</si>
  <si>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Puzzle S 6663</t>
  </si>
  <si>
    <t>Puzzle Spiderman Gloria</t>
  </si>
  <si>
    <t>Puzzle TG PO-01 Fancy CMP</t>
  </si>
  <si>
    <t>PW 12W Jos 812</t>
  </si>
  <si>
    <t>PW 12W Koala</t>
  </si>
  <si>
    <t>PW 12w panjang BTS</t>
  </si>
  <si>
    <t>PW 12w panjang Vanco 200</t>
  </si>
  <si>
    <t>PW Infico 3,5 pdk 1235</t>
  </si>
  <si>
    <t>PW Kiko 12/12W</t>
  </si>
  <si>
    <t>PW Kiko 12/24W</t>
  </si>
  <si>
    <t>PW Kiko 6/12W</t>
  </si>
  <si>
    <t>PW Pjg 12/ 24 W 0723</t>
  </si>
  <si>
    <t>PW Station I pendek</t>
  </si>
  <si>
    <t>PW Super Lead 3724</t>
  </si>
  <si>
    <t>PW TF 195-12W</t>
  </si>
  <si>
    <t>PW Trifelo 12w TF-128-12 Double colour</t>
  </si>
  <si>
    <t>PW Trifelo 6/ 12w</t>
  </si>
  <si>
    <t>Refill Cross</t>
  </si>
  <si>
    <t>Sampul Boxy Fancy (150 stok 26)</t>
  </si>
  <si>
    <t>Sampul Buku Kuning Tipis</t>
  </si>
  <si>
    <t>Sampul Folio lem alexander</t>
  </si>
  <si>
    <t>Sampul jersey Folio</t>
  </si>
  <si>
    <t>Sampul Kenjoy 34,5 motif warna</t>
  </si>
  <si>
    <t>Sampul OPP alexander boxy</t>
  </si>
  <si>
    <t>Sampul Roll Dust 254</t>
  </si>
  <si>
    <t>Sampul Roll Dust 454</t>
  </si>
  <si>
    <t>Selang Pianika SP 12 (1) 246</t>
  </si>
  <si>
    <t>Silet Pemes Renteng Yin Guang</t>
  </si>
  <si>
    <t>Simpoa T 13 Baru ETJ</t>
  </si>
  <si>
    <t>Simpoa T 17 Baru ETJ</t>
  </si>
  <si>
    <t>Sipoa 17 baris kayu</t>
  </si>
  <si>
    <t>Sipoa 8010</t>
  </si>
  <si>
    <t>Sipoa 8011 apel</t>
  </si>
  <si>
    <t>Sipoa 8012</t>
  </si>
  <si>
    <t>Sipoa 8013</t>
  </si>
  <si>
    <t>Sipoa 8023</t>
  </si>
  <si>
    <t>Sipoa Angel Strawberry</t>
  </si>
  <si>
    <t>Sipoa CS 816 Rabbit</t>
  </si>
  <si>
    <t>Sipoa kaki B 808 Moshi Moshi BLK</t>
  </si>
  <si>
    <t>Sipoa kaki K 807 Moshi Moshi BLK</t>
  </si>
  <si>
    <t>Sipoa rainbow besar</t>
  </si>
  <si>
    <t>Sipoa sedang 8590</t>
  </si>
  <si>
    <t>Sipoa YM 011</t>
  </si>
  <si>
    <t>Slide Binder 7mm K</t>
  </si>
  <si>
    <t>Spidol 12W 555 Yoeker</t>
  </si>
  <si>
    <t>Spidol 12W 838 Golden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</si>
  <si>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</si>
  <si>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</si>
  <si>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</si>
  <si>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</si>
  <si>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</si>
  <si>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</si>
  <si>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2w HL 220(4)/ 221(9)</t>
  </si>
  <si>
    <t>Stabillo 6608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</si>
  <si>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</si>
  <si>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</si>
  <si>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</si>
  <si>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</si>
  <si>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</si>
  <si>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</si>
  <si>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TF-1145 Live Colour Pastel</t>
  </si>
  <si>
    <t>Stabillo TF JHP 789 jelly</t>
  </si>
  <si>
    <t>Stabillo TF Mini 105(4)</t>
  </si>
  <si>
    <t>Stabillo WT-7002 (@ 10pc) Executive</t>
  </si>
  <si>
    <t>Stamp Flash Pkc</t>
  </si>
  <si>
    <t>Stamp Set 340-02</t>
  </si>
  <si>
    <t>Stampad Hero B</t>
  </si>
  <si>
    <t>Stampad Hero k</t>
  </si>
  <si>
    <t>Standart Bk V Tech no 7</t>
  </si>
  <si>
    <t>Stapler 414 Yuan Chong 414 Faktur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</si>
  <si>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</si>
  <si>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</si>
  <si>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</si>
  <si>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</si>
  <si>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</si>
  <si>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</si>
  <si>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</si>
  <si>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</si>
  <si>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</si>
  <si>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</si>
  <si>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</si>
  <si>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</si>
  <si>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</si>
  <si>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</si>
  <si>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</si>
  <si>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</si>
  <si>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</si>
  <si>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</si>
  <si>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</si>
  <si>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Stick Note TF 0244 (400lb)</t>
  </si>
  <si>
    <t>Stick Note TF 654 5C</t>
  </si>
  <si>
    <t>Stick Transparant MH (Wi WW01) Balon</t>
  </si>
  <si>
    <t>Sticker 2U 501-520</t>
  </si>
  <si>
    <t>Sticker Book Seal 500 (1x90)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</si>
  <si>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</si>
  <si>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</si>
  <si>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</si>
  <si>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</si>
  <si>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</si>
  <si>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</si>
  <si>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</si>
  <si>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</si>
  <si>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</si>
  <si>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</si>
  <si>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</si>
  <si>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</si>
  <si>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</si>
  <si>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</si>
  <si>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</si>
  <si>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</si>
  <si>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</si>
  <si>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</si>
  <si>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</si>
  <si>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</si>
  <si>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</si>
  <si>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</si>
  <si>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</si>
  <si>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</si>
  <si>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</si>
  <si>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</si>
  <si>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</si>
  <si>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</si>
  <si>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</si>
  <si>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Stip A 089 Kupu2 (1x18)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</si>
  <si>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</si>
  <si>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</si>
  <si>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</si>
  <si>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</si>
  <si>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</si>
  <si>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</si>
  <si>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</si>
  <si>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</si>
  <si>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</si>
  <si>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</si>
  <si>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</si>
  <si>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</si>
  <si>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</si>
  <si>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</si>
  <si>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</si>
  <si>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</si>
  <si>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</si>
  <si>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</si>
  <si>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</si>
  <si>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</si>
  <si>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</si>
  <si>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</si>
  <si>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</si>
  <si>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</si>
  <si>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</si>
  <si>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</si>
  <si>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</si>
  <si>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</si>
  <si>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</si>
  <si>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</si>
  <si>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Stip P09/ 2pc (48)</t>
  </si>
  <si>
    <t>Stip RC 6008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</si>
  <si>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</si>
  <si>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</si>
  <si>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</si>
  <si>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</si>
  <si>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</si>
  <si>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</si>
  <si>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</si>
  <si>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</si>
  <si>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</si>
  <si>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</si>
  <si>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</si>
  <si>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</si>
  <si>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</si>
  <si>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</si>
  <si>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</si>
  <si>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</si>
  <si>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</si>
  <si>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</si>
  <si>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 xml:space="preserve">Suling Trend 900 </t>
  </si>
  <si>
    <t>Suling Yamaha</t>
  </si>
  <si>
    <t>Super Box Topla TP/ SB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</si>
  <si>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</si>
  <si>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</si>
  <si>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</si>
  <si>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</si>
  <si>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</si>
  <si>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</si>
  <si>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metalik B Br</t>
  </si>
  <si>
    <t>Tali Peony P (3)</t>
  </si>
  <si>
    <t>Tali Plk 10-04 Dy 31x38 Tali Kur</t>
  </si>
  <si>
    <t>Tali Transparant Yoyo montana Hj(22)/ B(11)</t>
  </si>
  <si>
    <t>Tali Transparant Yoyo montana Ht(5)/ M(22)</t>
  </si>
  <si>
    <t>Tali yoyo Merah Butek</t>
  </si>
  <si>
    <t>Tali yoyo orange</t>
  </si>
  <si>
    <t>Tas 017</t>
  </si>
  <si>
    <t>Tas 16 x 21</t>
  </si>
  <si>
    <t>Tas 602(2)/ 601 L/ 621(1)</t>
  </si>
  <si>
    <t>Tas 8185 4S</t>
  </si>
  <si>
    <t>Tas A5 Fancy (Hk+BB)</t>
  </si>
  <si>
    <t>Tas batik mas Buku kecil</t>
  </si>
  <si>
    <t>Tas batik Mj 1 kecil</t>
  </si>
  <si>
    <t>Tas Batik Mj 1 Kecil (baru)</t>
  </si>
  <si>
    <t>Tas batik Mj1</t>
  </si>
  <si>
    <t>Tas batik panjang/ sarung (Baru)</t>
  </si>
  <si>
    <t>Tas batik Topline K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</si>
  <si>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</si>
  <si>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</si>
  <si>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</si>
  <si>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</si>
  <si>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</si>
  <si>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</si>
  <si>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</si>
  <si>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</si>
  <si>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</si>
  <si>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</si>
  <si>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</si>
  <si>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</si>
  <si>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</si>
  <si>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</si>
  <si>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</si>
  <si>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</si>
  <si>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</si>
  <si>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</si>
  <si>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</si>
  <si>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</si>
  <si>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</si>
  <si>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</si>
  <si>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</si>
  <si>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</si>
  <si>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</si>
  <si>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</si>
  <si>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</si>
  <si>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</si>
  <si>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</si>
  <si>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</si>
  <si>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</si>
  <si>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</si>
  <si>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2048 (10, 249 (6)</t>
  </si>
  <si>
    <t>Tas Kado GG2 248</t>
  </si>
  <si>
    <t>Tas Kado GG2 3021-3024</t>
  </si>
  <si>
    <t>Tas Kado GG2 811 (1), 903 (1)</t>
  </si>
  <si>
    <t>Tas Kado GG2 Coklat Tali Rajut</t>
  </si>
  <si>
    <t>Tas Kain E 100 A</t>
  </si>
  <si>
    <t>Tas Kain E 101 A</t>
  </si>
  <si>
    <t>Tas Kain Fancy B restleting</t>
  </si>
  <si>
    <t>Tas Kain Ret K-27 (Hj/ Htm/ Coklat/ Mr Tua) cream</t>
  </si>
  <si>
    <t>Tas Karung 40x45</t>
  </si>
  <si>
    <t>Tas Karung 50x55</t>
  </si>
  <si>
    <t>Tas Karung 70x70</t>
  </si>
  <si>
    <t xml:space="preserve">Tas Karung A (65x55) 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</si>
  <si>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</si>
  <si>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</si>
  <si>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</si>
  <si>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</si>
  <si>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</si>
  <si>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</si>
  <si>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</si>
  <si>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</si>
  <si>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</si>
  <si>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</si>
  <si>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SD 286 B</t>
  </si>
  <si>
    <t>Tas Kertas Ly XL 277 B</t>
  </si>
  <si>
    <t>Tas Kertas Ly XL 289</t>
  </si>
  <si>
    <t>Tas Kertas pk 10-04/ 31 X381 XL</t>
  </si>
  <si>
    <t>Tas LL D (K)</t>
  </si>
  <si>
    <t>Tas lux My 024</t>
  </si>
  <si>
    <t>Tas lux My 025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</si>
  <si>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</si>
  <si>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</si>
  <si>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</si>
  <si>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</si>
  <si>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</si>
  <si>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</si>
  <si>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</si>
  <si>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</si>
  <si>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</si>
  <si>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</si>
  <si>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</si>
  <si>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</si>
  <si>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</si>
  <si>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Mika+Tali CL MM</t>
  </si>
  <si>
    <t>Tas Nariko 4A</t>
  </si>
  <si>
    <t>Tas Plastik B C1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</si>
  <si>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</si>
  <si>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</si>
  <si>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</si>
  <si>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</si>
  <si>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</si>
  <si>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</si>
  <si>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</si>
  <si>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</si>
  <si>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</si>
  <si>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</si>
  <si>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</si>
  <si>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</si>
  <si>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</si>
  <si>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</si>
  <si>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</si>
  <si>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</si>
  <si>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</si>
  <si>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</si>
  <si>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</si>
  <si>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</si>
  <si>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</si>
  <si>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</si>
  <si>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</si>
  <si>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</si>
  <si>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</si>
  <si>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</si>
  <si>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</si>
  <si>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</si>
  <si>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</si>
  <si>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Tas tali 22x22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</si>
  <si>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</si>
  <si>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</si>
  <si>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</si>
  <si>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</si>
  <si>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</si>
  <si>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</si>
  <si>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</si>
  <si>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</si>
  <si>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</si>
  <si>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</si>
  <si>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</si>
  <si>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</si>
  <si>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</si>
  <si>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</si>
  <si>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</si>
  <si>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</si>
  <si>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</si>
  <si>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</si>
  <si>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</si>
  <si>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</si>
  <si>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</si>
  <si>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</si>
  <si>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</si>
  <si>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</si>
  <si>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</si>
  <si>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</si>
  <si>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</si>
  <si>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</si>
  <si>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</si>
  <si>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</si>
  <si>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</si>
  <si>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</si>
  <si>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</si>
  <si>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</si>
  <si>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Tempelan Kaca 3,5</t>
  </si>
  <si>
    <t>Tempelan Kaca 33 D (3,5")</t>
  </si>
  <si>
    <t>Tempelan Kaca 35 D (Gantungan kcl+Tg)</t>
  </si>
  <si>
    <t>Tempelan Kaca 4,5</t>
  </si>
  <si>
    <t>Tempelan Kaca 8</t>
  </si>
  <si>
    <t>Tinta Daishen B</t>
  </si>
  <si>
    <t>Tinta Hero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</si>
  <si>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</si>
  <si>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</si>
  <si>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</si>
  <si>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</si>
  <si>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</si>
  <si>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</si>
  <si>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</si>
  <si>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</si>
  <si>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</si>
  <si>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</si>
  <si>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</si>
  <si>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</si>
  <si>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</si>
  <si>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</si>
  <si>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</si>
  <si>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</si>
  <si>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</si>
  <si>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</si>
  <si>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</si>
  <si>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</si>
  <si>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</si>
  <si>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</si>
  <si>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715</t>
  </si>
  <si>
    <t>Tipe-ex 7287(5)/ 327(21)</t>
  </si>
  <si>
    <t>Tipe-ex 731</t>
  </si>
  <si>
    <t>Tipe-ex kertas MT 737 A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</si>
  <si>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</si>
  <si>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</si>
  <si>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</si>
  <si>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</si>
  <si>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</si>
  <si>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</si>
  <si>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</si>
  <si>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</si>
  <si>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</si>
  <si>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</si>
  <si>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</si>
  <si>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</si>
  <si>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</si>
  <si>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</si>
  <si>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</si>
  <si>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</si>
  <si>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</si>
  <si>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</si>
  <si>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</si>
  <si>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</si>
  <si>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</si>
  <si>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</si>
  <si>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</si>
  <si>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DMS 342(3)/ 347(8)</t>
  </si>
  <si>
    <t>Tipe-ex DP 3147 berisi botol</t>
  </si>
  <si>
    <t>Tipe-ex DP 8152</t>
  </si>
  <si>
    <t>Tipe-ex DP 8181</t>
  </si>
  <si>
    <t>Tipe-ex Hk 0810</t>
  </si>
  <si>
    <t>Tipe-ex jos CF 01 B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</si>
  <si>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</si>
  <si>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</si>
  <si>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</si>
  <si>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</si>
  <si>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</si>
  <si>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</si>
  <si>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</si>
  <si>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</si>
  <si>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</si>
  <si>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</si>
  <si>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</si>
  <si>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</si>
  <si>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</si>
  <si>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</si>
  <si>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</si>
  <si>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</si>
  <si>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</si>
  <si>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Tipe-ex YS 1082</t>
  </si>
  <si>
    <t>Topeng ultah 129/ 55 isi 10</t>
  </si>
  <si>
    <t>Topi Fancy party Crown (mahkota)</t>
  </si>
  <si>
    <t>Topi Kerucut</t>
  </si>
  <si>
    <t>Topi Kerucut (Parama)</t>
  </si>
  <si>
    <t>Topi Kerucut 3D</t>
  </si>
  <si>
    <t>Topi Kerucut alpindo</t>
  </si>
  <si>
    <t>Topi Mahkota Ratu Emas</t>
  </si>
  <si>
    <t>Topi ultah disney</t>
  </si>
  <si>
    <t>Topi ultah isi 5 ETJ</t>
  </si>
  <si>
    <t>Tusuk Surat TF  WR 1-001</t>
  </si>
  <si>
    <t>WC 12W Mozaki</t>
  </si>
  <si>
    <t>WC marries 1306/ 12w 9m</t>
  </si>
  <si>
    <t>WC Marries 1325/ 12W BT (34) GM (25)</t>
  </si>
  <si>
    <t>WC Marries 1325/ 12W GM</t>
  </si>
  <si>
    <t>WC Marries 1325/ 12w SBY</t>
  </si>
  <si>
    <t>WC marries E 1337 B/ 14w</t>
  </si>
  <si>
    <t>WC TF WC 1331 pp</t>
  </si>
  <si>
    <t>Zipper Data envelope DE F4 lama</t>
  </si>
  <si>
    <t>Abjad &amp; angka ABC123 DR</t>
  </si>
  <si>
    <t>Acrylic 11x16</t>
  </si>
  <si>
    <t>Acrylic 11x21.5</t>
  </si>
  <si>
    <t>Acrylic 15 x 21</t>
  </si>
  <si>
    <t>Acrylic 7 x 10</t>
  </si>
  <si>
    <t>Acrylic NT 21X30</t>
  </si>
  <si>
    <t>Agenda 082/ 90k no 8390</t>
  </si>
  <si>
    <t>Agenda 123 polos mix</t>
  </si>
  <si>
    <t>Agenda 2960</t>
  </si>
  <si>
    <t>Agenda 5148</t>
  </si>
  <si>
    <t>Agenda 5212</t>
  </si>
  <si>
    <t>Agenda 6212(2)/ 6213(1)</t>
  </si>
  <si>
    <t>Agenda 7032 32K BC 334</t>
  </si>
  <si>
    <t>Agenda 7060 60K BC 336</t>
  </si>
  <si>
    <t>Agenda Batik</t>
  </si>
  <si>
    <t>Agenda CK polos</t>
  </si>
  <si>
    <t>Agenda JB 2932</t>
  </si>
  <si>
    <t>Agenda JB 6132</t>
  </si>
  <si>
    <t>Agenda JB 6160/ 60k</t>
  </si>
  <si>
    <t>Agenda PC 121 Tebal</t>
  </si>
  <si>
    <t>Amplop microtop data F 54/ A5</t>
  </si>
  <si>
    <t>Amplop polos 307 Tali</t>
  </si>
  <si>
    <t>Asahan 18106</t>
  </si>
  <si>
    <t>Asahan 18107</t>
  </si>
  <si>
    <t>Asahan 601</t>
  </si>
  <si>
    <t>Asahan CL 106</t>
  </si>
  <si>
    <t>Asahan DMS 024</t>
  </si>
  <si>
    <t>Asahan DMS 030(36)</t>
  </si>
  <si>
    <t>Asahan FA 15003 (36)</t>
  </si>
  <si>
    <t>Asahan FA 1618-24</t>
  </si>
  <si>
    <t>Asahan G2 405 (36)</t>
  </si>
  <si>
    <t xml:space="preserve">Asahan KM 9105 F/ FR </t>
  </si>
  <si>
    <t>Asahan Meja 1006 Rumah</t>
  </si>
  <si>
    <t>Asahan meja 18107</t>
  </si>
  <si>
    <t>Asahan meja 18109</t>
  </si>
  <si>
    <t>Asahan meja 5528</t>
  </si>
  <si>
    <t>Asahan meja 7913</t>
  </si>
  <si>
    <t>Asahan Meja 7922 blk</t>
  </si>
  <si>
    <t>Asahan Meja 8004 A motif</t>
  </si>
  <si>
    <t>Asahan Meja 8005 A</t>
  </si>
  <si>
    <t>Asahan meja 8803</t>
  </si>
  <si>
    <t>Asahan meja 8909</t>
  </si>
  <si>
    <t>Asahan Meja CL 204</t>
  </si>
  <si>
    <t>Asahan Meja S 227 Telephone</t>
  </si>
  <si>
    <t>Asahan Meja S 229 EGG</t>
  </si>
  <si>
    <t>Asahan Meja S 5226</t>
  </si>
  <si>
    <t>Asahan meja S233</t>
  </si>
  <si>
    <t>Asahan Meja XM 8909</t>
  </si>
  <si>
    <t>Asahan SC 201</t>
  </si>
  <si>
    <t>Asahan Tiko 327 Camera (24)</t>
  </si>
  <si>
    <t>Asahan Topla Golden</t>
  </si>
  <si>
    <t>Asahan Toples Golden (24)</t>
  </si>
  <si>
    <t>Balon angka Lka 3200</t>
  </si>
  <si>
    <t>Balon Double BL 2402</t>
  </si>
  <si>
    <t>Balon Foil metallik angka BFOIA</t>
  </si>
  <si>
    <t>Balon FS Cupcake LKF 3200 M 16</t>
  </si>
  <si>
    <t>Balon FS LKF 3200 HB</t>
  </si>
  <si>
    <t>Balon FS love love LKF 3200 M11</t>
  </si>
  <si>
    <t>Balon FS Mickey LKF 3200 M3</t>
  </si>
  <si>
    <t>Balon Jumbo LJ 1836</t>
  </si>
  <si>
    <t>Balon Macaron 1022 LKM 2200</t>
  </si>
  <si>
    <t>Balon macaron 1228 20x5 LKM 2800</t>
  </si>
  <si>
    <t>Balon metalik HB LMS 2800 HB</t>
  </si>
  <si>
    <t>Balon metalik LKM 2800</t>
  </si>
  <si>
    <t>Balon Smile Warna LKS 3200 SW</t>
  </si>
  <si>
    <t>Bensia 2C BTS 128</t>
  </si>
  <si>
    <t>Bensia 9939 A (Faktur) 32</t>
  </si>
  <si>
    <t>Bensia 9939 Dadu (32)</t>
  </si>
  <si>
    <t>Bensia Dadu SF 9939A</t>
  </si>
  <si>
    <t>Bensia pluit 9925 A</t>
  </si>
  <si>
    <t>Bensia SF 9925 A (Pluit 42 F)</t>
  </si>
  <si>
    <t>Bensia SF 9925 B (Tangan 42 F)</t>
  </si>
  <si>
    <t>Bk ASB Folio</t>
  </si>
  <si>
    <t>Bk ASB Kwarto</t>
  </si>
  <si>
    <t xml:space="preserve">Bk Bank Folio </t>
  </si>
  <si>
    <t xml:space="preserve">Bk Bank Kwarto </t>
  </si>
  <si>
    <t>Bk BNPP FOLIO (PAJAK)</t>
  </si>
  <si>
    <t>Bk BNPP Kwarto (PAJAK)</t>
  </si>
  <si>
    <t>Bk kas Folio</t>
  </si>
  <si>
    <t>Bk Kas Kwarto</t>
  </si>
  <si>
    <t>Bk mewarnai A5/ Full color</t>
  </si>
  <si>
    <t>Bk mewarnai ART A4 (8 design)</t>
  </si>
  <si>
    <t>Bk Mewarnai ART A4 B</t>
  </si>
  <si>
    <t>Bk mewarnai BT 21</t>
  </si>
  <si>
    <t>Bk mewarnai jumbo 4 Seri IF</t>
  </si>
  <si>
    <t>Bk mewarnai jumbo Abjad Angka IF</t>
  </si>
  <si>
    <t>Bk mewarnai jumbo Enter</t>
  </si>
  <si>
    <t>Bk Mewarnai Jumbo SJ</t>
  </si>
  <si>
    <t>Bk Tabungan Enter</t>
  </si>
  <si>
    <t>BT batik kain</t>
  </si>
  <si>
    <t>Bk/ NB A 318B(1)</t>
  </si>
  <si>
    <t>Block note Enter 403</t>
  </si>
  <si>
    <t>Block note enter spiral 403</t>
  </si>
  <si>
    <t>Block note enter spiral 404</t>
  </si>
  <si>
    <t>Block note spiral Enter 501</t>
  </si>
  <si>
    <t>BN A5 60 FPHY 001</t>
  </si>
  <si>
    <t>BN A5 64833-32</t>
  </si>
  <si>
    <t>BN A5 64833-32K Slow Life</t>
  </si>
  <si>
    <t>BN A5 64834-32</t>
  </si>
  <si>
    <t>BN A5 64834-32K Corner</t>
  </si>
  <si>
    <t>BN A5 64835-32</t>
  </si>
  <si>
    <t>BN A5 64835-32K Basket</t>
  </si>
  <si>
    <t>BN A5 64836-32K Cute</t>
  </si>
  <si>
    <t>BN A5 93206-32K</t>
  </si>
  <si>
    <t>BN A5 B 0181</t>
  </si>
  <si>
    <t>BN A5 Bo.164</t>
  </si>
  <si>
    <t>BN A5 Diyuan DW.A5-03</t>
  </si>
  <si>
    <t>BN A5 ETJ</t>
  </si>
  <si>
    <t>BN A5 F 2002 T</t>
  </si>
  <si>
    <t>BN A5 FPHY 001</t>
  </si>
  <si>
    <t>BN A5 Gasta 1510 Jahit</t>
  </si>
  <si>
    <t>BN A5 Rabbit/ koala</t>
  </si>
  <si>
    <t>BN A5-20 H-1</t>
  </si>
  <si>
    <t>BN A5-60 FPHY002</t>
  </si>
  <si>
    <t>BN B5 26H-3</t>
  </si>
  <si>
    <t>BN B5 5938-32</t>
  </si>
  <si>
    <t>BN B5 60 FPHY 001</t>
  </si>
  <si>
    <t>BN B5 8102</t>
  </si>
  <si>
    <t>BN B5 93.833-16K Slow Life</t>
  </si>
  <si>
    <t>BN B5 93.834-16K Corner</t>
  </si>
  <si>
    <t>BN B5 93.835-16K Street Basket</t>
  </si>
  <si>
    <t>BN B5 93.836-16K Cute Activity</t>
  </si>
  <si>
    <t>BN B5 93833-16K</t>
  </si>
  <si>
    <t>BN B5 93834 16K</t>
  </si>
  <si>
    <t>BN B5 93835-16K</t>
  </si>
  <si>
    <t>BN B5 93836 (1), 93833 (1)</t>
  </si>
  <si>
    <t>BN B5 93836-16K</t>
  </si>
  <si>
    <t>BN B5 B 0181</t>
  </si>
  <si>
    <t>BN B5 FPHY 001</t>
  </si>
  <si>
    <t>BN B5 FPHY 002</t>
  </si>
  <si>
    <t>BN B5 P 2601 F</t>
  </si>
  <si>
    <t>BN B5 P 2602 T</t>
  </si>
  <si>
    <t>BN B5 warna koala</t>
  </si>
  <si>
    <t>BN Gasta A5 1510 Jahit</t>
  </si>
  <si>
    <t>BN gasta A5 2005</t>
  </si>
  <si>
    <t>BN gasta A5 HP 2005 P</t>
  </si>
  <si>
    <t>BN Gasta A5 W2 77725-25 Vintage</t>
  </si>
  <si>
    <t>BN Gasta B5 B 65 Batik</t>
  </si>
  <si>
    <t>BN Gasta B5 P2601 F</t>
  </si>
  <si>
    <t>BN Gasta B5 UN 1909</t>
  </si>
  <si>
    <t>BN Microtop A5 CA 35 Campus</t>
  </si>
  <si>
    <t>BN Microtop A5 CL 35 College</t>
  </si>
  <si>
    <t>BN Microtop A5 UT 35 University</t>
  </si>
  <si>
    <t>BN Tali AA 0321-21 A5-80</t>
  </si>
  <si>
    <t>BN Tali AA 0321-23/ 24 A5-80</t>
  </si>
  <si>
    <t>BN Tali AA 0321-25/ 26 A5-80</t>
  </si>
  <si>
    <t>BN Tali AA 0321-27/ 28 A5-80</t>
  </si>
  <si>
    <t>BN Tali AA 0321-29/ 30 A5-50</t>
  </si>
  <si>
    <t>BN Wengu A5 B0164 3W(4 pc), 4W(92 pc)</t>
  </si>
  <si>
    <t>BNS XB 72k 1352</t>
  </si>
  <si>
    <t>BNS XB 72k 1400</t>
  </si>
  <si>
    <t>Box File Enter Bentuk</t>
  </si>
  <si>
    <t>Box file enter kcg Ht(1)/ B(1)</t>
  </si>
  <si>
    <t>Box File MT 115 (SB 221503)</t>
  </si>
  <si>
    <t>Box file V Tech</t>
  </si>
  <si>
    <t>Bp 313</t>
  </si>
  <si>
    <t>Bp 4W box (P1081)</t>
  </si>
  <si>
    <t>Bp 4W Tozcha 8401</t>
  </si>
  <si>
    <t>Bp 7035</t>
  </si>
  <si>
    <t>Bp 7054</t>
  </si>
  <si>
    <t>Bp 9127 Gantungan Gading</t>
  </si>
  <si>
    <t>Bp 99096 Gantungan Gading</t>
  </si>
  <si>
    <t>Bp 994 4 Warna</t>
  </si>
  <si>
    <t>Bp AODM 020 Ht</t>
  </si>
  <si>
    <t>Bp Cosh CS 8503</t>
  </si>
  <si>
    <t>Bp Cosh CS 8601</t>
  </si>
  <si>
    <t>Bp Cosh CS G 10</t>
  </si>
  <si>
    <t>Bp D Tian 801</t>
  </si>
  <si>
    <t>Bp DB 550 Biasa</t>
  </si>
  <si>
    <t>Bp DB GP 900</t>
  </si>
  <si>
    <t>Bp Deboss 550 + Refill</t>
  </si>
  <si>
    <t>Bp Deboss G-07</t>
  </si>
  <si>
    <t>Bp Deboss GB-05</t>
  </si>
  <si>
    <t>Bp Debozz DB G 05</t>
  </si>
  <si>
    <t>Bp Debozz DB G 08</t>
  </si>
  <si>
    <t>Bp Fine Tech 0.3 ht Dong A</t>
  </si>
  <si>
    <t>Bp gel CS G 163</t>
  </si>
  <si>
    <t>Bp gel CS G 165</t>
  </si>
  <si>
    <t>Bp gel CS G 167</t>
  </si>
  <si>
    <t>Bp gel CS G 168</t>
  </si>
  <si>
    <t>Bp gel Debozz 0,7 530</t>
  </si>
  <si>
    <t>Bp gel Koxi KX GP 926</t>
  </si>
  <si>
    <t>Bp gel Koxi KX GP 927</t>
  </si>
  <si>
    <t>Bp gel Koxi KX GP 928</t>
  </si>
  <si>
    <t>Bp gel Koxi KX GP 929</t>
  </si>
  <si>
    <t>Bp gel Koxi KX GP 930</t>
  </si>
  <si>
    <t>Bp Gel SQ 103 Paris</t>
  </si>
  <si>
    <t>Bp Gel SQ 112 Popcorn</t>
  </si>
  <si>
    <t>Bp Gel SQ 116 Hijab cute</t>
  </si>
  <si>
    <t>Bp Gel SQ 118 OWL cute</t>
  </si>
  <si>
    <t>Bp Gel SQ 119 Robot Cross</t>
  </si>
  <si>
    <t>Bp Gel SQ 120 United</t>
  </si>
  <si>
    <t>Bp Gel SQ 203 Retro</t>
  </si>
  <si>
    <t>Bp Gel SQ 204 Vintage</t>
  </si>
  <si>
    <t>Bp Gel SQ 205 Teen Cute</t>
  </si>
  <si>
    <t>Bp Gel SQ 812 Candy Now</t>
  </si>
  <si>
    <t>Bp Gel TF 342 B</t>
  </si>
  <si>
    <t>Bp Gel TG 33580</t>
  </si>
  <si>
    <t>Gel pen Tizo Retrc 0.5 TG 670</t>
  </si>
  <si>
    <t>Bp Gel TG 690</t>
  </si>
  <si>
    <t>Bp Gel Tizo 30801 E</t>
  </si>
  <si>
    <t>Bp Gel Tizo 30802 E</t>
  </si>
  <si>
    <t>Bp Gel Tizo 31035</t>
  </si>
  <si>
    <t>Bp Gel Tizo 31590</t>
  </si>
  <si>
    <t>Bp Gel Tizo 31590 E (FAKTUR)</t>
  </si>
  <si>
    <t>Bp Gel Tizo 31762</t>
  </si>
  <si>
    <t>Bp Gel Tizo 31762 E (FAKTUR)</t>
  </si>
  <si>
    <t>Bp Gel Tizo 31763</t>
  </si>
  <si>
    <t>Bp Gel Tizo TG 348</t>
  </si>
  <si>
    <t>Bp gel TZ 1000</t>
  </si>
  <si>
    <t>Bp Gell 585</t>
  </si>
  <si>
    <t>Bp gell VC 1602 BTS</t>
  </si>
  <si>
    <t>Bp GelTizo 31475 E</t>
  </si>
  <si>
    <t>Bp GelTizo 348 E</t>
  </si>
  <si>
    <t>Bp Hilltop HT 1020</t>
  </si>
  <si>
    <t>Bp PELNA 0.1 Ht</t>
  </si>
  <si>
    <t>Bp pen TX 155</t>
  </si>
  <si>
    <t>BP SQ 112</t>
  </si>
  <si>
    <t>BP SQ 116</t>
  </si>
  <si>
    <t>BP SQ 118</t>
  </si>
  <si>
    <t>BP SQ 119</t>
  </si>
  <si>
    <t>BP SQ 203</t>
  </si>
  <si>
    <t>BP SQ 204</t>
  </si>
  <si>
    <t>BP SQ 205</t>
  </si>
  <si>
    <t>Bp TB SG 09</t>
  </si>
  <si>
    <t>Bp gel TF-1190 hitek 0.3mm biru</t>
  </si>
  <si>
    <t>Bp TF 1190 Br</t>
  </si>
  <si>
    <t>Bp TF 1190 Hitam (biasa)</t>
  </si>
  <si>
    <t>Bp TF 1190 Hitam (faktur)</t>
  </si>
  <si>
    <t>Bp gel TF-1190 hitek 0.3mm hitam</t>
  </si>
  <si>
    <t>Bp TF 1190 Ht (71), B (15)</t>
  </si>
  <si>
    <t>Bp TF 1190 Ht (biasa)</t>
  </si>
  <si>
    <t>Bp TF 1191</t>
  </si>
  <si>
    <t>Bp gel TF-1191 hitek 0.3mm Hitam</t>
  </si>
  <si>
    <t>Bp TF 719</t>
  </si>
  <si>
    <t>Bp TF G 3114</t>
  </si>
  <si>
    <t>Bp TG 31037/ 31810</t>
  </si>
  <si>
    <t>Bp TG 32610</t>
  </si>
  <si>
    <t>Gel pen Tizo 1.0 TG 340</t>
  </si>
  <si>
    <t>Bp TG 340 B (F)</t>
  </si>
  <si>
    <t>Bp TG 340 B (FAKTUR)</t>
  </si>
  <si>
    <t>Bp TG 340 Ht</t>
  </si>
  <si>
    <t>Bp TG 340 ht(1), B(2)</t>
  </si>
  <si>
    <t>Bp TG 346 E</t>
  </si>
  <si>
    <t>Bp TG 630</t>
  </si>
  <si>
    <t>Bp TG SG 09</t>
  </si>
  <si>
    <t>Bp Tizo 31831 E/ 30900 E</t>
  </si>
  <si>
    <t>Bp Tizo 340 B Faktur</t>
  </si>
  <si>
    <t>Bp Tizo 340 Biru</t>
  </si>
  <si>
    <t>Bp Tizo 340 Hitam</t>
  </si>
  <si>
    <t>Bp Tizo 340 Hitam (FAKTUR)</t>
  </si>
  <si>
    <t>Bp Tizo TG 30630</t>
  </si>
  <si>
    <t>Bp Tizo TG 30735</t>
  </si>
  <si>
    <t>Bp Tizo TG 3091 Faktur</t>
  </si>
  <si>
    <t>Bp Tizo TG 31220</t>
  </si>
  <si>
    <t>Bp Tizo TG 313 B</t>
  </si>
  <si>
    <t>Bp Tizo TG 31475</t>
  </si>
  <si>
    <t>Bp Tizo TG 322</t>
  </si>
  <si>
    <t>Bp Tizo TG 348 D Faktur</t>
  </si>
  <si>
    <t>Bp Tizo TG 395 F</t>
  </si>
  <si>
    <t>Bp TX 152</t>
  </si>
  <si>
    <t>Bp Tylo F271 Fountainmarmer</t>
  </si>
  <si>
    <t>Bp TZ 501 Ht (faktur)</t>
  </si>
  <si>
    <t>Bp Vanco VC 559 Ht FAKTUR</t>
  </si>
  <si>
    <t>Bp Vtro 213 BT 21</t>
  </si>
  <si>
    <t>Bp Vtro 223 BTS</t>
  </si>
  <si>
    <t>Bp Weiyada E 681</t>
  </si>
  <si>
    <t>Bp X data M1</t>
  </si>
  <si>
    <t>Bp X data M2</t>
  </si>
  <si>
    <t>Bp XDM 860</t>
  </si>
  <si>
    <t>Bp XDM GP.851</t>
  </si>
  <si>
    <t>Bp Zhixin 2963</t>
  </si>
  <si>
    <t>Bp Zhixin 3027 (2)</t>
  </si>
  <si>
    <t>Bp Zhixin 3033 (2)/ 3037 (1)</t>
  </si>
  <si>
    <t>Bp Zhixin 3035</t>
  </si>
  <si>
    <t>Bp Zhixin 3036 (1)/ 3078 (1)</t>
  </si>
  <si>
    <t>Bp Zhixin 3039/ 3050/ 3053</t>
  </si>
  <si>
    <t>Bp Zhixin 3060 (1)/ 3062 (2)</t>
  </si>
  <si>
    <t>Bp Zhixin 3068/ 3086</t>
  </si>
  <si>
    <t>Bp Zhixin 3087</t>
  </si>
  <si>
    <t>Bp Zhixin 3096</t>
  </si>
  <si>
    <t>Bp Zhixin 3102</t>
  </si>
  <si>
    <t>Bp Zhixin 3108 (1), 3117 (3)</t>
  </si>
  <si>
    <t>Bp Zhixin 3108/ 3131</t>
  </si>
  <si>
    <t>Bp Zhixin 3110 (1), 3112 (1)</t>
  </si>
  <si>
    <t>Bp Zhixin 3115</t>
  </si>
  <si>
    <t>Bp Zhixin 3117, 3118</t>
  </si>
  <si>
    <t>Bp Zhixin 3120 (1), 3121 (2)</t>
  </si>
  <si>
    <t>Bp Zhixin 3123</t>
  </si>
  <si>
    <t>Bp Zhixin 3125 (2), 3126 (1)</t>
  </si>
  <si>
    <t>Bp Zhixin 3126</t>
  </si>
  <si>
    <t>Bp Zhixin 3126/ 3129</t>
  </si>
  <si>
    <t>Bp Zhixin 3138</t>
  </si>
  <si>
    <t>Bp Zhixin 3555A</t>
  </si>
  <si>
    <t>Bp Zhixin 3567</t>
  </si>
  <si>
    <t>Bp Zhixin 3568</t>
  </si>
  <si>
    <t>Bp Zhixin G 5001/ 5016</t>
  </si>
  <si>
    <t>Bp Zhixin G 5009</t>
  </si>
  <si>
    <t>Bp Zhixin G 5034/ 3132</t>
  </si>
  <si>
    <t>Bp Zhixin ZH 101</t>
  </si>
  <si>
    <t>Bp Zhixin ZH 102</t>
  </si>
  <si>
    <t>Bp Zhxin 3112</t>
  </si>
  <si>
    <t>Bp ZinZhua HY 1020</t>
  </si>
  <si>
    <t>Bp/ Vullpen 3096</t>
  </si>
  <si>
    <t>BTS Gasta A5-60 Biasa 6001/ 6002</t>
  </si>
  <si>
    <t>BTS Gasta A5-60 Biasa 6003/ 6005</t>
  </si>
  <si>
    <t>BTS Gasta A5-60 Biasa 6006</t>
  </si>
  <si>
    <t>BTS gasta A6-801</t>
  </si>
  <si>
    <t>BTS NB A666/ A6</t>
  </si>
  <si>
    <t>BTS spiral 25100-56 (import)</t>
  </si>
  <si>
    <t>BTS W2 A5-80 28825-36</t>
  </si>
  <si>
    <t>BTS W2 A5-80 28825-50</t>
  </si>
  <si>
    <t>BTS W2 A5-80 28825-65</t>
  </si>
  <si>
    <t>BTS W2 A6-80 50100-62W</t>
  </si>
  <si>
    <t>BTS W2 A6-80 50100-68W</t>
  </si>
  <si>
    <t>BTS W2 A6-80 50100-72W</t>
  </si>
  <si>
    <t>BTS WZ A5 25100-64 w</t>
  </si>
  <si>
    <t>BTS WZ A5 Biasa 25100-59 warna</t>
  </si>
  <si>
    <t>BTS WZ A5 Biasa 25100-65</t>
  </si>
  <si>
    <t>BTS WZ A5 Biasa 25100-70</t>
  </si>
  <si>
    <t>BTS WZ A5 Biasa 28825-64</t>
  </si>
  <si>
    <t>BTS WZ A5 Biasa 28825-65</t>
  </si>
  <si>
    <t>BTS WZ A6 80/ tali 5110-15w</t>
  </si>
  <si>
    <t>BTS WZ A6-80 28850-19 W</t>
  </si>
  <si>
    <t>BTS WZ A6-80 28850-41 Putih</t>
  </si>
  <si>
    <t>BTS WZ A6-80 28850-51 Putih</t>
  </si>
  <si>
    <t>BTS WZ A6-80 28850-64 W</t>
  </si>
  <si>
    <t>BTS WZ A6-80 50100-43 Putih</t>
  </si>
  <si>
    <t>BTS WZ A6-80 50100-58 P</t>
  </si>
  <si>
    <t>BTS WZ A6-80 50100-68 W</t>
  </si>
  <si>
    <t>Card DX 612 (13M Biru)</t>
  </si>
  <si>
    <t>Card Dy 612 jos 10M</t>
  </si>
  <si>
    <t>Carry file Topla 8830 Hj/ Merah</t>
  </si>
  <si>
    <t>Carry file Topla 8830 Kn/ Br</t>
  </si>
  <si>
    <t>Carry file Topla 8830 putih</t>
  </si>
  <si>
    <t>Cat air Enter A 129</t>
  </si>
  <si>
    <t>Celengan Bulat 310</t>
  </si>
  <si>
    <t>Celengan L</t>
  </si>
  <si>
    <t>Celengan M</t>
  </si>
  <si>
    <t>Celengan S</t>
  </si>
  <si>
    <t>Celengan XL</t>
  </si>
  <si>
    <t>Cip Board Kayu Kotak Candy</t>
  </si>
  <si>
    <t>Clear Holder 20 lb GM hijau</t>
  </si>
  <si>
    <t>Clear Holder 20 lb GM merah</t>
  </si>
  <si>
    <t xml:space="preserve">Clear Holder CH 060 UTN </t>
  </si>
  <si>
    <t>Clip Board 303 (Clip Besar)</t>
  </si>
  <si>
    <t>Clip Board 307 S worry kecil</t>
  </si>
  <si>
    <t>Clip Board 6688 TR Koala</t>
  </si>
  <si>
    <t>Clip board 6688 Trans koala</t>
  </si>
  <si>
    <t>Clip Board F4 moshi²</t>
  </si>
  <si>
    <t>Clip Board Kayu</t>
  </si>
  <si>
    <t>clip board kayu Candy</t>
  </si>
  <si>
    <t xml:space="preserve">Clip Board Kayu Enter </t>
  </si>
  <si>
    <t>clip board Kayu Kotak SQ</t>
  </si>
  <si>
    <t xml:space="preserve">Clip Board kwalitas </t>
  </si>
  <si>
    <t>Clip Board mika batik</t>
  </si>
  <si>
    <t>Clip Board papan gambar B5</t>
  </si>
  <si>
    <t>Clip File Topla Wrn Hj/ Ht/ M/ B</t>
  </si>
  <si>
    <t>Clip File Yushinca 318 B.Muda</t>
  </si>
  <si>
    <t>Clip File Yushinca C 323</t>
  </si>
  <si>
    <t>Coin bank bulat BTS</t>
  </si>
  <si>
    <t>Coin Bank L</t>
  </si>
  <si>
    <t>Coinbank S (BLK)</t>
  </si>
  <si>
    <t>Compass 60mm</t>
  </si>
  <si>
    <t>Crayon 12w pdk Fancy 1011</t>
  </si>
  <si>
    <t>Crayon 12w Squeezy</t>
  </si>
  <si>
    <t>Crayon putar 1012 (Gading)</t>
  </si>
  <si>
    <t>Crayon putar 12w no 208 pendek</t>
  </si>
  <si>
    <t>Crayon Putar Panjang CP-SQ12L (1012)</t>
  </si>
  <si>
    <t>Crayon Twister 24w TF Spp</t>
  </si>
  <si>
    <t>Cutter A-18 Transparan Gunindo</t>
  </si>
  <si>
    <t>Cutter Golden 888 B</t>
  </si>
  <si>
    <t>Cutter Gunindo A 18 Trans</t>
  </si>
  <si>
    <t>Cutter Taco B</t>
  </si>
  <si>
    <t>Cutter Taco Kecil 78</t>
  </si>
  <si>
    <t>Cutter Vanco U 750</t>
  </si>
  <si>
    <t>Desk set 9058 (MT 113) Besi</t>
  </si>
  <si>
    <t>Diary spiral cover PP A6</t>
  </si>
  <si>
    <t>Dispenser 0688/ 1000 G-J</t>
  </si>
  <si>
    <t>Dispenser DTD 888/ 889</t>
  </si>
  <si>
    <t>Dispenser Microtop M 200</t>
  </si>
  <si>
    <t>Dispenser Microtop M 700</t>
  </si>
  <si>
    <t>Dispenser SRM 2066 (faktur)</t>
  </si>
  <si>
    <t>Dispenser TF 100</t>
  </si>
  <si>
    <t>Doc rest box batik</t>
  </si>
  <si>
    <t>Doc Rest Infinity</t>
  </si>
  <si>
    <t>Dok Ret Diplomat</t>
  </si>
  <si>
    <t>Dok Ret Optima mix B (1)</t>
  </si>
  <si>
    <t>Dokumen keeper HD 50</t>
  </si>
  <si>
    <t>Dokumen Prestige Ht</t>
  </si>
  <si>
    <t>Dokumen UTN 201</t>
  </si>
  <si>
    <t>Double Foam 2" Kojiko</t>
  </si>
  <si>
    <t>Drawing board 216</t>
  </si>
  <si>
    <t>Expanding file 8402</t>
  </si>
  <si>
    <t>Expanding File TF 080</t>
  </si>
  <si>
    <t>Fabric Colour CA 130 (9 ml)</t>
  </si>
  <si>
    <t>Fancy Set RS 2008+PCM AB</t>
  </si>
  <si>
    <t>Fancy Set RS 3000</t>
  </si>
  <si>
    <t>Garisan 100cm besi TF</t>
  </si>
  <si>
    <t>Garisan 30cm 1105 Disney</t>
  </si>
  <si>
    <t>Garisan 30cm Besi 5030 yoeker orange</t>
  </si>
  <si>
    <t>Garisan 30cm Besi gliter HS 1906 (9030)</t>
  </si>
  <si>
    <t>Garisan 30cm besi TF</t>
  </si>
  <si>
    <t>Garisan 40cm Besi TF</t>
  </si>
  <si>
    <t>Garisan 50cm Besi TF</t>
  </si>
  <si>
    <t>Garisan 60cm Besi TF</t>
  </si>
  <si>
    <t>Garisan 30cm BT</t>
  </si>
  <si>
    <t>Garisan 30cm Kayagi 3127 B</t>
  </si>
  <si>
    <t>Garisan 30cm Kayagi 3139</t>
  </si>
  <si>
    <t>Garisan 30cm kayagi 3140</t>
  </si>
  <si>
    <t>Garisan 30cm Kayagi 3141</t>
  </si>
  <si>
    <t>Garisan 30cm lentur Fancy 0030</t>
  </si>
  <si>
    <t>Garisan 30cm lentur Fancy 0031</t>
  </si>
  <si>
    <t>Garisan 30cm lipat N 0008 (40)</t>
  </si>
  <si>
    <t>Garisan Besi 100 Yoeker (70100)</t>
  </si>
  <si>
    <t>Garisan BT 15cm</t>
  </si>
  <si>
    <t>Garisan BT 180'/ 12cm</t>
  </si>
  <si>
    <t>Garisan BT 20cm</t>
  </si>
  <si>
    <t>Garisan BT 840</t>
  </si>
  <si>
    <t>Garisan BT no 15 Δ</t>
  </si>
  <si>
    <t>Garisan BT no.10</t>
  </si>
  <si>
    <t>garisan bt no.12</t>
  </si>
  <si>
    <t>Garisan BT no.8</t>
  </si>
  <si>
    <t>Garisan Busur 180/ 10cm</t>
  </si>
  <si>
    <t>Garisan busur No.4 Tebal</t>
  </si>
  <si>
    <t>Garisan Hk XM 7010</t>
  </si>
  <si>
    <t>Garisan Kayagi 30cm 3127</t>
  </si>
  <si>
    <t>Garisan Kayagi 30cm 3136</t>
  </si>
  <si>
    <t>Garisan Kayagi 30cm 3139</t>
  </si>
  <si>
    <t>Garisan Kayagi 30cm 3151</t>
  </si>
  <si>
    <t>Garisan Kayagi 30cm KY 3131</t>
  </si>
  <si>
    <t>Garisan Kayu 1 meter</t>
  </si>
  <si>
    <t>Garisan sablon 430</t>
  </si>
  <si>
    <t>Garisan set 1206 (BC 618)(60)</t>
  </si>
  <si>
    <t>Garisan Set 20143 (200cm)</t>
  </si>
  <si>
    <t>Garisan Set 2107</t>
  </si>
  <si>
    <t>Garisan Set 2108 (200cm)</t>
  </si>
  <si>
    <t>Garisan Set B.013/ B.019 (50)</t>
  </si>
  <si>
    <t>Garisan Set Payu 8801 20cm</t>
  </si>
  <si>
    <t>Garisan Set Payu 8803 20cm</t>
  </si>
  <si>
    <t>Garisan set Payu 8905</t>
  </si>
  <si>
    <t>Garisan set Payu 9810 20cm</t>
  </si>
  <si>
    <t>Garisan set Payu 9811</t>
  </si>
  <si>
    <t>Garisan set Payu 9812</t>
  </si>
  <si>
    <t>Garisan set Payu PS 8901 / 02 (40)</t>
  </si>
  <si>
    <t>Garisan set Payu PS 8903/ 04</t>
  </si>
  <si>
    <t>Garisan TF 1190 Busur 180 B</t>
  </si>
  <si>
    <t>Garisan TF 1191 Busur 360 K</t>
  </si>
  <si>
    <t>Garisan TF 1192 Busur 360 B</t>
  </si>
  <si>
    <t>Garisan VC 084 30cm Faktur</t>
  </si>
  <si>
    <t>Gliter CG 8891-3 emas</t>
  </si>
  <si>
    <t>Gunting FM Coklat</t>
  </si>
  <si>
    <t>Gunting FM Coklat Gunindo</t>
  </si>
  <si>
    <t>Gunting Gunindo FL Coklat</t>
  </si>
  <si>
    <t>Gunting Gunindo FM Coklat</t>
  </si>
  <si>
    <t>Gunting Gunindo OLL</t>
  </si>
  <si>
    <t>Gunting Gunindo OMM</t>
  </si>
  <si>
    <t>Gunting Gunindo OPM</t>
  </si>
  <si>
    <t>Gunting Gunindo OSS</t>
  </si>
  <si>
    <t>Gunting lipat M</t>
  </si>
  <si>
    <t>Gunting SPM mix</t>
  </si>
  <si>
    <t>Gunting Stainless Squezzy SQ04B Hitam</t>
  </si>
  <si>
    <t>Gunting Stainless Squezzy SQ04C Warna</t>
  </si>
  <si>
    <t>Gunting Stainless Squezzy SQ06C Warna</t>
  </si>
  <si>
    <t xml:space="preserve">Gunting Trend XL </t>
  </si>
  <si>
    <t>ID Card B3 Enter</t>
  </si>
  <si>
    <t>ID Card B4 (GADING)</t>
  </si>
  <si>
    <t>ID Card T 017</t>
  </si>
  <si>
    <t>Id card Tali cantol B</t>
  </si>
  <si>
    <t>Id card Tali Cantol Ht</t>
  </si>
  <si>
    <t>ID Card Tali Peony Ht (SBS)</t>
  </si>
  <si>
    <t>Isi Bensia ZC 201</t>
  </si>
  <si>
    <t>Isi gel 1.0 TC 308 ht</t>
  </si>
  <si>
    <t>Isi gel 20 dos 2019</t>
  </si>
  <si>
    <t>Isi Gel 2015 PR</t>
  </si>
  <si>
    <t>Isi Gel 2016 Animal Dos</t>
  </si>
  <si>
    <t>Isi Gel 2018 TSUM</t>
  </si>
  <si>
    <t>Isi Gel 2019 Hello Doraemon</t>
  </si>
  <si>
    <t>Isi Gel 2020 Hijab Love</t>
  </si>
  <si>
    <t>Isi gel 501 Ht</t>
  </si>
  <si>
    <t>Isi Gel Fancy Vtro 2013</t>
  </si>
  <si>
    <t>Isi Gel Fancy Vtro 2015</t>
  </si>
  <si>
    <t>Isi Gel Fancy Vtro 2018</t>
  </si>
  <si>
    <t>Isi gel Fancy Vtro isi 20 dos 4 seri</t>
  </si>
  <si>
    <t>Isi gel TG 308 B</t>
  </si>
  <si>
    <t>Isi gel TZ-501 R</t>
  </si>
  <si>
    <t>Isi gel Vtro 2016 (2)/ 2015 (1)</t>
  </si>
  <si>
    <t>Isi GW no.10</t>
  </si>
  <si>
    <t>Isi Pensil DB 062</t>
  </si>
  <si>
    <t>Isi Refill card CY RFI Bensia</t>
  </si>
  <si>
    <t>Isolasi Tape 1.5 x 3m Fancy</t>
  </si>
  <si>
    <t>Isolasi tape C (1,2) Hologram</t>
  </si>
  <si>
    <t>Jangka besi DBC 4001</t>
  </si>
  <si>
    <t>Jangka GM 8186</t>
  </si>
  <si>
    <t>Jangka V90</t>
  </si>
  <si>
    <t>Jarum jahit 902</t>
  </si>
  <si>
    <t>K lipat Fluorescent 12x12</t>
  </si>
  <si>
    <t>K lipat Fluorescent 14x14</t>
  </si>
  <si>
    <t>K lipat Fluorescent 16x16</t>
  </si>
  <si>
    <t>K lipat Fluorescent 20x20</t>
  </si>
  <si>
    <t>Kaca Pembesar TF Biasa 60</t>
  </si>
  <si>
    <t>Kantong buah Kenjoy</t>
  </si>
  <si>
    <t>Kantong OPP 18x36</t>
  </si>
  <si>
    <t>Kantong Opp 20x40</t>
  </si>
  <si>
    <t>Kantong Opp 25x50</t>
  </si>
  <si>
    <t>Kantong Plastik 20 x 40</t>
  </si>
  <si>
    <t>Karet Cantik K</t>
  </si>
  <si>
    <t>Karet Pentil (Anugrah Mandala)</t>
  </si>
  <si>
    <t>Karet Pentil 1/2 KG</t>
  </si>
  <si>
    <t>Karet pentil K</t>
  </si>
  <si>
    <t>Karet Pentil Seri Swan B</t>
  </si>
  <si>
    <t>Karet putih (A Mandala)</t>
  </si>
  <si>
    <t>Kartu absen Kojiko Merah</t>
  </si>
  <si>
    <t>Kartu Stock Folio B</t>
  </si>
  <si>
    <t>Kartu Stock Folio P</t>
  </si>
  <si>
    <t>Kartu stock Kwarto B</t>
  </si>
  <si>
    <t>Kartu stock Kwarto Hj</t>
  </si>
  <si>
    <t>Kartu stock Kwarto K</t>
  </si>
  <si>
    <t>Kartu Stock Kwarto M</t>
  </si>
  <si>
    <t>Kartu stock Kwarto P</t>
  </si>
  <si>
    <t>Kartu stock Kwarto P (FAKTUR)</t>
  </si>
  <si>
    <t>Kartu Undangan anak alpindo</t>
  </si>
  <si>
    <t>Kartu Undangan Anak B (TB)</t>
  </si>
  <si>
    <t>Kartu Undangan anak Deluxe</t>
  </si>
  <si>
    <t>Kertas crepe Koala Mix</t>
  </si>
  <si>
    <t>Kertas Krep Jersy</t>
  </si>
  <si>
    <t>Kertas Krep m/p</t>
  </si>
  <si>
    <t>Kertas Krep mix koala</t>
  </si>
  <si>
    <t>Kertas lipat Fluorescent 16 x 16</t>
  </si>
  <si>
    <t>Kuas enter 929-1</t>
  </si>
  <si>
    <t>Kuas enter 929-2</t>
  </si>
  <si>
    <t>Kuas Pagoda no 1 (251-1)</t>
  </si>
  <si>
    <t>L Leaf A5 100 LBR Koala MTK Strimin</t>
  </si>
  <si>
    <t>L Leaf A5-100 lbr Koala MTK</t>
  </si>
  <si>
    <t>L Leaf A5 100 Rainbow polos</t>
  </si>
  <si>
    <t>L Leaf A5 100 vintage gasta/ Frozen</t>
  </si>
  <si>
    <t>L Leaf A5-50 lbr Koala MTK</t>
  </si>
  <si>
    <t>L Leaf A5 50 MTK kotak b</t>
  </si>
  <si>
    <t>L Leaf A5 50 rainbow garis</t>
  </si>
  <si>
    <t>L Leaf A5 polos Alfa 50 lb</t>
  </si>
  <si>
    <t>L Leaf A5-100lbr Doted Titik</t>
  </si>
  <si>
    <t>L Leaf A5-50lbr Doted Titik</t>
  </si>
  <si>
    <t>L Leaf B5-100 lbr koala MTK</t>
  </si>
  <si>
    <t>L Leaf B5-50 Koala MTK</t>
  </si>
  <si>
    <t>Laminating ID Card DB 100 KTp ATAS</t>
  </si>
  <si>
    <t>LCD Tab</t>
  </si>
  <si>
    <t>Lem 7x29 WOMY</t>
  </si>
  <si>
    <t>Lem cair B.glue 22ml mini</t>
  </si>
  <si>
    <t>Lem execellent Alteco (Yushinca)</t>
  </si>
  <si>
    <t>Lem glue stick 7028 (23gr) (24)</t>
  </si>
  <si>
    <t>Lem pasta mini (LB)</t>
  </si>
  <si>
    <t>Lem Stick 10gram Vtro (24)</t>
  </si>
  <si>
    <t xml:space="preserve">Lem Tebak B MS Putih </t>
  </si>
  <si>
    <t>Lem tembak k Adtek FAKTUR</t>
  </si>
  <si>
    <t>Letter Tray 2 susun LT 002 Besi jos</t>
  </si>
  <si>
    <t>Letter tray besi 3 susun (2003)</t>
  </si>
  <si>
    <t>Letter Tray Besi 4 susun LT 004 jos</t>
  </si>
  <si>
    <t>Letter Tray Besi Microtop 2 susun</t>
  </si>
  <si>
    <t>Letter Tray MT 118 - 3</t>
  </si>
  <si>
    <t>Letter Tray susun 4 (2004) Besi</t>
  </si>
  <si>
    <t>Lilin TY 331</t>
  </si>
  <si>
    <t>Loose leaf B550 rainbow garis</t>
  </si>
  <si>
    <t>Magic Board 105 House</t>
  </si>
  <si>
    <t>Magic Board 106 Dolphin</t>
  </si>
  <si>
    <t>Magic Board 108</t>
  </si>
  <si>
    <t>Magic board 9811</t>
  </si>
  <si>
    <t>Magic board TK 2001</t>
  </si>
  <si>
    <t>Magic board TK 2002</t>
  </si>
  <si>
    <t>Magic board TK 207</t>
  </si>
  <si>
    <t>Magic board TK 606</t>
  </si>
  <si>
    <t>Magic board TK 701</t>
  </si>
  <si>
    <t>Magic board TK 806</t>
  </si>
  <si>
    <t>Magic board TK 808</t>
  </si>
  <si>
    <t>Magic board TK 901</t>
  </si>
  <si>
    <t>Magic board TK 9810</t>
  </si>
  <si>
    <t>Magic board TK 9811</t>
  </si>
  <si>
    <t>Magic board TK 9813</t>
  </si>
  <si>
    <t>Magic board TK 9903</t>
  </si>
  <si>
    <t>Magic board YE 108</t>
  </si>
  <si>
    <t>Magnit 2012</t>
  </si>
  <si>
    <t>Map 2 sap All Win2 AS</t>
  </si>
  <si>
    <t>Map 2015C somsi</t>
  </si>
  <si>
    <t>Map A6 batik</t>
  </si>
  <si>
    <t>Map A6 kotak 03</t>
  </si>
  <si>
    <t>Map Batik Sika</t>
  </si>
  <si>
    <t>Map file Ret B B5(B)</t>
  </si>
  <si>
    <t>Map gagang kcg 2 batik nariko Hj(1) M(1) B(1) Coklat (1)</t>
  </si>
  <si>
    <t>Map Harmonica batik 3603</t>
  </si>
  <si>
    <t>Map Jala A5 enter kcg 355-2 K</t>
  </si>
  <si>
    <t>Map kcg 05 B/P</t>
  </si>
  <si>
    <t>Map kcg 2 microtop warna Hj</t>
  </si>
  <si>
    <t>Map kcg corak 2 U</t>
  </si>
  <si>
    <t>Map kcg sika 05 Merah</t>
  </si>
  <si>
    <t>Map Kcg Sika 1 P</t>
  </si>
  <si>
    <t>Map L B</t>
  </si>
  <si>
    <t>Map L Hj</t>
  </si>
  <si>
    <t>Map L K</t>
  </si>
  <si>
    <t>Map L M</t>
  </si>
  <si>
    <t>Map L Merah Vtro</t>
  </si>
  <si>
    <t>Map L Sika A-105 F biru</t>
  </si>
  <si>
    <t>Map L Sika Putih (27)/ M (2)</t>
  </si>
  <si>
    <t>Map resleting Jala BLK/ M</t>
  </si>
  <si>
    <t>Map resleting Jala Hijau</t>
  </si>
  <si>
    <t>Map Tali Sika AC 06 Biru</t>
  </si>
  <si>
    <t>Map Topla 20 lb</t>
  </si>
  <si>
    <t>Map Topla 3080 Hj</t>
  </si>
  <si>
    <t>Map Topla 3080 K</t>
  </si>
  <si>
    <t>Map Topla 3090 M (1), Ungu (1), Orange (1)</t>
  </si>
  <si>
    <t>Map Topla 40 lb</t>
  </si>
  <si>
    <t>Map Topla 60 lb</t>
  </si>
  <si>
    <t>Map Zipper binder A5 kotak Topla</t>
  </si>
  <si>
    <t>Map Zipper Jala Br (biasa)</t>
  </si>
  <si>
    <t>Map Zipper Jala Hj (biasa) Resleting (2), B(1)</t>
  </si>
  <si>
    <t>Map Zipper Kancing Hj</t>
  </si>
  <si>
    <t>Map Zipper/ Ret jala Mr</t>
  </si>
  <si>
    <t>Masker (bonus)</t>
  </si>
  <si>
    <t>Masker T Care</t>
  </si>
  <si>
    <t>Mech pen G 9001</t>
  </si>
  <si>
    <t>Mech pen G 9002</t>
  </si>
  <si>
    <t>Mech pen G 9003</t>
  </si>
  <si>
    <t>Mech pen G 9004</t>
  </si>
  <si>
    <t>Mech pen G 9005</t>
  </si>
  <si>
    <t>Mech pen Tizo 030 D</t>
  </si>
  <si>
    <t>Mech Pen Tizo 2.0 TM 030A-1</t>
  </si>
  <si>
    <t>Mech pen Tizo 2.0 TM 030-C</t>
  </si>
  <si>
    <t>Mech pen Vanco 521</t>
  </si>
  <si>
    <t>Mech Pensil 039C</t>
  </si>
  <si>
    <t>Mech Pensil G 09306</t>
  </si>
  <si>
    <t>Mech Pensil G 09309</t>
  </si>
  <si>
    <t>Mech Pensil G 9307</t>
  </si>
  <si>
    <t>Mech Pensil Tizo 030 D/E/F</t>
  </si>
  <si>
    <t>Mech Tizo TM-01800</t>
  </si>
  <si>
    <t>Mech Tizo 030 A-1/ 030 B</t>
  </si>
  <si>
    <t>Mech Tizo 030 D</t>
  </si>
  <si>
    <t>Mech Tizo 030 G</t>
  </si>
  <si>
    <t>Mech Tizo G 9000 A</t>
  </si>
  <si>
    <t>Mech Tizo G 9001</t>
  </si>
  <si>
    <t>Mech Tizo G 9001 A</t>
  </si>
  <si>
    <t>Mech Tizo G 9002/ 9003/ 9004</t>
  </si>
  <si>
    <t>Mech Tizo G 9003 A</t>
  </si>
  <si>
    <t>Mechanic K 2211 0.5 bening polos</t>
  </si>
  <si>
    <t>Meja belajar</t>
  </si>
  <si>
    <t>Meja belajar Jumbo Karakter</t>
  </si>
  <si>
    <t>Meja Belajar Polos (Baru) (Faktur)</t>
  </si>
  <si>
    <t>Memo 105/ 104</t>
  </si>
  <si>
    <t>Mesin tembak 189/ 60W</t>
  </si>
  <si>
    <t>Mesin Tembak K 20 V Hot Melt</t>
  </si>
  <si>
    <t>Name plate 10,5x16</t>
  </si>
  <si>
    <t>NB 156-80</t>
  </si>
  <si>
    <t>NB 7050-9</t>
  </si>
  <si>
    <t>NB A5 BTS 80 biasa 25100-36</t>
  </si>
  <si>
    <t>NB A5 KY 8811</t>
  </si>
  <si>
    <t>NB A5 KY 8812</t>
  </si>
  <si>
    <t>NB A5 KY 8815</t>
  </si>
  <si>
    <t>NB Exclusive 0801/ 80</t>
  </si>
  <si>
    <t>NB mini pocket MB 120 warna kulit</t>
  </si>
  <si>
    <t>NB Spiral PVC A5 80</t>
  </si>
  <si>
    <t>Oil Pastel Debozz 24</t>
  </si>
  <si>
    <t>Oil Pastel HW 12</t>
  </si>
  <si>
    <t>Oil Pastel twister TF 003</t>
  </si>
  <si>
    <t>OP DB 12W</t>
  </si>
  <si>
    <t>OP DB 18W</t>
  </si>
  <si>
    <t>OP DB 24W</t>
  </si>
  <si>
    <t>Op Pastel 12W panjang putar 1012</t>
  </si>
  <si>
    <t>Palet gambar 1010 Buah APEL</t>
  </si>
  <si>
    <t>Palet gambar Hp 1012 kumbang</t>
  </si>
  <si>
    <t>Palet Mickey TR</t>
  </si>
  <si>
    <t>Palet Super Butek</t>
  </si>
  <si>
    <t>PC AD 006</t>
  </si>
  <si>
    <t>Pc BD 180-UN1</t>
  </si>
  <si>
    <t>Pc BD 191-25</t>
  </si>
  <si>
    <t>Pc BD 194-UN</t>
  </si>
  <si>
    <t>Pc BD 940</t>
  </si>
  <si>
    <t>PC Imitasi 338/ Flag</t>
  </si>
  <si>
    <t>PC Kain tutup strong 1028</t>
  </si>
  <si>
    <t>Pc karton KK 1299 3D/ 3 susun</t>
  </si>
  <si>
    <t>Pc Karton KK 2C8 D</t>
  </si>
  <si>
    <t>Pc klg 009-3/set</t>
  </si>
  <si>
    <t>Pc klg 17-33</t>
  </si>
  <si>
    <t>Pc Klg 3348 HK</t>
  </si>
  <si>
    <t>Pc Klg 3348 lucu Br</t>
  </si>
  <si>
    <t>Pc Klg 3348 lucu Hj</t>
  </si>
  <si>
    <t>Pc Klg 3348 lucu pink</t>
  </si>
  <si>
    <t>Pc Klg 3348 Minion</t>
  </si>
  <si>
    <t>Pc Klg 3348 MM</t>
  </si>
  <si>
    <t>Pc Klg 3348 Tsum</t>
  </si>
  <si>
    <t>PC Klg 9888 mobil 3SS</t>
  </si>
  <si>
    <t>PC klg AD 122</t>
  </si>
  <si>
    <t>Pc KLG B 305</t>
  </si>
  <si>
    <t>Pc klg B 597</t>
  </si>
  <si>
    <t>Pc KLG B 673 Mobil Anak</t>
  </si>
  <si>
    <t>Pc KLG B 725 Mobil 2ss</t>
  </si>
  <si>
    <t>PC Klg DM 6305</t>
  </si>
  <si>
    <t>PC Klg DM 6610</t>
  </si>
  <si>
    <t>Pc klg GP 008</t>
  </si>
  <si>
    <t>Pc klg GP 009</t>
  </si>
  <si>
    <t>Pc klg GP 018</t>
  </si>
  <si>
    <t>Pc KLG H 9903</t>
  </si>
  <si>
    <t>PC Klg K 367</t>
  </si>
  <si>
    <t>Pc Klg K 668</t>
  </si>
  <si>
    <t>PC Klg KT 6612 + STD set</t>
  </si>
  <si>
    <t>Pc KLG LPY 99-10</t>
  </si>
  <si>
    <t>Pc KLG LPY 99-12</t>
  </si>
  <si>
    <t>Pc klg LPY 99-2</t>
  </si>
  <si>
    <t>Pc KLG LPY 99-8</t>
  </si>
  <si>
    <t>PC Klg QZ 5912</t>
  </si>
  <si>
    <t>PC Klg QZ 9011</t>
  </si>
  <si>
    <t>Pc Klg WB + Isi CC 1008</t>
  </si>
  <si>
    <t>Pc Klg XD 9555 WB</t>
  </si>
  <si>
    <t>Pc klg XDA 3339 Doraemon  /TSUM</t>
  </si>
  <si>
    <t>PC Kode 3 Susun lampu SP 398</t>
  </si>
  <si>
    <t>PC Kode 3D 1299</t>
  </si>
  <si>
    <t>Pc KRT 2203 2 susun metallik</t>
  </si>
  <si>
    <t>PC KRT 2C 8D (faktur)</t>
  </si>
  <si>
    <t>Pc KRT KK 2C 8D-SS2 Faktur</t>
  </si>
  <si>
    <t>Pc KRT lampu 3320</t>
  </si>
  <si>
    <t>PC L A 1005/ Fahma</t>
  </si>
  <si>
    <t>Pc LPY 99-6</t>
  </si>
  <si>
    <t>Pc M 1758</t>
  </si>
  <si>
    <t>Pc M 65071-1</t>
  </si>
  <si>
    <t>Pc M 9294</t>
  </si>
  <si>
    <t>Pc M 9342</t>
  </si>
  <si>
    <t>Pc M 9372</t>
  </si>
  <si>
    <t>Pc M 9374</t>
  </si>
  <si>
    <t>Pc M GP 65089</t>
  </si>
  <si>
    <t>Pc M KT 1111</t>
  </si>
  <si>
    <t>Pc M KT 387-1</t>
  </si>
  <si>
    <t>Pc M LPY 66-11</t>
  </si>
  <si>
    <t>Pc M LPY 66-17</t>
  </si>
  <si>
    <t>Pc M XU 0080</t>
  </si>
  <si>
    <t>Pc Magnet A 1190</t>
  </si>
  <si>
    <t>PC magnet KT 208</t>
  </si>
  <si>
    <t>PC magnet KT 77</t>
  </si>
  <si>
    <t>Pc Magnet Ly 99-2</t>
  </si>
  <si>
    <t>Pc magnit + call 7806</t>
  </si>
  <si>
    <t>Pc magnit + call PB 11</t>
  </si>
  <si>
    <t>Pc magnit 0-022 (F)</t>
  </si>
  <si>
    <t>Pc magnit 1628 kalkulator</t>
  </si>
  <si>
    <t>Pc Magnit 1628 Sp</t>
  </si>
  <si>
    <t>Pc magnit 35128</t>
  </si>
  <si>
    <t>Pc magnit 35138-21 (biasa)</t>
  </si>
  <si>
    <t>Pc magnit 35138-21 (F)</t>
  </si>
  <si>
    <t>Pc magnit 3514-17</t>
  </si>
  <si>
    <t>PC Magnit 3515-02</t>
  </si>
  <si>
    <t>Pc Magnit 3535-24</t>
  </si>
  <si>
    <t>Pc magnit 3549-18</t>
  </si>
  <si>
    <t>Pc magnit 3569-19</t>
  </si>
  <si>
    <t>Pc Magnit 5212</t>
  </si>
  <si>
    <t>Pc Magnit 551-7</t>
  </si>
  <si>
    <t>Pc Magnit 553-11</t>
  </si>
  <si>
    <t>Pc Magnit 553-3</t>
  </si>
  <si>
    <t>Pc Magnit 553-7</t>
  </si>
  <si>
    <t>PC Magnit 65005 (Baru)</t>
  </si>
  <si>
    <t>PC Magnit 65005 FR</t>
  </si>
  <si>
    <t>PC Magnit 65005 XQ Big Hero</t>
  </si>
  <si>
    <t>Pc Magnit 65084</t>
  </si>
  <si>
    <t>Pc Magnit 7806</t>
  </si>
  <si>
    <t>PC Magnit 811 kungfu panda</t>
  </si>
  <si>
    <t>Pc magnit 9342</t>
  </si>
  <si>
    <t>Pc magnit 9354</t>
  </si>
  <si>
    <t>Pc magnit 9356</t>
  </si>
  <si>
    <t>Pc Magnit 9357</t>
  </si>
  <si>
    <t>PC Magnit A 1172</t>
  </si>
  <si>
    <t>Pc magnit B 3513-15 (biasa)</t>
  </si>
  <si>
    <t>Pc magnit B 3513-15 (F)</t>
  </si>
  <si>
    <t>Pc magnit B 3513-24</t>
  </si>
  <si>
    <t>Pc Magnit C 1756 (Faktur)</t>
  </si>
  <si>
    <t>Pc Magnit CC 1021 + Isi</t>
  </si>
  <si>
    <t>PC Magnit D 0052</t>
  </si>
  <si>
    <t>Pc Magnit F 1757</t>
  </si>
  <si>
    <t>Pc Magnit FC 1760 Timbul (Faktur)</t>
  </si>
  <si>
    <t>Pc Magnit FX 2276 (Faktur)</t>
  </si>
  <si>
    <t>PC Magnit jumbo B 3576-19</t>
  </si>
  <si>
    <t>PC Magnit Jumbo kalkulator PB33</t>
  </si>
  <si>
    <t>PC Magnit K2 887-2</t>
  </si>
  <si>
    <t>PC Magnit KM 5186-1</t>
  </si>
  <si>
    <t>PC Magnit KM 5187-1</t>
  </si>
  <si>
    <t>PC Magnit LC 8088</t>
  </si>
  <si>
    <t>PC Magnit MC 5238</t>
  </si>
  <si>
    <t>PC Magnit MC 8086</t>
  </si>
  <si>
    <t>PC magnit S 9696</t>
  </si>
  <si>
    <t>PC Magnit XU 0030 Call (BLK)</t>
  </si>
  <si>
    <t>PC Magnit Z A06 BLK</t>
  </si>
  <si>
    <t>PC Plst HT 408 MM</t>
  </si>
  <si>
    <t>Pc PS 002</t>
  </si>
  <si>
    <t>Pc rest BD 17728 A</t>
  </si>
  <si>
    <t>Pc rest BD 191</t>
  </si>
  <si>
    <t>Pc Rest BD 331-22</t>
  </si>
  <si>
    <t>Pc rest BD 762</t>
  </si>
  <si>
    <t>Pc rest BD 772</t>
  </si>
  <si>
    <t>Pc Rest BD 866</t>
  </si>
  <si>
    <t>PC Ret 385 Imitasi</t>
  </si>
  <si>
    <t>PC Ret 4172</t>
  </si>
  <si>
    <t>Pc Ret BD 180 C</t>
  </si>
  <si>
    <t>Pc Ret BD 180-26</t>
  </si>
  <si>
    <t>Pc Ret BD 806</t>
  </si>
  <si>
    <t>Pc Ret BD 828</t>
  </si>
  <si>
    <t>Pc Ret BD 839</t>
  </si>
  <si>
    <t>Pc Ret BD 858</t>
  </si>
  <si>
    <t>Pc Ret BD 933</t>
  </si>
  <si>
    <t>Pc Ret BD 942</t>
  </si>
  <si>
    <t>PC Ret Hj D 4170</t>
  </si>
  <si>
    <t>PC Ret Ky 1192</t>
  </si>
  <si>
    <t>PC Ret Ky 1202</t>
  </si>
  <si>
    <t>PC Ret Ky A 2009</t>
  </si>
  <si>
    <t>PC Ret Ky A 6201</t>
  </si>
  <si>
    <t>PC Ret Worry WJ-2198</t>
  </si>
  <si>
    <t>PC Susun Sika FIR</t>
  </si>
  <si>
    <t>Pc Topla 2878</t>
  </si>
  <si>
    <t>PC/ Stationery set 8801</t>
  </si>
  <si>
    <t>PC/ Stationery set 8802</t>
  </si>
  <si>
    <t>Penghapus W/B 803 B Enter</t>
  </si>
  <si>
    <t>Penghapus W/B B 803</t>
  </si>
  <si>
    <t>Penghapus W/B Enter 802 k</t>
  </si>
  <si>
    <t>Penghapus W/B Gunindo 803</t>
  </si>
  <si>
    <t xml:space="preserve">Penghapus W/B Kenjoy Lubang Kecil </t>
  </si>
  <si>
    <t>Pensil 6925 ATAS</t>
  </si>
  <si>
    <t>Pensil Chung Hwa 8899</t>
  </si>
  <si>
    <t>Pensil Collen 2B Fancy</t>
  </si>
  <si>
    <t>Pensil Fancy 2B Dsy Tp Stip 001</t>
  </si>
  <si>
    <t>Pensil Kayagi 2022</t>
  </si>
  <si>
    <t>Pensil Kayagi 2026</t>
  </si>
  <si>
    <t>Pensil Kayagi 3025</t>
  </si>
  <si>
    <t>Pensil Kayagi 3039</t>
  </si>
  <si>
    <t>Pensil Kayagi 3040</t>
  </si>
  <si>
    <t>Pensil Kayagi 3042</t>
  </si>
  <si>
    <t>Pensil Kayagi 3050</t>
  </si>
  <si>
    <t>Pensil Kayagi 3052</t>
  </si>
  <si>
    <t>Pensil Kayagi 3060</t>
  </si>
  <si>
    <t>Pensil L Tree S 3061</t>
  </si>
  <si>
    <t>Pensil L Tree S 3062</t>
  </si>
  <si>
    <t>Pensil PF 3060</t>
  </si>
  <si>
    <t>Pensil PF 3062</t>
  </si>
  <si>
    <t>Pensil PF 3065</t>
  </si>
  <si>
    <t>Pensil TF 488</t>
  </si>
  <si>
    <t>Pensil TF 588</t>
  </si>
  <si>
    <t>Pensil TF 77 S depan kantor</t>
  </si>
  <si>
    <t>Pensil TF 988</t>
  </si>
  <si>
    <t>Pianika Altos Box</t>
  </si>
  <si>
    <t>Pianika Altos Kain</t>
  </si>
  <si>
    <t>Pianika brother B</t>
  </si>
  <si>
    <t>Pianika Brother P</t>
  </si>
  <si>
    <t>Pianika D.H Box Premium</t>
  </si>
  <si>
    <t>Pianika Gambar Cewek</t>
  </si>
  <si>
    <t>Pianika Gambar Cewek TZ 326</t>
  </si>
  <si>
    <t>Pianika Gambar Cowok</t>
  </si>
  <si>
    <t>Pianika Koper Fluffy</t>
  </si>
  <si>
    <t>Pianika Marvel Box Kain Biru</t>
  </si>
  <si>
    <t>Pianika marvel koper Biru</t>
  </si>
  <si>
    <t>Pianika Super Pro Tas</t>
  </si>
  <si>
    <t>Piring Cat air 003 besar Katak</t>
  </si>
  <si>
    <t>Piring Cat air 005 Sdg Kumbang</t>
  </si>
  <si>
    <t>Piring cat air Nakoya 108</t>
  </si>
  <si>
    <t>Pita 18 renda motif</t>
  </si>
  <si>
    <t>Pita 30 Renda motif</t>
  </si>
  <si>
    <t>Pita jepang garis emas</t>
  </si>
  <si>
    <t>Pita Jepang List Gold Mix</t>
  </si>
  <si>
    <t>Pita jepang motif</t>
  </si>
  <si>
    <t>Pita Jepang Motif Mix</t>
  </si>
  <si>
    <t>Pita jepang polos</t>
  </si>
  <si>
    <t>Pita Jepang Polos Mix</t>
  </si>
  <si>
    <t>Pita tarik 30 motif polos</t>
  </si>
  <si>
    <t>Pita tarik 30 renda</t>
  </si>
  <si>
    <t>Plakband Bening Womy</t>
  </si>
  <si>
    <t>Pompa Balon 020-1</t>
  </si>
  <si>
    <t>Pompa balon 020-1 (B)</t>
  </si>
  <si>
    <t>Post it 96-15</t>
  </si>
  <si>
    <t>Post it kertas 8899 Y</t>
  </si>
  <si>
    <t>Puzzle M 6662</t>
  </si>
  <si>
    <t>PW 12W Demo</t>
  </si>
  <si>
    <t>PW Kayagi 12-24</t>
  </si>
  <si>
    <t>PW Kayagi 12w panjang Ky Cp 12K</t>
  </si>
  <si>
    <t>PW Kiko 18/36W</t>
  </si>
  <si>
    <t>PW Klg 12w AB &amp; S5 Kym Cp 120T</t>
  </si>
  <si>
    <t>PW Klg RRT 12w pendek</t>
  </si>
  <si>
    <t>PW KY CF 1224</t>
  </si>
  <si>
    <t>PW set 10703/ 12w panjang</t>
  </si>
  <si>
    <t>PW TF 194-24W</t>
  </si>
  <si>
    <t>PW Twin KY CP 1224</t>
  </si>
  <si>
    <t>Sampul Boxy Batik</t>
  </si>
  <si>
    <t>Sampul Boxy Fancy</t>
  </si>
  <si>
    <t>Sampul Buku Coklat Tebal</t>
  </si>
  <si>
    <t>Sampul Dust 25</t>
  </si>
  <si>
    <t>Sampul Dust 34</t>
  </si>
  <si>
    <t>Sampul Samson Kwarto batik</t>
  </si>
  <si>
    <t>Sampul Kwarto batik UTN</t>
  </si>
  <si>
    <t>Sampul Kwarto Fancy</t>
  </si>
  <si>
    <t>Sampul OPP alex Kwarto lem (1Q 296 pk)</t>
  </si>
  <si>
    <t>Sampul Roll 34T Kenjoy</t>
  </si>
  <si>
    <t>Sampul Roll 45B Kenjoy</t>
  </si>
  <si>
    <t>Sampul Roll Dust 344</t>
  </si>
  <si>
    <t>Sampul Samson Boxy Batik</t>
  </si>
  <si>
    <t>Selongsong pentel Enter</t>
  </si>
  <si>
    <t>Silet gagang plastik</t>
  </si>
  <si>
    <t>Simpoa 8025</t>
  </si>
  <si>
    <t>Simpoa moshi-moshi jumbo 1803</t>
  </si>
  <si>
    <t>Sipoa 011</t>
  </si>
  <si>
    <t>Sipoa 13 baris JAYA</t>
  </si>
  <si>
    <t>Sipoa 13 tiang (ETJ)</t>
  </si>
  <si>
    <t>Sipoa 2831</t>
  </si>
  <si>
    <t>Sipoa 8022 VanArt</t>
  </si>
  <si>
    <t>Sipoa Besco BC 117</t>
  </si>
  <si>
    <t>Sipoa TZ 8012</t>
  </si>
  <si>
    <t>Spidol 1F Wp 634-12 Infico</t>
  </si>
  <si>
    <t>Spidol DB 218-12</t>
  </si>
  <si>
    <t>Spidol Infico 886-12</t>
  </si>
  <si>
    <t>Spidol Vtro great pen 12w</t>
  </si>
  <si>
    <t>Stabillo 12W DB SP 701</t>
  </si>
  <si>
    <t>Stabillo CS 2002</t>
  </si>
  <si>
    <t>Stabillo HL 510 (faktur)</t>
  </si>
  <si>
    <t>Stabillo TF 1147 (5W)</t>
  </si>
  <si>
    <t>Stabillo TF 610</t>
  </si>
  <si>
    <t>Stabillo TF 616</t>
  </si>
  <si>
    <t>Stabillo TZ 8001</t>
  </si>
  <si>
    <t>Stabillo XDM MH 545 (48 pc)</t>
  </si>
  <si>
    <t>Stabillo ZRM 103 kuning</t>
  </si>
  <si>
    <t>Stabilo Debozz 007</t>
  </si>
  <si>
    <t>Stabilo TF 616</t>
  </si>
  <si>
    <t>Stampad 1000 G</t>
  </si>
  <si>
    <t>Stampad Deboz DB 03</t>
  </si>
  <si>
    <t>Stampad Fancy 25090</t>
  </si>
  <si>
    <t>Stampad Hero no 2</t>
  </si>
  <si>
    <t>Stampad KS DB HD 2</t>
  </si>
  <si>
    <t>Standart Bk V tech 6.5</t>
  </si>
  <si>
    <t>Stick note holo plastik 9083</t>
  </si>
  <si>
    <t>Stick Note TF 010</t>
  </si>
  <si>
    <t>Stick Note TF 0244 (400)</t>
  </si>
  <si>
    <t>Stick Note TF 0245-8C</t>
  </si>
  <si>
    <t>Stick Note TF 654-8c</t>
  </si>
  <si>
    <t>Stip DBH B40</t>
  </si>
  <si>
    <t>Stip Deboss DB B20 putih</t>
  </si>
  <si>
    <t>Stip Deboss DB B40 P</t>
  </si>
  <si>
    <t>Stip ER 02c ZRM</t>
  </si>
  <si>
    <t>Stip Jersey putih</t>
  </si>
  <si>
    <t>Tali cantol ht</t>
  </si>
  <si>
    <t>Tali cantol plastik B</t>
  </si>
  <si>
    <t>Tali Cantol plastik M</t>
  </si>
  <si>
    <t>Tali Cepit Cantol Ht (009)</t>
  </si>
  <si>
    <t>Tali Jepit Cantol B (007)</t>
  </si>
  <si>
    <t>Tali Jepit Cantol Hj (008)</t>
  </si>
  <si>
    <t>Tali Jepit kilap Biru/ ID Card gading biru</t>
  </si>
  <si>
    <t>Tali jepita cantol Hj</t>
  </si>
  <si>
    <t>Tali jepita cantol K</t>
  </si>
  <si>
    <t>Tali jepita cantol M</t>
  </si>
  <si>
    <t>Tali Jepitan Yoyo butek (1 box=100) Kng</t>
  </si>
  <si>
    <t>Tali metalik Hj/ K/ M Besar</t>
  </si>
  <si>
    <t>Tali Peony Ht</t>
  </si>
  <si>
    <t>Tali Peony K</t>
  </si>
  <si>
    <t>Tali Peony Or</t>
  </si>
  <si>
    <t>Tali Yoyo Putih Trans</t>
  </si>
  <si>
    <t>Tas 34x31</t>
  </si>
  <si>
    <t>Tas batik B (BS)</t>
  </si>
  <si>
    <t>Tas batik B alpindo</t>
  </si>
  <si>
    <t>Tas batik MJ 2 (T)</t>
  </si>
  <si>
    <t>Tas batik MJ-1 coklat (Baru)</t>
  </si>
  <si>
    <t>Tas Batik Motif B 30 x 10 x 40</t>
  </si>
  <si>
    <t>Tas Batik Motif k 20 x 9 x 25</t>
  </si>
  <si>
    <t>Tas Batik Motif Tg 25 x 9 x 35</t>
  </si>
  <si>
    <t xml:space="preserve">Tas Batik T Alpindo </t>
  </si>
  <si>
    <t>Tas Batik XXL (B5) buka samping 30x40</t>
  </si>
  <si>
    <t>Tas Beauty B</t>
  </si>
  <si>
    <t>Tas BG 13-021 (55x65)</t>
  </si>
  <si>
    <t>Tas BG 15-025</t>
  </si>
  <si>
    <t>Tas BG 15-026 (40x45x20)</t>
  </si>
  <si>
    <t>Tas BG 15-029</t>
  </si>
  <si>
    <t>Tas BG 16-033B (45x60x20)</t>
  </si>
  <si>
    <t>Tas Coklat Besar Tebal</t>
  </si>
  <si>
    <t>Tas Gagang butek putih B kcg</t>
  </si>
  <si>
    <t>Tas GG 03 6012</t>
  </si>
  <si>
    <t>Tas HD 22006</t>
  </si>
  <si>
    <t>Tas HD polos (823)</t>
  </si>
  <si>
    <t>Tas Idul Fitri 30x40x8 WBY Kn</t>
  </si>
  <si>
    <t>Tas Idul Fitri 30x40x8 WSG Hj</t>
  </si>
  <si>
    <t>Tas Idul Fitri 32x46/ 40x12 WBY Kn</t>
  </si>
  <si>
    <t>Tas Idul Fitri 32x46/ 40x12 WSG Hj</t>
  </si>
  <si>
    <t>Tas Idul Fitri 38x45x8 WBY Kn</t>
  </si>
  <si>
    <t>Tas Idul Fitri 38x45x8 WSG Hj</t>
  </si>
  <si>
    <t>Tas J 0053</t>
  </si>
  <si>
    <t>Tas J 2729</t>
  </si>
  <si>
    <t>Tas Kado GG2 787</t>
  </si>
  <si>
    <t>Tas Karung 029</t>
  </si>
  <si>
    <t>Tas Karung 030</t>
  </si>
  <si>
    <t>Tas Karung 45x50</t>
  </si>
  <si>
    <t>Tas Karung 55x65</t>
  </si>
  <si>
    <t>Tas Karung B (55x50)</t>
  </si>
  <si>
    <t>Tas karung BG 15 026</t>
  </si>
  <si>
    <t>Tas karung BG 15 027</t>
  </si>
  <si>
    <t>Tas karung BG 15 028</t>
  </si>
  <si>
    <t>Tas karung BG 16 033 B</t>
  </si>
  <si>
    <t>Tas karung BG 21 004J</t>
  </si>
  <si>
    <t>Tas Karung XY 70x70</t>
  </si>
  <si>
    <t>Tas Kertas Ly SD 282 B</t>
  </si>
  <si>
    <t>Tas lux My 017</t>
  </si>
  <si>
    <t>Tas Ly HD 151 B</t>
  </si>
  <si>
    <t>Tas LySD 572 K</t>
  </si>
  <si>
    <t>Tas Motif Bunga B</t>
  </si>
  <si>
    <t>Tas Motif Bunga k</t>
  </si>
  <si>
    <t>Tas Shop Ly SD L 288 B</t>
  </si>
  <si>
    <t>Tas Sleret XLL</t>
  </si>
  <si>
    <t>Tas tali 25x35</t>
  </si>
  <si>
    <t>Tas Tali Batik Putih Alpin B</t>
  </si>
  <si>
    <t>Tinta 20mm (1 line)</t>
  </si>
  <si>
    <t>Tinta Daishen U</t>
  </si>
  <si>
    <t>Tinta Daishen U/B</t>
  </si>
  <si>
    <t>Tipe-ex 0807 PR</t>
  </si>
  <si>
    <t>Tipe-ex 0808 H.Kitty</t>
  </si>
  <si>
    <t>Tipe-ex 737</t>
  </si>
  <si>
    <t>Tipe-ex 747 A</t>
  </si>
  <si>
    <t>Tipe-ex 749</t>
  </si>
  <si>
    <t>Tipe-ex 757</t>
  </si>
  <si>
    <t>Tipe-ex 8003</t>
  </si>
  <si>
    <t>Tipe-ex 8005</t>
  </si>
  <si>
    <t>Tipe-ex 8014</t>
  </si>
  <si>
    <t>Tipe-ex 9187</t>
  </si>
  <si>
    <t>Tipe-ex 9189</t>
  </si>
  <si>
    <t>Tipe-ex Candy 6M 2C 506</t>
  </si>
  <si>
    <t>Tipe-ex Candy CC 5001</t>
  </si>
  <si>
    <t>Tipe-ex Cp 8237</t>
  </si>
  <si>
    <t>Tipe-ex CR 837/ 5X3D (1 box 24 pc)</t>
  </si>
  <si>
    <t>Tipe-ex Debozz 010</t>
  </si>
  <si>
    <t>Tipe-ex Debozz 013</t>
  </si>
  <si>
    <t>Tipe-ex Debozz CT 005</t>
  </si>
  <si>
    <t>Tipe-ex DMS 301</t>
  </si>
  <si>
    <t>Tipe-ex DMS 336</t>
  </si>
  <si>
    <t>Tipe-ex DT 5050-4</t>
  </si>
  <si>
    <t>Tipe-ex KC 2088</t>
  </si>
  <si>
    <t>Tipe-ex Kertas 7013/ mini</t>
  </si>
  <si>
    <t>Tipe-ex Kertas 9147</t>
  </si>
  <si>
    <t>Tipe-ex Microtop 737</t>
  </si>
  <si>
    <t>Tipe-ex senter 5012 Smurf</t>
  </si>
  <si>
    <t>Tipe-ex XDM 752 (48)</t>
  </si>
  <si>
    <t>Water colour Vanco CA 110 (9 ml)</t>
  </si>
  <si>
    <t>WC 110n/ 120 osama</t>
  </si>
  <si>
    <t>Doc Rest Brilliant</t>
  </si>
  <si>
    <t>Doc Rest Conception</t>
  </si>
  <si>
    <t>Doc Rest Elegance</t>
  </si>
  <si>
    <t>Doc Rest Prestige</t>
  </si>
  <si>
    <t>Doc Rest Statement</t>
  </si>
  <si>
    <t>Mika Enter 12 x 18</t>
  </si>
  <si>
    <t>Garisan BT-123 A</t>
  </si>
  <si>
    <t>Garisan BT 172-06 Besar</t>
  </si>
  <si>
    <t>Garisan TF-360</t>
  </si>
  <si>
    <t>Balon Kilap 1022 20X5 LKP 2200</t>
  </si>
  <si>
    <t>Mech pen Tizo 2.0 TM 030-F</t>
  </si>
  <si>
    <t>Mech pen Tizo 2.0 TM 030-H</t>
  </si>
  <si>
    <t>Refill/ Isi Bensia Lantu 1132</t>
  </si>
  <si>
    <t>20 ls</t>
  </si>
  <si>
    <t>24 ls</t>
  </si>
  <si>
    <t>40 PCS</t>
  </si>
  <si>
    <t>144 pc</t>
  </si>
  <si>
    <t>120 PCS</t>
  </si>
  <si>
    <t>3 ls</t>
  </si>
  <si>
    <t>6 ls</t>
  </si>
  <si>
    <t>60 pc</t>
  </si>
  <si>
    <t>6 LS</t>
  </si>
  <si>
    <t>100 ls</t>
  </si>
  <si>
    <t>784 ls</t>
  </si>
  <si>
    <t>784 LS</t>
  </si>
  <si>
    <t>200 ls</t>
  </si>
  <si>
    <t>500 ls</t>
  </si>
  <si>
    <t>230 ls</t>
  </si>
  <si>
    <t>42 ls</t>
  </si>
  <si>
    <t>125 ls</t>
  </si>
  <si>
    <t>50 ls</t>
  </si>
  <si>
    <t>1200 pc</t>
  </si>
  <si>
    <t>500 pc</t>
  </si>
  <si>
    <t>120 ls</t>
  </si>
  <si>
    <t>96 ls</t>
  </si>
  <si>
    <t>1000 pc</t>
  </si>
  <si>
    <t>60 ls</t>
  </si>
  <si>
    <t>90 ls</t>
  </si>
  <si>
    <t>160 pc</t>
  </si>
  <si>
    <t>300 pc</t>
  </si>
  <si>
    <t>200 PCS</t>
  </si>
  <si>
    <t>240 PCS</t>
  </si>
  <si>
    <t>160 PCS</t>
  </si>
  <si>
    <t>270 PC</t>
  </si>
  <si>
    <t>456 pc</t>
  </si>
  <si>
    <t>400 pc</t>
  </si>
  <si>
    <t>40 ls</t>
  </si>
  <si>
    <t>240 pc</t>
  </si>
  <si>
    <t>30 LSN</t>
  </si>
  <si>
    <t>80 ls</t>
  </si>
  <si>
    <t>360 ls</t>
  </si>
  <si>
    <t>30 ls</t>
  </si>
  <si>
    <t>100 LSN</t>
  </si>
  <si>
    <t>576 pc</t>
  </si>
  <si>
    <t>600 pc</t>
  </si>
  <si>
    <t>360 pc</t>
  </si>
  <si>
    <t>660 pc</t>
  </si>
  <si>
    <t>1440 pc</t>
  </si>
  <si>
    <t>48 box</t>
  </si>
  <si>
    <t>36 box</t>
  </si>
  <si>
    <t>48 pot</t>
  </si>
  <si>
    <t>90 box</t>
  </si>
  <si>
    <t>64 box</t>
  </si>
  <si>
    <t>144 ls</t>
  </si>
  <si>
    <t>480 PCS</t>
  </si>
  <si>
    <t>96 box</t>
  </si>
  <si>
    <t>1152 pc</t>
  </si>
  <si>
    <t>60 box</t>
  </si>
  <si>
    <t>24 botol</t>
  </si>
  <si>
    <t>5 grs</t>
  </si>
  <si>
    <t>144 PCS</t>
  </si>
  <si>
    <t>126 PCS</t>
  </si>
  <si>
    <t>1728 PCS</t>
  </si>
  <si>
    <t>96 PCS</t>
  </si>
  <si>
    <t>-</t>
  </si>
  <si>
    <t>48 ls</t>
  </si>
  <si>
    <t>144 set</t>
  </si>
  <si>
    <t>30 box</t>
  </si>
  <si>
    <t>1728 pc</t>
  </si>
  <si>
    <t>24 box</t>
  </si>
  <si>
    <t>40 box</t>
  </si>
  <si>
    <t>48 pc</t>
  </si>
  <si>
    <t>135 ls</t>
  </si>
  <si>
    <t>10 ls</t>
  </si>
  <si>
    <t>320 ls</t>
  </si>
  <si>
    <t>80 box</t>
  </si>
  <si>
    <t>960 pc</t>
  </si>
  <si>
    <t>96 pc</t>
  </si>
  <si>
    <t>72 pc</t>
  </si>
  <si>
    <t>120 pc</t>
  </si>
  <si>
    <t>36 pc</t>
  </si>
  <si>
    <t>180 pc</t>
  </si>
  <si>
    <t>144 pcs</t>
  </si>
  <si>
    <t>120 BOX</t>
  </si>
  <si>
    <t>36 ls</t>
  </si>
  <si>
    <t>40 pot</t>
  </si>
  <si>
    <t>128 ls</t>
  </si>
  <si>
    <t>72 ls</t>
  </si>
  <si>
    <t>120 pot</t>
  </si>
  <si>
    <t>90 pot</t>
  </si>
  <si>
    <t>480 pc</t>
  </si>
  <si>
    <t>72 box</t>
  </si>
  <si>
    <t>36 pot</t>
  </si>
  <si>
    <t>45 box x 48 pc</t>
  </si>
  <si>
    <t>58 box</t>
  </si>
  <si>
    <t>150 box</t>
  </si>
  <si>
    <t>720 PCS</t>
  </si>
  <si>
    <t>20 box</t>
  </si>
  <si>
    <t>2400 pc</t>
  </si>
  <si>
    <t>17 box</t>
  </si>
  <si>
    <t>60 BOX)</t>
  </si>
  <si>
    <t>50 PAK</t>
  </si>
  <si>
    <t>50 pk</t>
  </si>
  <si>
    <t>40 LPG</t>
  </si>
  <si>
    <t>40 PAK</t>
  </si>
  <si>
    <t>50 LPG</t>
  </si>
  <si>
    <t>75 LPG</t>
  </si>
  <si>
    <t>100 Disp</t>
  </si>
  <si>
    <t>150 Disp</t>
  </si>
  <si>
    <t>72 LPG</t>
  </si>
  <si>
    <t>80 pk</t>
  </si>
  <si>
    <t>48 BOX (42)</t>
  </si>
  <si>
    <t>48 BOX (50)</t>
  </si>
  <si>
    <t>48 BOX (36)</t>
  </si>
  <si>
    <t>1152 PC</t>
  </si>
  <si>
    <t>1200 set</t>
  </si>
  <si>
    <t>768 PCS</t>
  </si>
  <si>
    <t>12 grs</t>
  </si>
  <si>
    <t>38 box</t>
  </si>
  <si>
    <t>36 BOX (48)</t>
  </si>
  <si>
    <t>96 Tab</t>
  </si>
  <si>
    <t>1600 pc</t>
  </si>
  <si>
    <t>160 ls</t>
  </si>
  <si>
    <t>600 PCS</t>
  </si>
  <si>
    <t>210 pc</t>
  </si>
  <si>
    <t>7 ls</t>
  </si>
  <si>
    <t>40 LSN</t>
  </si>
  <si>
    <t>60 LSN</t>
  </si>
  <si>
    <t>180 PCS</t>
  </si>
  <si>
    <t>384 pc</t>
  </si>
  <si>
    <t>296 pc</t>
  </si>
  <si>
    <t>384 PCS</t>
  </si>
  <si>
    <t>200 pc</t>
  </si>
  <si>
    <t>24 PCS</t>
  </si>
  <si>
    <t>60 PCS</t>
  </si>
  <si>
    <t>40 pc</t>
  </si>
  <si>
    <t>18 box</t>
  </si>
  <si>
    <t>16 box</t>
  </si>
  <si>
    <t>144 LSN</t>
  </si>
  <si>
    <t>32 box</t>
  </si>
  <si>
    <t>108 ls</t>
  </si>
  <si>
    <t>1296 pc</t>
  </si>
  <si>
    <t>192 ls</t>
  </si>
  <si>
    <t>240 LSN</t>
  </si>
  <si>
    <t>240 ls</t>
  </si>
  <si>
    <t>5400 pc</t>
  </si>
  <si>
    <t>20 grs</t>
  </si>
  <si>
    <t>1392 pc</t>
  </si>
  <si>
    <t>2000 pc</t>
  </si>
  <si>
    <t>120 LSN</t>
  </si>
  <si>
    <t>142 ls</t>
  </si>
  <si>
    <t>200 set</t>
  </si>
  <si>
    <t>90 dos</t>
  </si>
  <si>
    <t>160 set</t>
  </si>
  <si>
    <t>1920 pc</t>
  </si>
  <si>
    <t>180 ls</t>
  </si>
  <si>
    <t>350 ls</t>
  </si>
  <si>
    <t>24 gr</t>
  </si>
  <si>
    <t>250 ls</t>
  </si>
  <si>
    <t>576 PCS</t>
  </si>
  <si>
    <t>288 ls</t>
  </si>
  <si>
    <t>20 GRS</t>
  </si>
  <si>
    <t>12 gr</t>
  </si>
  <si>
    <t>96 LSN</t>
  </si>
  <si>
    <t>33 box</t>
  </si>
  <si>
    <t>192 LSN</t>
  </si>
  <si>
    <t>16 LSN</t>
  </si>
  <si>
    <t>10 LSN</t>
  </si>
  <si>
    <t>432 PCS</t>
  </si>
  <si>
    <t>80 pc</t>
  </si>
  <si>
    <t>168 pc</t>
  </si>
  <si>
    <t>320 pc</t>
  </si>
  <si>
    <t>50 LSN</t>
  </si>
  <si>
    <t>1000 LSN</t>
  </si>
  <si>
    <t>30 PCS</t>
  </si>
  <si>
    <t>18 LSN</t>
  </si>
  <si>
    <t>12 LSN</t>
  </si>
  <si>
    <t>192 pc</t>
  </si>
  <si>
    <t>800 pc</t>
  </si>
  <si>
    <t>72 PCS</t>
  </si>
  <si>
    <t>120 bh</t>
  </si>
  <si>
    <t>12 ls</t>
  </si>
  <si>
    <t>8 LSN</t>
  </si>
  <si>
    <t>15 ls</t>
  </si>
  <si>
    <t>16 ls</t>
  </si>
  <si>
    <t>108 LSN</t>
  </si>
  <si>
    <t>5 LSN</t>
  </si>
  <si>
    <t>15 LSN</t>
  </si>
  <si>
    <t>192 pcs</t>
  </si>
  <si>
    <t>24 set</t>
  </si>
  <si>
    <t>192 PCS</t>
  </si>
  <si>
    <t>288 pc</t>
  </si>
  <si>
    <t>24 LSN</t>
  </si>
  <si>
    <t>92 ls</t>
  </si>
  <si>
    <t>35 ls</t>
  </si>
  <si>
    <t>390 pc</t>
  </si>
  <si>
    <t>50 box</t>
  </si>
  <si>
    <t>100 pc</t>
  </si>
  <si>
    <t>400 set</t>
  </si>
  <si>
    <t>36 BOX</t>
  </si>
  <si>
    <t>12 pc</t>
  </si>
  <si>
    <t>8 pc</t>
  </si>
  <si>
    <t>720 pc</t>
  </si>
  <si>
    <t>288 PCS</t>
  </si>
  <si>
    <t>120 disp</t>
  </si>
  <si>
    <t>3200 pc</t>
  </si>
  <si>
    <t>80 BOX</t>
  </si>
  <si>
    <t>800 ls</t>
  </si>
  <si>
    <t>200 LSN</t>
  </si>
  <si>
    <t>110 ls</t>
  </si>
  <si>
    <t>60 BOX</t>
  </si>
  <si>
    <t>640 pc</t>
  </si>
  <si>
    <t>80 LSN</t>
  </si>
  <si>
    <t>1500 LSN</t>
  </si>
  <si>
    <t>100 PCS</t>
  </si>
  <si>
    <t>480 set</t>
  </si>
  <si>
    <t>650 PCS</t>
  </si>
  <si>
    <t>16 Box (40)</t>
  </si>
  <si>
    <t>640 PCS</t>
  </si>
  <si>
    <t>960 set</t>
  </si>
  <si>
    <t>10000 pc</t>
  </si>
  <si>
    <t>100 disp</t>
  </si>
  <si>
    <t>288 Renteng</t>
  </si>
  <si>
    <t>288 rtg</t>
  </si>
  <si>
    <t>288 renteng</t>
  </si>
  <si>
    <t>360 PCS</t>
  </si>
  <si>
    <t>20 LSN</t>
  </si>
  <si>
    <t>48 LSN</t>
  </si>
  <si>
    <t>738 PCS</t>
  </si>
  <si>
    <t>12 box</t>
  </si>
  <si>
    <t>816 pc</t>
  </si>
  <si>
    <t>500 PCS</t>
  </si>
  <si>
    <t>6000 pc</t>
  </si>
  <si>
    <t>3000 pc</t>
  </si>
  <si>
    <t>24 BOX</t>
  </si>
  <si>
    <t>80 PAK</t>
  </si>
  <si>
    <t>400 box</t>
  </si>
  <si>
    <t>144 dos</t>
  </si>
  <si>
    <t>216 ls</t>
  </si>
  <si>
    <t>144 dos (24)</t>
  </si>
  <si>
    <t>280 ls</t>
  </si>
  <si>
    <t>26 box</t>
  </si>
  <si>
    <t>225 pc</t>
  </si>
  <si>
    <t>225 ls</t>
  </si>
  <si>
    <t>48 box 50</t>
  </si>
  <si>
    <t>24 grs</t>
  </si>
  <si>
    <t>48 box 36</t>
  </si>
  <si>
    <t>200 PAK</t>
  </si>
  <si>
    <t>160 box</t>
  </si>
  <si>
    <t>60 tabung</t>
  </si>
  <si>
    <t>10.000 pc</t>
  </si>
  <si>
    <t>270 pc</t>
  </si>
  <si>
    <t>504 set</t>
  </si>
  <si>
    <t>125 pak</t>
  </si>
  <si>
    <t>10 PAK</t>
  </si>
  <si>
    <t>22 Disp</t>
  </si>
  <si>
    <t>1200 pk</t>
  </si>
  <si>
    <t>10 rim</t>
  </si>
  <si>
    <t>5 rim</t>
  </si>
  <si>
    <t>5000 lbr</t>
  </si>
  <si>
    <t>2 rim</t>
  </si>
  <si>
    <t>60 pk</t>
  </si>
  <si>
    <t>900 pc</t>
  </si>
  <si>
    <t>320 PCS</t>
  </si>
  <si>
    <t>96 BOX</t>
  </si>
  <si>
    <t>56 ls</t>
  </si>
  <si>
    <t>84 ls</t>
  </si>
  <si>
    <t>240 set</t>
  </si>
  <si>
    <t>216 pc</t>
  </si>
  <si>
    <t>100 box</t>
  </si>
  <si>
    <t>75 box</t>
  </si>
  <si>
    <t>25 gr</t>
  </si>
  <si>
    <t>25 gros</t>
  </si>
  <si>
    <t>15 gros</t>
  </si>
  <si>
    <t>20 gr</t>
  </si>
  <si>
    <t>15 gr</t>
  </si>
  <si>
    <t>10 pk</t>
  </si>
  <si>
    <t>100 pk</t>
  </si>
  <si>
    <t>25 PAK</t>
  </si>
  <si>
    <t>160 LSN</t>
  </si>
  <si>
    <t>12 box/ 30</t>
  </si>
  <si>
    <t>45 BOX</t>
  </si>
  <si>
    <t>72 set</t>
  </si>
  <si>
    <t>25 pk</t>
  </si>
  <si>
    <t>288 Rtg</t>
  </si>
  <si>
    <t>12 PCS</t>
  </si>
  <si>
    <t>320 set</t>
  </si>
  <si>
    <t>400 PCS</t>
  </si>
  <si>
    <t>120 set</t>
  </si>
  <si>
    <t>204 pc</t>
  </si>
  <si>
    <t>4 ls</t>
  </si>
  <si>
    <t>1800 pc</t>
  </si>
  <si>
    <t>2O LSN</t>
  </si>
  <si>
    <t>25 ls</t>
  </si>
  <si>
    <t>64 pc</t>
  </si>
  <si>
    <t>10 PCS</t>
  </si>
  <si>
    <t>1500 pc</t>
  </si>
  <si>
    <t>88 pc</t>
  </si>
  <si>
    <t>70 pc</t>
  </si>
  <si>
    <t>98 pc</t>
  </si>
  <si>
    <t>30 pc</t>
  </si>
  <si>
    <t>750 pc</t>
  </si>
  <si>
    <t>4000 pc</t>
  </si>
  <si>
    <t>24000 pc</t>
  </si>
  <si>
    <t>27000 pc</t>
  </si>
  <si>
    <t>13500 pc</t>
  </si>
  <si>
    <t>3000 bh</t>
  </si>
  <si>
    <t>4000 PCS</t>
  </si>
  <si>
    <t>90 PCS</t>
  </si>
  <si>
    <t>380 pc</t>
  </si>
  <si>
    <t>175 ls</t>
  </si>
  <si>
    <t>280 pc</t>
  </si>
  <si>
    <t>5 ls</t>
  </si>
  <si>
    <t>96 set</t>
  </si>
  <si>
    <t>60 set</t>
  </si>
  <si>
    <t>192 set</t>
  </si>
  <si>
    <t xml:space="preserve"> 288 pc</t>
  </si>
  <si>
    <t>48 set</t>
  </si>
  <si>
    <t>600 set</t>
  </si>
  <si>
    <t>375 ls</t>
  </si>
  <si>
    <t>288 Disp</t>
  </si>
  <si>
    <t>33 ls</t>
  </si>
  <si>
    <t>28 ls</t>
  </si>
  <si>
    <t>168 PCS</t>
  </si>
  <si>
    <t>432 pc</t>
  </si>
  <si>
    <t>160 bh</t>
  </si>
  <si>
    <t>1200 PCS</t>
  </si>
  <si>
    <t>26 ls</t>
  </si>
  <si>
    <t>57 ls</t>
  </si>
  <si>
    <t>18 ls</t>
  </si>
  <si>
    <t>216 PCS</t>
  </si>
  <si>
    <t>8 ls</t>
  </si>
  <si>
    <t>198 pc</t>
  </si>
  <si>
    <t>27 ls</t>
  </si>
  <si>
    <t>3600pc</t>
  </si>
  <si>
    <t>7 1/2 grs</t>
  </si>
  <si>
    <t>23 box</t>
  </si>
  <si>
    <t>27 box</t>
  </si>
  <si>
    <t>96 tabung</t>
  </si>
  <si>
    <t>19 box</t>
  </si>
  <si>
    <t>60 pot</t>
  </si>
  <si>
    <t>30 gr</t>
  </si>
  <si>
    <t>40 BOX</t>
  </si>
  <si>
    <t>30 grs</t>
  </si>
  <si>
    <t>10 box</t>
  </si>
  <si>
    <t>24 dos</t>
  </si>
  <si>
    <t>288 set</t>
  </si>
  <si>
    <t>40 dos</t>
  </si>
  <si>
    <t>20 PCS</t>
  </si>
  <si>
    <t>60 SLOP</t>
  </si>
  <si>
    <t>40 SLOP</t>
  </si>
  <si>
    <t>864 pc</t>
  </si>
  <si>
    <t>720 pk</t>
  </si>
  <si>
    <t>260 pc</t>
  </si>
  <si>
    <t>2500 pc</t>
  </si>
  <si>
    <t>40 gr</t>
  </si>
  <si>
    <t>1000 ls</t>
  </si>
  <si>
    <t>200 pk</t>
  </si>
  <si>
    <t>300 PAK</t>
  </si>
  <si>
    <t>1 grs</t>
  </si>
  <si>
    <t>112 box</t>
  </si>
  <si>
    <t>2 ls</t>
  </si>
  <si>
    <t>20 pc</t>
  </si>
  <si>
    <t>108 pc</t>
  </si>
  <si>
    <t>108 PCS</t>
  </si>
  <si>
    <t>20 card</t>
  </si>
  <si>
    <t>2520 pc</t>
  </si>
  <si>
    <t>100 card</t>
  </si>
  <si>
    <t>20 Dos</t>
  </si>
  <si>
    <t>40 tas</t>
  </si>
  <si>
    <t>45 tas</t>
  </si>
  <si>
    <t>40 pak</t>
  </si>
  <si>
    <t>21 box</t>
  </si>
  <si>
    <t>64 BOX (24)</t>
  </si>
  <si>
    <t>75 ls</t>
  </si>
  <si>
    <t>1080 pc</t>
  </si>
  <si>
    <t>24 pc</t>
  </si>
  <si>
    <t>34 ls</t>
  </si>
  <si>
    <t>32 ls</t>
  </si>
  <si>
    <t>70 ls</t>
  </si>
  <si>
    <t>90 LSN</t>
  </si>
  <si>
    <t>80 PCS</t>
  </si>
  <si>
    <t>300 PCS</t>
  </si>
  <si>
    <t>848 pc</t>
  </si>
  <si>
    <t>130 pc</t>
  </si>
  <si>
    <t>150 pc</t>
  </si>
  <si>
    <t>83 pc</t>
  </si>
  <si>
    <t>140 pc</t>
  </si>
  <si>
    <t>186 pc</t>
  </si>
  <si>
    <t>170 pc</t>
  </si>
  <si>
    <t>167 pc</t>
  </si>
  <si>
    <t>116 pc</t>
  </si>
  <si>
    <t>110 pc</t>
  </si>
  <si>
    <t>36 pk</t>
  </si>
  <si>
    <t>30 bks</t>
  </si>
  <si>
    <t>22 ls</t>
  </si>
  <si>
    <t>85 ls</t>
  </si>
  <si>
    <t>218 pk</t>
  </si>
  <si>
    <t>500 pk</t>
  </si>
  <si>
    <t>7200 pc</t>
  </si>
  <si>
    <t>20.000 pc</t>
  </si>
  <si>
    <t>15.000 pc</t>
  </si>
  <si>
    <t>70.000 pc</t>
  </si>
  <si>
    <t>5040 pc</t>
  </si>
  <si>
    <t>2016 pc</t>
  </si>
  <si>
    <t>64 ls</t>
  </si>
  <si>
    <t>2304 pc</t>
  </si>
  <si>
    <t>76 pc</t>
  </si>
  <si>
    <t>250 pk</t>
  </si>
  <si>
    <t>300 pk</t>
  </si>
  <si>
    <t>12 LS</t>
  </si>
  <si>
    <t>135 PCS</t>
  </si>
  <si>
    <t>190 PCS</t>
  </si>
  <si>
    <t>1200 bh</t>
  </si>
  <si>
    <t>120 tabung</t>
  </si>
  <si>
    <t>72 Tabung</t>
  </si>
  <si>
    <t>32 pk</t>
  </si>
  <si>
    <t>144 BOX</t>
  </si>
  <si>
    <t>60 LPG</t>
  </si>
  <si>
    <t>900 PCS</t>
  </si>
  <si>
    <t>3600 PCS</t>
  </si>
  <si>
    <t>7 LSN</t>
  </si>
  <si>
    <t>6 LSN</t>
  </si>
  <si>
    <t>128 PCS</t>
  </si>
  <si>
    <t>66 pc</t>
  </si>
  <si>
    <t>48 PCS</t>
  </si>
  <si>
    <t>54 pc</t>
  </si>
  <si>
    <t>72 LSN</t>
  </si>
  <si>
    <t>145 LSN</t>
  </si>
  <si>
    <t>146 LSN</t>
  </si>
  <si>
    <t>121 LSN</t>
  </si>
  <si>
    <t>127 LSN</t>
  </si>
  <si>
    <t>122 LSN</t>
  </si>
  <si>
    <t>123 LSN</t>
  </si>
  <si>
    <t>124 LSN</t>
  </si>
  <si>
    <t>125 LSN</t>
  </si>
  <si>
    <t>126 LSN</t>
  </si>
  <si>
    <t>252 pc</t>
  </si>
  <si>
    <t>156 pc</t>
  </si>
  <si>
    <t>720 pcs</t>
  </si>
  <si>
    <t>25 LSN</t>
  </si>
  <si>
    <t>480 LSN</t>
  </si>
  <si>
    <t>20 s</t>
  </si>
  <si>
    <t>16 BOX</t>
  </si>
  <si>
    <t>960 PCS</t>
  </si>
  <si>
    <t>3500 pc</t>
  </si>
  <si>
    <t>1600 PCS</t>
  </si>
  <si>
    <t>240 DOS</t>
  </si>
  <si>
    <t>864 PCS</t>
  </si>
  <si>
    <t>15 roll</t>
  </si>
  <si>
    <t>700 PAK</t>
  </si>
  <si>
    <t>560 pc</t>
  </si>
  <si>
    <t>20 PAK</t>
  </si>
  <si>
    <t>20 PK</t>
  </si>
  <si>
    <t>500 pak</t>
  </si>
  <si>
    <t>125 PAK</t>
  </si>
  <si>
    <t>2000 pk</t>
  </si>
  <si>
    <t>150 PAK</t>
  </si>
  <si>
    <t>160 PAK</t>
  </si>
  <si>
    <t>25 kg</t>
  </si>
  <si>
    <t>18 pc</t>
  </si>
  <si>
    <t>59 ls</t>
  </si>
  <si>
    <t>50 PCS</t>
  </si>
  <si>
    <t>50 dos</t>
  </si>
  <si>
    <t>72 PAK</t>
  </si>
  <si>
    <t>52 ls</t>
  </si>
  <si>
    <t>90 pc</t>
  </si>
  <si>
    <t>312 PCS</t>
  </si>
  <si>
    <t>30 GRS</t>
  </si>
  <si>
    <t>288 SET</t>
  </si>
  <si>
    <t>240 pk</t>
  </si>
  <si>
    <t>200 ROL</t>
  </si>
  <si>
    <t>324 PCS</t>
  </si>
  <si>
    <t>16 grs</t>
  </si>
  <si>
    <t>56 set</t>
  </si>
  <si>
    <t>32 PAK</t>
  </si>
  <si>
    <t>2000 PCS</t>
  </si>
  <si>
    <t>40 pk</t>
  </si>
  <si>
    <t>28 LSN</t>
  </si>
  <si>
    <t>336 PCS</t>
  </si>
  <si>
    <t>36 LSN</t>
  </si>
  <si>
    <t>7000 PCS</t>
  </si>
  <si>
    <t>1600 PAK</t>
  </si>
  <si>
    <t>Column2</t>
  </si>
  <si>
    <t>KET</t>
  </si>
  <si>
    <t>TT</t>
  </si>
  <si>
    <t>POINTER</t>
  </si>
  <si>
    <t>M_3</t>
  </si>
  <si>
    <t>//MG_3</t>
  </si>
  <si>
    <t>AWAL</t>
  </si>
  <si>
    <t>NOTA</t>
  </si>
  <si>
    <t>Bensia SF 9925 C</t>
  </si>
  <si>
    <t>Bp VC 1609</t>
  </si>
  <si>
    <t>Cutter transparan 128 k</t>
  </si>
  <si>
    <t>Dispenser polar MN 305</t>
  </si>
  <si>
    <t>Garisan Set 20235 PVC</t>
  </si>
  <si>
    <t>Garisan Set PS 9810 PVC</t>
  </si>
  <si>
    <t>Isi Bensia LT 11-32</t>
  </si>
  <si>
    <t>Isi GW no.369</t>
  </si>
  <si>
    <t>Isi stapler SDI no.3 1204 SDI</t>
  </si>
  <si>
    <t>Lem Cair F 5036 (50 ml)</t>
  </si>
  <si>
    <t>Pc Klg K 597 Mobil</t>
  </si>
  <si>
    <t>Pc magnit 35165</t>
  </si>
  <si>
    <t>Pc magnit B 35145</t>
  </si>
  <si>
    <t>Pensil Zhong hwa M/B kecil 120</t>
  </si>
  <si>
    <t>Stabillo HL 520 Vanco</t>
  </si>
  <si>
    <t>Stapler SDI 1104</t>
  </si>
  <si>
    <t>ARTO MORO</t>
  </si>
  <si>
    <t>Pc Magnit  AC-1762 (22x7.5)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</si>
  <si>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</si>
  <si>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</si>
  <si>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</si>
  <si>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</si>
  <si>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</si>
  <si>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</si>
  <si>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</si>
  <si>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</si>
  <si>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</si>
  <si>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</si>
  <si>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</si>
  <si>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Magnt LPY-6 (23x8)</t>
  </si>
  <si>
    <t>Asahan JK B 23</t>
  </si>
  <si>
    <t>Asahan JK SP-362</t>
  </si>
  <si>
    <t>Asahan Kenko F4 FT</t>
  </si>
  <si>
    <t>Binder clip 105 JK</t>
  </si>
  <si>
    <t>Binder clip 107 JK</t>
  </si>
  <si>
    <t>Binder clip 111 JK</t>
  </si>
  <si>
    <t>Binder clip 155 JK</t>
  </si>
  <si>
    <t>Binder clip 200 JK</t>
  </si>
  <si>
    <t>Binder clip 260 JK</t>
  </si>
  <si>
    <t>Binder clip 300 JK</t>
  </si>
  <si>
    <t>Binder clip JK 280</t>
  </si>
  <si>
    <t>Binder clip Kenko no.105</t>
  </si>
  <si>
    <t>Binder Clip Kenko no.107</t>
  </si>
  <si>
    <t>Binder clip Kenko no.111</t>
  </si>
  <si>
    <t>Binder clip Kenko no.155</t>
  </si>
  <si>
    <t>Binder clip Kenko no.200</t>
  </si>
  <si>
    <t>Binder clip Kenko no.260</t>
  </si>
  <si>
    <t>Binder clip Kenko no.280</t>
  </si>
  <si>
    <t>Binder clip Kenko no.300</t>
  </si>
  <si>
    <t>Bk Tamu Batik 2920</t>
  </si>
  <si>
    <t>BN A5 416/ 401 Campus JK</t>
  </si>
  <si>
    <t>BN A5 517 JK</t>
  </si>
  <si>
    <t>BN A5 Fancy 511/ 484 JK</t>
  </si>
  <si>
    <t>BN A5 Fancy JK</t>
  </si>
  <si>
    <t>BN A5 JK Campus Warna</t>
  </si>
  <si>
    <t>BN A5 Kenko CC 83 Campus</t>
  </si>
  <si>
    <t>BN B5 Campus JK</t>
  </si>
  <si>
    <t>BN B5 Fancy JK</t>
  </si>
  <si>
    <t>BN Kenko A5 BNPP BC Basis</t>
  </si>
  <si>
    <t>BN Kenko A5 BNPP PC Pastel</t>
  </si>
  <si>
    <t>Bp 265 JK</t>
  </si>
  <si>
    <t>Bp 266 JK</t>
  </si>
  <si>
    <t>Bp 338 JK (bonus)</t>
  </si>
  <si>
    <t>Bp gell Kenko Fun Ht B</t>
  </si>
  <si>
    <t>Bp Hitech 0,28 Microtec</t>
  </si>
  <si>
    <t>Bp Hitech 0.28 Ht Kenko</t>
  </si>
  <si>
    <t>Bp Hitech Kenko 0,28 Ht</t>
  </si>
  <si>
    <t>Bp Hitech Kenko 0.28 Br</t>
  </si>
  <si>
    <t>Bp Hitech Kenko 0.4 Br</t>
  </si>
  <si>
    <t>Bp Hitech Kenko 0.4 Ht</t>
  </si>
  <si>
    <t>Bp Hitech Kenko Fun Color Br</t>
  </si>
  <si>
    <t>Bp Hitech Kenko Fun Color Ht</t>
  </si>
  <si>
    <t>Bp JK 249 Lino</t>
  </si>
  <si>
    <t>Bp JK 266 Hitam</t>
  </si>
  <si>
    <t>Bp JK 338</t>
  </si>
  <si>
    <t>Bp JK 349</t>
  </si>
  <si>
    <t>Bp JK BP-273 Zeto hitam</t>
  </si>
  <si>
    <t>Bp JK GP 266 Itech 2</t>
  </si>
  <si>
    <t>Bp JK GP 330</t>
  </si>
  <si>
    <t>Bp KE 200 Kenko Ht</t>
  </si>
  <si>
    <t>Bp Kenko Easy gel Ht</t>
  </si>
  <si>
    <t>Bp Kenko K1 Hitam</t>
  </si>
  <si>
    <t>Bp Kenko K1 Mini</t>
  </si>
  <si>
    <t>Bp Kenko KC 6 Nano tip</t>
  </si>
  <si>
    <t>Bp Kenko KE-100</t>
  </si>
  <si>
    <t>Bp Kenko KE-16 Dot n Dot</t>
  </si>
  <si>
    <t>Bp Kenko KE-200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</si>
  <si>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</si>
  <si>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</si>
  <si>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</si>
  <si>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</si>
  <si>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KS 97</t>
  </si>
  <si>
    <t>Bp Kenko MD 2</t>
  </si>
  <si>
    <t>Bp Kenko NK 7B Hitam</t>
  </si>
  <si>
    <t>Bp Kenko Si biru</t>
  </si>
  <si>
    <t>Bp Kenko T-303 Triangular Hitam</t>
  </si>
  <si>
    <t>Bp Kenko TIL SI Ht</t>
  </si>
  <si>
    <t>Bp Microtec Kenko 0.28 Hitam</t>
  </si>
  <si>
    <t>Bp Microtec Kenko Hitam</t>
  </si>
  <si>
    <t>Bp pen stand STP 300 SG Kenko</t>
  </si>
  <si>
    <t>Bp Sahara Kenko ht</t>
  </si>
  <si>
    <t>BT 2920-3 kembang</t>
  </si>
  <si>
    <t>BT 3224 batik</t>
  </si>
  <si>
    <t>BT 3224-01 kembang</t>
  </si>
  <si>
    <t>BT JA 2833 R Pink</t>
  </si>
  <si>
    <t>BT Kenko 2920 Batik</t>
  </si>
  <si>
    <t>BT Kenko 2920-03 Bunga</t>
  </si>
  <si>
    <t>BT Kenko 3224-01 Bunga</t>
  </si>
  <si>
    <t>BT Kenko 3224-BTK 02</t>
  </si>
  <si>
    <t>Bussines file F PP320 A4 Kenko</t>
  </si>
  <si>
    <t>Call JK CC 11A</t>
  </si>
  <si>
    <t>Call JK CC 36</t>
  </si>
  <si>
    <t>Call JK CC 47 CO</t>
  </si>
  <si>
    <t>Call JK CC-12</t>
  </si>
  <si>
    <t>Call JK CC-12CO</t>
  </si>
  <si>
    <t>Call JK CC-15A</t>
  </si>
  <si>
    <t>Call JK CC-19 A</t>
  </si>
  <si>
    <t>Call JK CC-23</t>
  </si>
  <si>
    <t>Call JK CC-23 CO</t>
  </si>
  <si>
    <t>Call JK CC-25</t>
  </si>
  <si>
    <t>Call JK CC-47</t>
  </si>
  <si>
    <t>Call JK CC-56</t>
  </si>
  <si>
    <t>Call JK CC-57</t>
  </si>
  <si>
    <t>Call JK CC-8 A</t>
  </si>
  <si>
    <t>Call JK CC-800 CH</t>
  </si>
  <si>
    <t>Call JK CC-810 CH</t>
  </si>
  <si>
    <t>Call JK CC-8CO</t>
  </si>
  <si>
    <t>Call JK DTC 3131</t>
  </si>
  <si>
    <t>Call JK DTC-1516</t>
  </si>
  <si>
    <t>Call JK PKC 0711 HC</t>
  </si>
  <si>
    <t>Clear Holder solid CH 840 A4 Kenko</t>
  </si>
  <si>
    <t>Clip JK No.1</t>
  </si>
  <si>
    <t>Clip Jumbo JK no.5</t>
  </si>
  <si>
    <t>Clip Jumbo Kenko no.5</t>
  </si>
  <si>
    <t>Clip Kenko no.1</t>
  </si>
  <si>
    <t>Clip Trigonal JK no.3</t>
  </si>
  <si>
    <t>Clip trigonal Kenko no.3</t>
  </si>
  <si>
    <t>Clip Warna JK C.3100</t>
  </si>
  <si>
    <t>Clip warna Kenko 3100</t>
  </si>
  <si>
    <t>Counter hand tally Kenko HT-302</t>
  </si>
  <si>
    <t>Crayon 12W Putar Pendek JK</t>
  </si>
  <si>
    <t>Crayon 24W Putar Pendek JK</t>
  </si>
  <si>
    <t>Crayon JK 12W Putar Mini</t>
  </si>
  <si>
    <t>Crayon Kenko 12w mini putar Classic (PVC Bag)</t>
  </si>
  <si>
    <t>Crayon putar 24 AGE EiEi Kenko</t>
  </si>
  <si>
    <t>Crayon putar 24 Snoopy EiEi Kenko</t>
  </si>
  <si>
    <t>Crayon putar JK 12W Panjang</t>
  </si>
  <si>
    <t>Crayon putar Titi 12W Panjang</t>
  </si>
  <si>
    <t>Crayon TiTi 24w putar pendek</t>
  </si>
  <si>
    <t>Cutter JK 300 A</t>
  </si>
  <si>
    <t>Cutter JK A-300 A</t>
  </si>
  <si>
    <t>Cutter JK L-500</t>
  </si>
  <si>
    <t>Cutter JK L-500 + Isi</t>
  </si>
  <si>
    <t>Cutter Kenko 918c</t>
  </si>
  <si>
    <t>Cutter Kenko A-300</t>
  </si>
  <si>
    <t>Cutter Kenko K-200</t>
  </si>
  <si>
    <t>Cutter Kenko L 500</t>
  </si>
  <si>
    <t>Date Stamp Kenko D-4 4mm</t>
  </si>
  <si>
    <t>Desk Set Kenko k 8312</t>
  </si>
  <si>
    <t>Dispenser JK 103</t>
  </si>
  <si>
    <t>Dispenser JK TD 2S</t>
  </si>
  <si>
    <t>Dispenser Kenko 321</t>
  </si>
  <si>
    <t>Dispenser Kenko 323</t>
  </si>
  <si>
    <t>Dispenser Kenko 505</t>
  </si>
  <si>
    <t>Double tape Kenko 12mm HG plst biru</t>
  </si>
  <si>
    <t>Double tape Kenko 6mm HG plst biru</t>
  </si>
  <si>
    <t xml:space="preserve">Expanding fille JK 2638 </t>
  </si>
  <si>
    <t>Fastener JK Putih</t>
  </si>
  <si>
    <t>Fastener JK Warna</t>
  </si>
  <si>
    <t>Garisan 30cm Kenko besi</t>
  </si>
  <si>
    <t>Garisan 30cm Kenko F4 (1 box=120)</t>
  </si>
  <si>
    <t>Garisan besi 60 cm Kenko</t>
  </si>
  <si>
    <t>Gel pen Kenko Easy Gel hitam</t>
  </si>
  <si>
    <t>Gel pen Kenko Hitech 0.28mm biru</t>
  </si>
  <si>
    <t>Gel pen Kenko Hitech 0.28mm hitam</t>
  </si>
  <si>
    <t>Gel pen Kenko K-1</t>
  </si>
  <si>
    <t>Gel pen Kenko K-1 biru</t>
  </si>
  <si>
    <t>Gel pen Kenko K-1 hitam</t>
  </si>
  <si>
    <t>Gel pen Kenko K-100</t>
  </si>
  <si>
    <t>Gel pen Kenko KE-100 hitam</t>
  </si>
  <si>
    <t>Gel pen Kenko KE-303 T-gel biru</t>
  </si>
  <si>
    <t>Gunting JK 838 SG</t>
  </si>
  <si>
    <t>Gunting JK SC-828</t>
  </si>
  <si>
    <t>Gunting JK SC-838</t>
  </si>
  <si>
    <t>Gunting JK SC-848</t>
  </si>
  <si>
    <t>Gunting Kenko SC 838</t>
  </si>
  <si>
    <t>Gunting Kenko SC 838 N</t>
  </si>
  <si>
    <t>Gunting Kenko SC 848</t>
  </si>
  <si>
    <t>Gunting Kenko SC 848 N</t>
  </si>
  <si>
    <t>Gunting Kenko SC 848 SG</t>
  </si>
  <si>
    <t>Gunting Kenko SC-828</t>
  </si>
  <si>
    <t>Isi cutter JK B</t>
  </si>
  <si>
    <t>Isi Cutter JK Kecil</t>
  </si>
  <si>
    <t>Isi cutter JK L-150 besar</t>
  </si>
  <si>
    <t>Isi cutter Kenko A-100 kecil</t>
  </si>
  <si>
    <t>Isi cutter Kenko L-150 besar</t>
  </si>
  <si>
    <t>Isi Gel K1 Kenko</t>
  </si>
  <si>
    <t>isi label 2 line JK</t>
  </si>
  <si>
    <t>Isi Pensil JK PL-05</t>
  </si>
  <si>
    <t>Isi pensil Kenko 2B</t>
  </si>
  <si>
    <t>Isi stapler (staples) Kenko 1210</t>
  </si>
  <si>
    <t>Isi stapler (staples) Kenko no.3</t>
  </si>
  <si>
    <t>Isi Stapler Kenko No10-1M</t>
  </si>
  <si>
    <t>Jangka JK MS 402</t>
  </si>
  <si>
    <t>Jangka JK MS 406</t>
  </si>
  <si>
    <t>Jangka set C 2011 Kenko</t>
  </si>
  <si>
    <t>Jangka set JK MS 25</t>
  </si>
  <si>
    <t>Jangka set JK MS 28</t>
  </si>
  <si>
    <t>Jangka set JK MS 75</t>
  </si>
  <si>
    <t>Jangka set Kenko C-288</t>
  </si>
  <si>
    <t>Karet Pentil Bebek Besar</t>
  </si>
  <si>
    <t>Key Ring JK KR-6</t>
  </si>
  <si>
    <t>Key Ring JK KR-8</t>
  </si>
  <si>
    <t>Kuas JK BR-4</t>
  </si>
  <si>
    <t>Kuas JK BR-5</t>
  </si>
  <si>
    <t>Kuas JK BR-9</t>
  </si>
  <si>
    <t>L leaf A5 50 koala MTK kotak</t>
  </si>
  <si>
    <t>L Leaf A5 Kenko</t>
  </si>
  <si>
    <t>L Leaf B5 100 JK</t>
  </si>
  <si>
    <t>L Leaf JA A5 50</t>
  </si>
  <si>
    <t>L Leaf JA B5 50</t>
  </si>
  <si>
    <t>L Leaf JK A5 100</t>
  </si>
  <si>
    <t>L Leaf JK A5 tanpa Cover Mix Mogu/ Minim/ Mola(4)</t>
  </si>
  <si>
    <t>L Leaf Kenko A5 50</t>
  </si>
  <si>
    <t>L Leaf Kenko A5-LL 100-2070</t>
  </si>
  <si>
    <t>L Leaf Kenko B5-LL 100-2670</t>
  </si>
  <si>
    <t>Label JK 1 line k</t>
  </si>
  <si>
    <t>Label JK 1 line p</t>
  </si>
  <si>
    <t>Label JK 1 line putih</t>
  </si>
  <si>
    <t>Label JK 2 line k</t>
  </si>
  <si>
    <t>Label JK 2 line kuning</t>
  </si>
  <si>
    <t>Label JK 2 line p</t>
  </si>
  <si>
    <t>Label JK LB-P2 LN 2brs</t>
  </si>
  <si>
    <t>Label Kenko 5002 (2 LINE)</t>
  </si>
  <si>
    <t>Label Kenko 6001 (1 LINE)</t>
  </si>
  <si>
    <t>Label LB 1LY (1brs)  k JK</t>
  </si>
  <si>
    <t>Label Roll Kenko 2 line P</t>
  </si>
  <si>
    <t>Laminating Kenko LF 2234</t>
  </si>
  <si>
    <t>Lem cair Kenko LG-50</t>
  </si>
  <si>
    <t>Lem JK GL R-50</t>
  </si>
  <si>
    <t>Lem JK GL-50</t>
  </si>
  <si>
    <t>Lem JK GL-R35</t>
  </si>
  <si>
    <t>Lem Kenko 15gr</t>
  </si>
  <si>
    <t>Lem Kenko GT 406</t>
  </si>
  <si>
    <t>Lem Kenko LG 50</t>
  </si>
  <si>
    <t>Lem Stick JK GS 09</t>
  </si>
  <si>
    <t>Lem Stick JK GS 15</t>
  </si>
  <si>
    <t>Lem Stick JK GS 25</t>
  </si>
  <si>
    <t>Lem stick JK GS-100</t>
  </si>
  <si>
    <t>Lem stick JK GS-102</t>
  </si>
  <si>
    <t>Lem stick JK GS-103</t>
  </si>
  <si>
    <t>Lem stick JK GS-104</t>
  </si>
  <si>
    <t>Lem stick JK GS-15 (15gr)</t>
  </si>
  <si>
    <t>Lem stick Kenko 15gr tanggung</t>
  </si>
  <si>
    <t>Lem Stick Kenko 25gr besar</t>
  </si>
  <si>
    <t>Lem stick Kenko 8gr kecil</t>
  </si>
  <si>
    <t>Lem Stik JK GS-100</t>
  </si>
  <si>
    <t>Lem Stik Kenko 15 gr</t>
  </si>
  <si>
    <t>Lem Stik Kenko 25 gr</t>
  </si>
  <si>
    <t>Lem super glue SG 03 Kenko</t>
  </si>
  <si>
    <t>Map Bag JK 2637 b, m, k</t>
  </si>
  <si>
    <t>Marker permanen Kenko PM-100 hitam</t>
  </si>
  <si>
    <t>Marker WB Kenko WM-100 hitam</t>
  </si>
  <si>
    <t>Mech Pen Kenko MP 01</t>
  </si>
  <si>
    <t>Mesin label harga JK MX-5500 M</t>
  </si>
  <si>
    <t>Mesin label harga Kenko MX-5500</t>
  </si>
  <si>
    <t>Mesin label harga Kenko MX-5500 EOS</t>
  </si>
  <si>
    <t>Mesin label harga Kenko MX-6600 A</t>
  </si>
  <si>
    <t>Mika laminating Kenko LF100-2234</t>
  </si>
  <si>
    <t>O pastel JK 12W CH</t>
  </si>
  <si>
    <t>O pastel JK 12W CHC</t>
  </si>
  <si>
    <t>O pastel JK 12W CR</t>
  </si>
  <si>
    <t>O pastel JK 12W OP-12 S</t>
  </si>
  <si>
    <t>O pastel JK 18W OP-18 S</t>
  </si>
  <si>
    <t>O pastel JK 24W OP-24 S</t>
  </si>
  <si>
    <t>O pastel JK 36W OP-36 S</t>
  </si>
  <si>
    <t>O pastel JK 48W OP-48 S</t>
  </si>
  <si>
    <t>O pastel JK 55W OP-55 S</t>
  </si>
  <si>
    <t>O pastel JK 72W OP-72 S</t>
  </si>
  <si>
    <t>O pastel Titi 72W JK</t>
  </si>
  <si>
    <t xml:space="preserve">Oil Color Pensil JK TC 126-18 </t>
  </si>
  <si>
    <t>OP 12W putar panjang JK</t>
  </si>
  <si>
    <t>OP JK 12w</t>
  </si>
  <si>
    <t>OP JK 24w</t>
  </si>
  <si>
    <t>Op Kenko 18 Garden</t>
  </si>
  <si>
    <t>OP Titi 12CH JK</t>
  </si>
  <si>
    <t>OP Titi 12W</t>
  </si>
  <si>
    <t>OP Titi 12W Putar Panjang</t>
  </si>
  <si>
    <t>OP Titi 18 JK</t>
  </si>
  <si>
    <t>OP Titi 24 JK</t>
  </si>
  <si>
    <t>OP Titi 36W</t>
  </si>
  <si>
    <t>OP Titi 48W</t>
  </si>
  <si>
    <t>OP Titi 55W</t>
  </si>
  <si>
    <t>OP Titii 24W</t>
  </si>
  <si>
    <t>P case JK PC-0719 PL-32</t>
  </si>
  <si>
    <t>P case JK PC-0719-32 polos</t>
  </si>
  <si>
    <t>P case JK PC-0719 Fancy</t>
  </si>
  <si>
    <t>P case JK PC-0719-35 MIX</t>
  </si>
  <si>
    <t>P case JK PC-0719-35 pastel</t>
  </si>
  <si>
    <t>P case JK PC-0719-35 polos</t>
  </si>
  <si>
    <t>P case JK PC-0719AC-36A/F Animal Calender</t>
  </si>
  <si>
    <t>P case JK PC-0719GZ-34A/F Gozzy</t>
  </si>
  <si>
    <t>P case Kenko 0719 Fancy</t>
  </si>
  <si>
    <t>P case Magnit 1758</t>
  </si>
  <si>
    <t>Paper Clip JK C-3100</t>
  </si>
  <si>
    <t>Paper cutter JK PC-1938 (A4)</t>
  </si>
  <si>
    <t>Paper cutter JK PC-2638 (F4)</t>
  </si>
  <si>
    <t>PC 0717-5-30 A/D Kenko</t>
  </si>
  <si>
    <t>Pc Kenko 0719 pastel</t>
  </si>
  <si>
    <t>P case Kenko 2160p AGE</t>
  </si>
  <si>
    <t>P case Kenko 2180 MG</t>
  </si>
  <si>
    <t>Pensil Glass PC 100</t>
  </si>
  <si>
    <t>Pensil JK P88</t>
  </si>
  <si>
    <t>Pensil JK P-88 2B</t>
  </si>
  <si>
    <t>Pensil JK P90</t>
  </si>
  <si>
    <t>Pensil JK P-90</t>
  </si>
  <si>
    <t>Pensil JK P-91</t>
  </si>
  <si>
    <t>Pensil JK P-93 2B</t>
  </si>
  <si>
    <t>Pensil Kenko 2B 6019</t>
  </si>
  <si>
    <t>Pensil Kenko 2B 6181</t>
  </si>
  <si>
    <t>Pensil Kenko 2B 6191</t>
  </si>
  <si>
    <t>Pensil Kenko 2B 6906</t>
  </si>
  <si>
    <t>Pensil Kenko 2B 6909 Batik</t>
  </si>
  <si>
    <t>Pensil Kenko 3181</t>
  </si>
  <si>
    <t>Pensil Kenko 6388</t>
  </si>
  <si>
    <t>Plakban kain hitam Kenko 36mm plst merah</t>
  </si>
  <si>
    <t>Plakban kain hitam Kenko 48mm plst merah</t>
  </si>
  <si>
    <t>Plakban kain Kenko 48mm plst biru</t>
  </si>
  <si>
    <t>Plakban Kenko Bening</t>
  </si>
  <si>
    <t>Plakban Kenko Coklat</t>
  </si>
  <si>
    <t>Plakband Kain Kenko 1.1/2</t>
  </si>
  <si>
    <t>Pocket note Kenko 403</t>
  </si>
  <si>
    <t>Pocket note Kenko 404</t>
  </si>
  <si>
    <t>Pocket note Kenko 501</t>
  </si>
  <si>
    <t>Punch JK no.30</t>
  </si>
  <si>
    <t>Punch JK no.40 XL</t>
  </si>
  <si>
    <t>Punch JK no.85</t>
  </si>
  <si>
    <t>Punch JK no.85 B</t>
  </si>
  <si>
    <t>Punch Kenko 30 XL</t>
  </si>
  <si>
    <t>Punch Kenko 40 XL</t>
  </si>
  <si>
    <t>Punch Kenko 85</t>
  </si>
  <si>
    <t>Punch Kenko 85XL</t>
  </si>
  <si>
    <t>Punch Kenko no.30</t>
  </si>
  <si>
    <t>Punch Kenko no.40</t>
  </si>
  <si>
    <t>Push Pin JK PP 30</t>
  </si>
  <si>
    <t>Pushpin Kenko PN 30</t>
  </si>
  <si>
    <t>PW bicolor Kenko 12W CP-12 FBC classic</t>
  </si>
  <si>
    <t>PW JK 12 pendek</t>
  </si>
  <si>
    <t>PW JK 12W CP-100</t>
  </si>
  <si>
    <t>PW JK 12W CP-103</t>
  </si>
  <si>
    <t>PW JK 12W CP-12 PB panjang</t>
  </si>
  <si>
    <t>PW JK 12W CP-S 12 pendek</t>
  </si>
  <si>
    <t>PW JK 24W CP-101</t>
  </si>
  <si>
    <t>PW JK 24W CP-24 PB panjang</t>
  </si>
  <si>
    <t>PW JK 24W CP-24 TC kaleng</t>
  </si>
  <si>
    <t>PW JK 24W CP-S 24 Pendek</t>
  </si>
  <si>
    <t>PW JK 24w panjang</t>
  </si>
  <si>
    <t>PW JK Cp 102 pendek</t>
  </si>
  <si>
    <t>PW JK CP-104</t>
  </si>
  <si>
    <t>PW JK CP-107</t>
  </si>
  <si>
    <t>PW Kenko 12W CP-12 F classic panjang</t>
  </si>
  <si>
    <t>PW Kenko 12W CP-12 F Tin case classic</t>
  </si>
  <si>
    <t>PW Kenko 12W FBC</t>
  </si>
  <si>
    <t>PW Kenko 12W CP-12HALF classic</t>
  </si>
  <si>
    <t>PW Kenko 24W CP-24 F classic panjang</t>
  </si>
  <si>
    <t>PW Kenko 36 F</t>
  </si>
  <si>
    <t>PW Kenko 36W</t>
  </si>
  <si>
    <t>Spidol 12W Brush Pen DBP 12W  Kenko</t>
  </si>
  <si>
    <t>Spidol 24W Brush Pen DBP 24W  Kenko</t>
  </si>
  <si>
    <t>Spidol Color marker Kenko Hj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</si>
  <si>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</si>
  <si>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</si>
  <si>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</si>
  <si>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</si>
  <si>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</si>
  <si>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Permanent PM100 Ht</t>
  </si>
  <si>
    <t>Stabillo Highlighter JK HL-1 kuning</t>
  </si>
  <si>
    <t>Stabillo HL 1 (K) 2/ Hj (1)</t>
  </si>
  <si>
    <t>Stabillo HL 3 (Br), HL 5 (Or)</t>
  </si>
  <si>
    <t>Stabillo Kenko High Winner kuning</t>
  </si>
  <si>
    <t>Stabillo ZRM 2H 103 K</t>
  </si>
  <si>
    <t>Stamp plate dater Kenko S-68 (lunas)</t>
  </si>
  <si>
    <t>Stampad JK no 1</t>
  </si>
  <si>
    <t>Stampad JK no 2</t>
  </si>
  <si>
    <t>Stampad Kenko no.0</t>
  </si>
  <si>
    <t>Stapler HD 10 CL JK</t>
  </si>
  <si>
    <t>Stapler HD 50 CL</t>
  </si>
  <si>
    <t>Stapler JK HD 50</t>
  </si>
  <si>
    <t>Stapler JK HD-10</t>
  </si>
  <si>
    <t>Stapler JK HD-10 M</t>
  </si>
  <si>
    <t>Stapler JK HD-12A/13</t>
  </si>
  <si>
    <t>Stapler JK HD-12N/13</t>
  </si>
  <si>
    <t>Stapler JK HD-50</t>
  </si>
  <si>
    <t>Stapler Kenko 12L/ 24</t>
  </si>
  <si>
    <t>Stapler Kenko 12N/ 13</t>
  </si>
  <si>
    <t>Stapler Kenko 12N/ 24</t>
  </si>
  <si>
    <t>Stapler Kenko HD 50 OJ</t>
  </si>
  <si>
    <t>Stapler Kenko HD-10</t>
  </si>
  <si>
    <t>Stapler Kenko HD-10 D</t>
  </si>
  <si>
    <t>Stapler Kenko HD-10 S Mini</t>
  </si>
  <si>
    <t>Stapler Kenko HD-10D</t>
  </si>
  <si>
    <t>Stapler Kenko HD-50</t>
  </si>
  <si>
    <t>Stip JK 107 Animal</t>
  </si>
  <si>
    <t>Stip JK 20 Ht</t>
  </si>
  <si>
    <t>Stip JK 20 P</t>
  </si>
  <si>
    <t>Stip JK 30 P</t>
  </si>
  <si>
    <t>Stip JK 30 Ht</t>
  </si>
  <si>
    <t>Stip JK 40 Ht</t>
  </si>
  <si>
    <t>Stip JK 40 P</t>
  </si>
  <si>
    <t>Stip JK 40 Warna</t>
  </si>
  <si>
    <t>Stip JK 526-B20</t>
  </si>
  <si>
    <t>Stip JK 526-B40 P</t>
  </si>
  <si>
    <t>Stip JK ER-110</t>
  </si>
  <si>
    <t>Stip JK Pen MER-01</t>
  </si>
  <si>
    <t>Stip Kenko 20 ht</t>
  </si>
  <si>
    <t>Stip Kenko 20 Putih</t>
  </si>
  <si>
    <t>Stip Kenko 40 hitam</t>
  </si>
  <si>
    <t>Stip Kenko 40 putih</t>
  </si>
  <si>
    <t>Stip Kenko ER 36 Batik</t>
  </si>
  <si>
    <t>Tape cutter  JK TD-2H</t>
  </si>
  <si>
    <t>Tape Cutter Kenko 503</t>
  </si>
  <si>
    <t>Tape Cutter Kenko TD-321</t>
  </si>
  <si>
    <t>Tape Cutter Kenko TD-323</t>
  </si>
  <si>
    <t>Tas 3234 paradise JK</t>
  </si>
  <si>
    <t>Tas S.Bag JK SPB-30 CT-29 A/B Culture</t>
  </si>
  <si>
    <t>Tipe ex CF S 203 A JK</t>
  </si>
  <si>
    <t>Tipe ex CF S 209 A JK</t>
  </si>
  <si>
    <t>Tipe ex CT 522 JK</t>
  </si>
  <si>
    <t>Tipe ex CT J 205 PT JK</t>
  </si>
  <si>
    <t>Tipe ex CT S 201 PT JK</t>
  </si>
  <si>
    <t>Tipe ex JK 101</t>
  </si>
  <si>
    <t>Tipe ex Kenko 310 SL (12M)</t>
  </si>
  <si>
    <t>Tipe ex Kenko CT 309 (12M)</t>
  </si>
  <si>
    <t>Tipe-ex JK 101</t>
  </si>
  <si>
    <t>Tipe-ex JK 101 A</t>
  </si>
  <si>
    <t>Tipe-ex JK 508</t>
  </si>
  <si>
    <t>Tipe-ex JK CF-S 209</t>
  </si>
  <si>
    <t>Tipe-ex JK CF-S 209 A</t>
  </si>
  <si>
    <t>Tipe-ex JK CT-522</t>
  </si>
  <si>
    <t>Tipe-ex JK CT-522 PTL</t>
  </si>
  <si>
    <t>Tipe-ex JK CT-522-02</t>
  </si>
  <si>
    <t>Tipe-ex JK P.235</t>
  </si>
  <si>
    <t>Tipe-ex JK S.225</t>
  </si>
  <si>
    <t>Tipe-ex JK-01</t>
  </si>
  <si>
    <t>Tipe-ex JK-101</t>
  </si>
  <si>
    <t>Tipe-ex JK-101 A</t>
  </si>
  <si>
    <t>Tipe-ex Kenko 210 SL</t>
  </si>
  <si>
    <t>Tipe-ex Kenko 306</t>
  </si>
  <si>
    <t>Tipe-ex Kenko 310 SL</t>
  </si>
  <si>
    <t>Tipe-ex Kenko 634</t>
  </si>
  <si>
    <t>Tipe-ex Kenko 802</t>
  </si>
  <si>
    <t>Tipe-ex Kenko 823</t>
  </si>
  <si>
    <t>Tipe-ex Kenko 831</t>
  </si>
  <si>
    <t>Tipe-ex Kenko 905</t>
  </si>
  <si>
    <t>Tipe-ex Kenko 909</t>
  </si>
  <si>
    <t>Tipe-ex Kenko CT 2001</t>
  </si>
  <si>
    <t>Tipe-ex Kenko CT-1505 FC</t>
  </si>
  <si>
    <t>Tipe-ex Kenko CT-202N</t>
  </si>
  <si>
    <t>Tipe-ex Kenko CT-3001</t>
  </si>
  <si>
    <t>Tipe-ex Kenko CT-606</t>
  </si>
  <si>
    <t>Tipe-ex Kenko CT-608</t>
  </si>
  <si>
    <t>Tipe-ex Kenko CT-634 DT</t>
  </si>
  <si>
    <t>Tipe-ex Kenko CT-809</t>
  </si>
  <si>
    <t>Tipe-ex Kenko CT-902</t>
  </si>
  <si>
    <t>Tipe-ex Kenko CT-906</t>
  </si>
  <si>
    <t>Tipe-ex Kenko KE-01</t>
  </si>
  <si>
    <t>Tipe-ex Kenko KE-107 M</t>
  </si>
  <si>
    <t>Tipe-ex Kenko KE-108</t>
  </si>
  <si>
    <t>Tipe-ex Kenko KE-823</t>
  </si>
  <si>
    <t>Tipe-ex Kenko KE-826 M</t>
  </si>
  <si>
    <t>Tipe-ex kertas JK CT-507</t>
  </si>
  <si>
    <t>Tipe-ex kertas JK CT-522</t>
  </si>
  <si>
    <t>Tipe-ex kertas JK CT-546</t>
  </si>
  <si>
    <t>Tipe-ex kertas Kenko CT-309</t>
  </si>
  <si>
    <t>Water Color JK WC 4-12</t>
  </si>
  <si>
    <t>Water Color JK WC 4-24</t>
  </si>
  <si>
    <t>60 gr</t>
  </si>
  <si>
    <t>50 gr</t>
  </si>
  <si>
    <t>10 gr</t>
  </si>
  <si>
    <t>5 GRS</t>
  </si>
  <si>
    <t>2 GRS</t>
  </si>
  <si>
    <t>3 GRS</t>
  </si>
  <si>
    <t>50 GRS</t>
  </si>
  <si>
    <t>10 GRS</t>
  </si>
  <si>
    <t>72 BOX (6)</t>
  </si>
  <si>
    <t>48 BOX (288)</t>
  </si>
  <si>
    <t>24 box 24 pc</t>
  </si>
  <si>
    <t>200 BOX</t>
  </si>
  <si>
    <t>500 BOX</t>
  </si>
  <si>
    <t>240 ROL</t>
  </si>
  <si>
    <t>480 ROL</t>
  </si>
  <si>
    <t>40 PC</t>
  </si>
  <si>
    <t>12 GRS</t>
  </si>
  <si>
    <t>288 LSN</t>
  </si>
  <si>
    <t>1000 ROL</t>
  </si>
  <si>
    <t>18 GRS</t>
  </si>
  <si>
    <t>120 PC</t>
  </si>
  <si>
    <t>8 BOX (25)</t>
  </si>
  <si>
    <t>40 DRUM</t>
  </si>
  <si>
    <t>240 SET</t>
  </si>
  <si>
    <t>64 BOX</t>
  </si>
  <si>
    <t>54 LSN</t>
  </si>
  <si>
    <t>36 BOX (24)</t>
  </si>
  <si>
    <t>54 box</t>
  </si>
  <si>
    <t>36 BOX (20)</t>
  </si>
  <si>
    <t>50 card</t>
  </si>
  <si>
    <t>10 BOX</t>
  </si>
  <si>
    <t>14 PCS</t>
  </si>
  <si>
    <t>48 SET</t>
  </si>
  <si>
    <t>36 SET</t>
  </si>
  <si>
    <t>18 PCS</t>
  </si>
  <si>
    <t>5 PCS</t>
  </si>
  <si>
    <t>80 ROL</t>
  </si>
  <si>
    <t>60 ROL</t>
  </si>
  <si>
    <t>72 SET</t>
  </si>
  <si>
    <t>144 LS</t>
  </si>
  <si>
    <t>6 pc</t>
  </si>
  <si>
    <t>6 PCS</t>
  </si>
  <si>
    <t>50 BOX</t>
  </si>
  <si>
    <t>Paper fastener Kenko PF-508 Warna</t>
  </si>
  <si>
    <t>100 BOX</t>
  </si>
  <si>
    <t>Lem Cair Kenko LG-35</t>
  </si>
  <si>
    <t>Tipe-ex Kertas Kenko CT-819</t>
  </si>
  <si>
    <t>Tipe-ex Kertas Kenko CT-919</t>
  </si>
  <si>
    <t>Pc Magnit JH-220 A (22x8.5)</t>
  </si>
  <si>
    <t>Cutter Gunindo SC 9C Trans</t>
  </si>
  <si>
    <t>Gunting Gunindo SPL Coklat</t>
  </si>
  <si>
    <t>Gunting Gunindo PL-8</t>
  </si>
  <si>
    <t>Stapler SDI 1102</t>
  </si>
  <si>
    <t>Stapler SDI 1123</t>
  </si>
  <si>
    <t>Gel pen Tianjiao TZ-501</t>
  </si>
  <si>
    <t>Acrylic sisipan kertas A5 T 15x21cm</t>
  </si>
  <si>
    <t>Acrylic sisipan kertas A4 T 30x21cm</t>
  </si>
  <si>
    <t>Agenda polos 123 Hijau</t>
  </si>
  <si>
    <t>Agenda Pro Deluxe Besar PC-122 WK</t>
  </si>
  <si>
    <t>Tas Coklat Tanggung Besar</t>
  </si>
  <si>
    <t>Agenda Pro Deluxe PC-121 WK Kecil</t>
  </si>
  <si>
    <t>Notes 156-80/ Address Telepon</t>
  </si>
  <si>
    <t>100 PAK</t>
  </si>
  <si>
    <t>Lem Glupen Kenko GLP-01</t>
  </si>
  <si>
    <t>Bensia SF-9939 A dadu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</si>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</sst>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41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pivotButton="1"/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19" formatCode="dd/mm/yyyy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A%2007%20JULI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ATALI"/>
      <sheetName val="KENKO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NOTA%2007%20JULI%2020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28.693960185185" createdVersion="5" refreshedVersion="5" minRefreshableVersion="3" recordCount="936">
  <cacheSource type="worksheet">
    <worksheetSource name="NOTA" r:id="rId2"/>
  </cacheSource>
  <cacheFields count="48">
    <cacheField name="ID" numFmtId="3">
      <sharedItems containsMixedTypes="1" containsNumber="1" containsInteger="1" minValue="1" maxValue="113"/>
    </cacheField>
    <cacheField name="ID_P" numFmtId="0">
      <sharedItems/>
    </cacheField>
    <cacheField name="CEK_EXP" numFmtId="0">
      <sharedItems count="2">
        <e v="#REF!"/>
        <s v=""/>
      </sharedItems>
    </cacheField>
    <cacheField name="ID_H" numFmtId="0">
      <sharedItems containsMixedTypes="1" containsNumber="1" containsInteger="1" minValue="1" maxValue="113"/>
    </cacheField>
    <cacheField name="TANGGAL" numFmtId="14">
      <sharedItems containsDate="1" containsBlank="1" containsMixedTypes="1" minDate="2023-07-01T00:00:00" maxDate="2023-07-22T00:00:00" count="19">
        <d v="2023-07-01T00:00:00"/>
        <m/>
        <d v="2023-07-03T00:00:00"/>
        <d v="2023-07-04T00:00:00"/>
        <d v="2023-07-05T00:00:00"/>
        <d v="2023-07-06T00:00:00"/>
        <d v="2023-07-07T00:00:00"/>
        <s v=" "/>
        <d v="2023-07-08T00:00:00"/>
        <d v="2023-07-11T00:00:00"/>
        <d v="2023-07-10T00:00:00"/>
        <d v="2023-07-13T00:00:00"/>
        <d v="2023-07-12T00:00:00"/>
        <d v="2023-07-15T00:00:00"/>
        <d v="2023-07-14T00:00:00"/>
        <d v="2023-07-18T00:00:00"/>
        <d v="2023-07-20T00:00:00"/>
        <d v="2023-07-17T00:00:00"/>
        <d v="2023-07-21T00:00:00"/>
      </sharedItems>
    </cacheField>
    <cacheField name="SUPPLIER" numFmtId="0">
      <sharedItems containsBlank="1" count="29">
        <s v="DUTA BUANA"/>
        <m/>
        <s v="GRAFINDO"/>
        <s v="BINTANG JAYA"/>
        <s v="SURYA PRATAMA"/>
        <s v="SAPUTRO"/>
        <s v="ETJ"/>
        <s v="SBS"/>
        <s v="PPW"/>
        <s v="PSM"/>
        <s v="ATALI MAKMUR"/>
        <s v="KENKO SINAR INDONESIA"/>
        <s v="DB STATIONERY"/>
        <s v="MSI"/>
        <s v="SAMUDERA ANGKASA JAYA"/>
        <s v="PARAMA"/>
        <s v="HANSA"/>
        <s v="SDI"/>
        <s v="GLORY"/>
        <s v="COMBI"/>
        <s v="LESTARI"/>
        <s v="ALPINDO"/>
        <s v="GUNINDO"/>
        <s v="BINTANG SAUDARA"/>
        <s v="LAYS"/>
        <s v="PUTRA SURYA MANDIRI"/>
        <s v="99 JAYA UTAMA"/>
        <s v="KAWAN SETIA"/>
        <s v="WIN'S SENTOSA"/>
      </sharedItems>
    </cacheField>
    <cacheField name="FAKTUR" numFmtId="0">
      <sharedItems containsBlank="1" count="3">
        <s v="UNTANA"/>
        <m/>
        <s v="ARTO MORO"/>
      </sharedItems>
    </cacheField>
    <cacheField name="NO.NOTA" numFmtId="0">
      <sharedItems containsBlank="1"/>
    </cacheField>
    <cacheField name="NO.SJ" numFmtId="0">
      <sharedItems containsBlank="1" count="15">
        <m/>
        <s v="TH024/6/2023"/>
        <s v="023/JSW/VII/23"/>
        <s v="0046/HW/VII/23"/>
        <s v="SA 42805"/>
        <s v="SA 42807"/>
        <s v="SA 42789"/>
        <s v="SA 42791"/>
        <s v="SA 42803"/>
        <s v="SA 42834"/>
        <s v="SA 42814"/>
        <s v="SA 42908"/>
        <s v="SA 42927"/>
        <s v="SA 42939"/>
        <s v="SA 42959"/>
      </sharedItems>
    </cacheField>
    <cacheField name="TGL.NOTA" numFmtId="14">
      <sharedItems containsDate="1" containsBlank="1" containsMixedTypes="1" minDate="2023-05-28T00:00:00" maxDate="2023-07-21T00:00:00" count="22">
        <d v="2023-05-28T00:00:00"/>
        <m/>
        <d v="2023-06-30T00:00:00"/>
        <d v="2023-06-27T00:00:00"/>
        <d v="2023-06-26T00:00:00"/>
        <d v="2023-07-03T00:00:00"/>
        <d v="2023-07-01T00:00:00"/>
        <d v="2023-07-04T00:00:00"/>
        <d v="2023-07-06T00:00:00"/>
        <d v="2023-07-05T00:00:00"/>
        <d v="2023-07-07T00:00:00"/>
        <d v="2023-07-08T00:00:00"/>
        <d v="2023-07-10T00:00:00"/>
        <d v="2023-07-11T00:00:00"/>
        <d v="2023-07-12T00:00:00"/>
        <d v="2023-07-13T00:00:00"/>
        <d v="2023-07-15T00:00:00"/>
        <d v="2023-07-17T00:00:00"/>
        <d v="2023-07-20T00:00:00"/>
        <d v="2023-07-14T00:00:00"/>
        <d v="2023-07-18T00:00:00"/>
        <s v="13/07/203"/>
      </sharedItems>
    </cacheField>
    <cacheField name="B" numFmtId="0">
      <sharedItems containsString="0" containsBlank="1" containsNumber="1" containsInteger="1" minValue="1" maxValue="7" count="5">
        <m/>
        <n v="1"/>
        <n v="2"/>
        <n v="7"/>
        <n v="5"/>
      </sharedItems>
    </cacheField>
    <cacheField name="NAMA BARANG" numFmtId="0">
      <sharedItems containsBlank="1"/>
    </cacheField>
    <cacheField name="C" numFmtId="0">
      <sharedItems containsString="0" containsBlank="1" containsNumber="1" containsInteger="1" minValue="1" maxValue="90" count="27">
        <n v="10"/>
        <n v="1"/>
        <m/>
        <n v="11"/>
        <n v="23"/>
        <n v="2"/>
        <n v="4"/>
        <n v="30"/>
        <n v="5"/>
        <n v="3"/>
        <n v="7"/>
        <n v="6"/>
        <n v="15"/>
        <n v="26"/>
        <n v="50"/>
        <n v="21"/>
        <n v="20"/>
        <n v="12"/>
        <n v="13"/>
        <n v="8"/>
        <n v="90"/>
        <n v="18"/>
        <n v="14"/>
        <n v="60"/>
        <n v="9"/>
        <n v="28"/>
        <n v="44"/>
      </sharedItems>
    </cacheField>
    <cacheField name="QTY" numFmtId="0">
      <sharedItems containsString="0" containsBlank="1" containsNumber="1" containsInteger="1" minValue="1" maxValue="24000"/>
    </cacheField>
    <cacheField name="STN" numFmtId="0">
      <sharedItems containsBlank="1" count="10">
        <s v="LSN"/>
        <m/>
        <s v="PAK"/>
        <s v="PCS"/>
        <s v="LPG"/>
        <s v="SET"/>
        <s v="GRS"/>
        <s v="ROL"/>
        <s v="BOX"/>
        <s v="CAD"/>
      </sharedItems>
    </cacheField>
    <cacheField name="HARGA SATUAN" numFmtId="0">
      <sharedItems containsString="0" containsBlank="1" containsNumber="1" minValue="650" maxValue="273000"/>
    </cacheField>
    <cacheField name="HARGA/ CTN" numFmtId="0">
      <sharedItems containsString="0" containsBlank="1" containsNumber="1" containsInteger="1" minValue="372000" maxValue="7430400"/>
    </cacheField>
    <cacheField name="QTY/ CTN" numFmtId="0">
      <sharedItems containsBlank="1"/>
    </cacheField>
    <cacheField name="DISC 1" numFmtId="0">
      <sharedItems containsString="0" containsBlank="1" containsNumber="1" minValue="8.0000000000000002E-3" maxValue="0.2" count="11">
        <n v="0.03"/>
        <m/>
        <n v="0.2"/>
        <n v="0.125"/>
        <n v="0.1"/>
        <n v="0.17"/>
        <n v="7.0000000000000007E-2"/>
        <n v="0.17499999999999999"/>
        <n v="0.15"/>
        <n v="0.05"/>
        <n v="8.0000000000000002E-3"/>
      </sharedItems>
    </cacheField>
    <cacheField name="DISC 2" numFmtId="0">
      <sharedItems containsString="0" containsBlank="1" containsNumber="1" minValue="2.5000000000000001E-2" maxValue="0.1" count="6">
        <m/>
        <n v="0.04"/>
        <n v="0.05"/>
        <n v="0.1"/>
        <n v="2.5000000000000001E-2"/>
        <n v="0.03"/>
      </sharedItems>
    </cacheField>
    <cacheField name="DISC DLL" numFmtId="0">
      <sharedItems containsString="0" containsBlank="1" containsNumber="1" containsInteger="1" minValue="56500" maxValue="553612" count="5">
        <m/>
        <n v="135432"/>
        <n v="56500"/>
        <n v="270864"/>
        <n v="553612"/>
      </sharedItems>
    </cacheField>
    <cacheField name="KETERANGAN" numFmtId="0">
      <sharedItems containsBlank="1" count="6">
        <m/>
        <s v="90 C =&gt; 23 C"/>
        <s v="BONUS"/>
        <s v="REVISI HARGA"/>
        <s v="1 PAK ISI 12 SET"/>
        <s v="BARANG DATANG = &gt; 44 C DARI 50 C"/>
      </sharedItems>
    </cacheField>
    <cacheField name="JUMLAH" numFmtId="0">
      <sharedItems containsMixedTypes="1" containsNumber="1" minValue="19200" maxValue="105600000"/>
    </cacheField>
    <cacheField name="DISC 1-" numFmtId="0">
      <sharedItems containsMixedTypes="1" containsNumber="1" minValue="0" maxValue="9547200"/>
    </cacheField>
    <cacheField name="DISC 2-" numFmtId="0">
      <sharedItems containsMixedTypes="1" containsNumber="1" minValue="0" maxValue="1835865"/>
    </cacheField>
    <cacheField name="DISC" numFmtId="0">
      <sharedItems containsMixedTypes="1" containsNumber="1" minValue="0" maxValue="9547200"/>
    </cacheField>
    <cacheField name="TOTAL" numFmtId="0">
      <sharedItems containsMixedTypes="1" containsNumber="1" minValue="19200" maxValue="105600000"/>
    </cacheField>
    <cacheField name="Column2" numFmtId="0">
      <sharedItems containsNonDate="0" containsString="0" containsBlank="1" count="1">
        <m/>
      </sharedItems>
    </cacheField>
    <cacheField name="DISC TOTAL" numFmtId="0">
      <sharedItems containsMixedTypes="1" containsNumber="1" minValue="0" maxValue="18038360"/>
    </cacheField>
    <cacheField name="TOTAL INVOICE" numFmtId="0">
      <sharedItems containsMixedTypes="1" containsNumber="1" minValue="0" maxValue="105600000"/>
    </cacheField>
    <cacheField name="HARGA/ CTN_H" numFmtId="3">
      <sharedItems containsMixedTypes="1" containsNumber="1" minValue="0" maxValue="7920000"/>
    </cacheField>
    <cacheField name="JUMLAH_H" numFmtId="0">
      <sharedItems containsMixedTypes="1" containsNumber="1" minValue="19200" maxValue="105600000"/>
    </cacheField>
    <cacheField name="TGL_H" numFmtId="0">
      <sharedItems containsDate="1" containsMixedTypes="1" minDate="2023-07-01T00:00:00" maxDate="2023-07-22T00:00:00" count="19">
        <d v="2023-07-01T00:00:00"/>
        <s v=""/>
        <d v="2023-07-03T00:00:00"/>
        <d v="2023-07-04T00:00:00"/>
        <n v="45111"/>
        <d v="2023-07-05T00:00:00"/>
        <d v="2023-07-06T00:00:00"/>
        <d v="2023-07-07T00:00:00"/>
        <d v="2023-07-08T00:00:00"/>
        <d v="2023-07-11T00:00:00"/>
        <d v="2023-07-10T00:00:00"/>
        <d v="2023-07-13T00:00:00"/>
        <d v="2023-07-12T00:00:00"/>
        <d v="2023-07-15T00:00:00"/>
        <d v="2023-07-14T00:00:00"/>
        <d v="2023-07-18T00:00:00"/>
        <d v="2023-07-20T00:00:00"/>
        <d v="2023-07-17T00:00:00"/>
        <d v="2023-07-21T00:00:00"/>
      </sharedItems>
    </cacheField>
    <cacheField name="SUPPLIER_H" numFmtId="3">
      <sharedItems count="29">
        <s v="DUTA BUANA"/>
        <s v=""/>
        <s v="GRAFINDO"/>
        <s v="BINTANG JAYA"/>
        <s v="SURYA PRATAMA"/>
        <s v="SAPUTRO"/>
        <s v="ETJ"/>
        <s v="SBS"/>
        <s v="PPW"/>
        <s v="PSM"/>
        <s v="ATALI MAKMUR"/>
        <s v="KENKO SINAR INDONESIA"/>
        <s v="DB STATIONERY"/>
        <s v="MSI"/>
        <s v="SAMUDERA ANGKASA JAYA"/>
        <s v="PARAMA"/>
        <s v="HANSA"/>
        <s v="SDI"/>
        <s v="GLORY"/>
        <s v="COMBI"/>
        <s v="LESTARI"/>
        <s v="ALPINDO"/>
        <s v="GUNINDO"/>
        <s v="BINTANG SAUDARA"/>
        <s v="LAYS"/>
        <s v="PUTRA SURYA MANDIRI"/>
        <s v="99 JAYA UTAMA"/>
        <s v="KAWAN SETIA"/>
        <s v="WIN'S SENTOSA"/>
      </sharedItems>
    </cacheField>
    <cacheField name="FAKTUR_H" numFmtId="3">
      <sharedItems count="3">
        <s v="UNTANA"/>
        <s v=""/>
        <s v="ARTO MORO"/>
      </sharedItems>
    </cacheField>
    <cacheField name="qb" numFmtId="0">
      <sharedItems containsMixedTypes="1" containsNumber="1" containsInteger="1" minValue="1" maxValue="15" count="15">
        <n v="2"/>
        <s v=""/>
        <n v="5"/>
        <n v="1"/>
        <n v="7"/>
        <n v="4"/>
        <n v="6"/>
        <n v="3"/>
        <n v="9"/>
        <n v="10"/>
        <n v="8"/>
        <n v="12"/>
        <n v="11"/>
        <n v="14"/>
        <n v="15"/>
      </sharedItems>
    </cacheField>
    <cacheField name="Column1" numFmtId="0">
      <sharedItems containsMixedTypes="1" containsNumber="1" containsInteger="1" minValue="5" maxValue="7" count="6">
        <n v="5"/>
        <s v=""/>
        <n v="6"/>
        <n v="7"/>
        <e v="#REF!"/>
        <e v="#VALUE!"/>
      </sharedItems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 count="2">
        <e v="#REF!"/>
        <s v=""/>
      </sharedItems>
    </cacheField>
    <cacheField name="//DB" numFmtId="0">
      <sharedItems containsMixedTypes="1" containsNumber="1" containsInteger="1" minValue="36" maxValue="2552"/>
    </cacheField>
    <cacheField name="Column3" numFmtId="0">
      <sharedItems count="2">
        <b v="1"/>
        <s v=""/>
      </sharedItems>
    </cacheField>
    <cacheField name="QTY/ CTN_H" numFmtId="0">
      <sharedItems/>
    </cacheField>
    <cacheField name="NB NOTA_C_QTY" numFmtId="0">
      <sharedItems/>
    </cacheField>
    <cacheField name="//DB2" numFmtId="0">
      <sharedItems containsMixedTypes="1" containsNumber="1" containsInteger="1" minValue="36" maxValue="2552"/>
    </cacheField>
    <cacheField name="ID BARANG" numFmtId="1">
      <sharedItems containsMixedTypes="1" containsNumber="1" containsInteger="1" minValue="1" maxValue="575" count="463">
        <n v="1"/>
        <n v="2"/>
        <s v=""/>
        <n v="4"/>
        <n v="5"/>
        <n v="7"/>
        <n v="8"/>
        <n v="9"/>
        <n v="10"/>
        <n v="11"/>
        <n v="13"/>
        <n v="15"/>
        <n v="17"/>
        <n v="18"/>
        <n v="20"/>
        <n v="22"/>
        <n v="24"/>
        <n v="25"/>
        <n v="27"/>
        <n v="29"/>
        <n v="31"/>
        <n v="32"/>
        <n v="34"/>
        <n v="36"/>
        <n v="37"/>
        <n v="38"/>
        <n v="39"/>
        <n v="40"/>
        <n v="41"/>
        <n v="42"/>
        <n v="44"/>
        <n v="45"/>
        <n v="46"/>
        <n v="47"/>
        <n v="48"/>
        <n v="49"/>
        <n v="50"/>
        <n v="52"/>
        <n v="53"/>
        <n v="54"/>
        <n v="55"/>
        <n v="57"/>
        <n v="58"/>
        <n v="59"/>
        <n v="60"/>
        <n v="61"/>
        <n v="62"/>
        <n v="64"/>
        <n v="65"/>
        <n v="66"/>
        <n v="67"/>
        <n v="68"/>
        <n v="69"/>
        <n v="71"/>
        <n v="72"/>
        <n v="73"/>
        <n v="74"/>
        <n v="75"/>
        <n v="76"/>
        <n v="78"/>
        <n v="80"/>
        <n v="82"/>
        <n v="84"/>
        <n v="85"/>
        <n v="86"/>
        <n v="88"/>
        <n v="90"/>
        <n v="91"/>
        <n v="92"/>
        <n v="94"/>
        <n v="96"/>
        <n v="98"/>
        <n v="99"/>
        <n v="100"/>
        <n v="102"/>
        <n v="104"/>
        <n v="106"/>
        <n v="107"/>
        <n v="108"/>
        <n v="109"/>
        <n v="110"/>
        <n v="111"/>
        <n v="112"/>
        <n v="114"/>
        <n v="115"/>
        <n v="117"/>
        <n v="118"/>
        <n v="119"/>
        <n v="120"/>
        <n v="121"/>
        <n v="122"/>
        <n v="124"/>
        <n v="125"/>
        <n v="127"/>
        <n v="128"/>
        <n v="129"/>
        <n v="130"/>
        <n v="131"/>
        <n v="132"/>
        <n v="134"/>
        <n v="135"/>
        <n v="136"/>
        <n v="137"/>
        <n v="138"/>
        <n v="139"/>
        <n v="140"/>
        <n v="141"/>
        <n v="142"/>
        <n v="144"/>
        <n v="145"/>
        <n v="146"/>
        <n v="147"/>
        <n v="149"/>
        <n v="150"/>
        <n v="151"/>
        <n v="152"/>
        <n v="153"/>
        <n v="154"/>
        <n v="155"/>
        <n v="156"/>
        <n v="157"/>
        <n v="158"/>
        <n v="160"/>
        <n v="161"/>
        <n v="162"/>
        <n v="163"/>
        <n v="164"/>
        <n v="165"/>
        <n v="166"/>
        <n v="168"/>
        <n v="169"/>
        <n v="170"/>
        <n v="171"/>
        <n v="172"/>
        <n v="173"/>
        <n v="174"/>
        <n v="175"/>
        <n v="176"/>
        <n v="178"/>
        <n v="179"/>
        <n v="180"/>
        <n v="181"/>
        <n v="182"/>
        <n v="183"/>
        <n v="184"/>
        <n v="185"/>
        <n v="187"/>
        <n v="188"/>
        <n v="189"/>
        <n v="190"/>
        <n v="191"/>
        <n v="193"/>
        <n v="194"/>
        <n v="195"/>
        <n v="196"/>
        <n v="197"/>
        <n v="198"/>
        <n v="199"/>
        <n v="200"/>
        <n v="202"/>
        <n v="203"/>
        <n v="204"/>
        <n v="205"/>
        <n v="206"/>
        <n v="207"/>
        <n v="208"/>
        <n v="209"/>
        <n v="210"/>
        <n v="212"/>
        <n v="214"/>
        <n v="217"/>
        <n v="219"/>
        <n v="221"/>
        <n v="223"/>
        <n v="224"/>
        <n v="225"/>
        <n v="227"/>
        <n v="228"/>
        <n v="229"/>
        <n v="230"/>
        <n v="231"/>
        <n v="232"/>
        <n v="234"/>
        <n v="235"/>
        <n v="236"/>
        <n v="237"/>
        <n v="238"/>
        <n v="239"/>
        <n v="240"/>
        <n v="242"/>
        <n v="243"/>
        <n v="245"/>
        <n v="246"/>
        <n v="247"/>
        <n v="248"/>
        <n v="249"/>
        <n v="250"/>
        <n v="251"/>
        <n v="253"/>
        <n v="254"/>
        <n v="255"/>
        <n v="256"/>
        <n v="257"/>
        <n v="258"/>
        <n v="259"/>
        <n v="260"/>
        <n v="261"/>
        <n v="262"/>
        <n v="263"/>
        <n v="264"/>
        <n v="266"/>
        <n v="267"/>
        <n v="268"/>
        <n v="269"/>
        <n v="270"/>
        <n v="271"/>
        <n v="272"/>
        <n v="273"/>
        <n v="274"/>
        <n v="276"/>
        <n v="277"/>
        <n v="278"/>
        <n v="279"/>
        <n v="280"/>
        <n v="281"/>
        <n v="282"/>
        <n v="283"/>
        <n v="284"/>
        <n v="285"/>
        <n v="286"/>
        <n v="288"/>
        <n v="289"/>
        <n v="291"/>
        <n v="292"/>
        <n v="293"/>
        <n v="294"/>
        <n v="295"/>
        <n v="296"/>
        <n v="297"/>
        <n v="298"/>
        <n v="299"/>
        <n v="300"/>
        <n v="301"/>
        <n v="303"/>
        <n v="304"/>
        <n v="305"/>
        <n v="306"/>
        <n v="307"/>
        <n v="309"/>
        <n v="310"/>
        <n v="311"/>
        <n v="313"/>
        <n v="315"/>
        <n v="317"/>
        <n v="319"/>
        <n v="320"/>
        <n v="322"/>
        <n v="323"/>
        <n v="324"/>
        <n v="325"/>
        <n v="326"/>
        <n v="327"/>
        <n v="328"/>
        <n v="330"/>
        <n v="331"/>
        <n v="332"/>
        <n v="333"/>
        <n v="334"/>
        <n v="335"/>
        <n v="337"/>
        <n v="338"/>
        <n v="339"/>
        <n v="340"/>
        <n v="341"/>
        <n v="342"/>
        <n v="344"/>
        <n v="345"/>
        <n v="346"/>
        <n v="347"/>
        <n v="348"/>
        <n v="350"/>
        <n v="351"/>
        <n v="352"/>
        <n v="353"/>
        <n v="354"/>
        <n v="355"/>
        <n v="356"/>
        <n v="358"/>
        <n v="359"/>
        <n v="361"/>
        <n v="362"/>
        <n v="363"/>
        <n v="364"/>
        <n v="365"/>
        <n v="366"/>
        <n v="367"/>
        <n v="368"/>
        <n v="369"/>
        <n v="371"/>
        <n v="372"/>
        <n v="374"/>
        <n v="375"/>
        <n v="376"/>
        <n v="378"/>
        <n v="379"/>
        <n v="381"/>
        <n v="382"/>
        <n v="383"/>
        <n v="384"/>
        <n v="385"/>
        <n v="387"/>
        <n v="388"/>
        <n v="389"/>
        <n v="390"/>
        <n v="392"/>
        <n v="394"/>
        <n v="395"/>
        <n v="397"/>
        <n v="399"/>
        <n v="400"/>
        <n v="402"/>
        <n v="403"/>
        <n v="404"/>
        <n v="405"/>
        <n v="406"/>
        <n v="407"/>
        <n v="408"/>
        <n v="409"/>
        <n v="411"/>
        <n v="412"/>
        <n v="413"/>
        <n v="414"/>
        <n v="416"/>
        <n v="418"/>
        <n v="420"/>
        <n v="421"/>
        <n v="422"/>
        <n v="423"/>
        <n v="424"/>
        <n v="425"/>
        <n v="426"/>
        <n v="428"/>
        <n v="429"/>
        <n v="430"/>
        <n v="431"/>
        <n v="432"/>
        <n v="434"/>
        <n v="436"/>
        <n v="438"/>
        <n v="439"/>
        <n v="440"/>
        <n v="441"/>
        <n v="443"/>
        <n v="444"/>
        <n v="446"/>
        <n v="448"/>
        <n v="450"/>
        <n v="451"/>
        <n v="452"/>
        <n v="453"/>
        <n v="454"/>
        <n v="455"/>
        <n v="456"/>
        <n v="457"/>
        <n v="458"/>
        <n v="460"/>
        <n v="461"/>
        <n v="462"/>
        <n v="464"/>
        <n v="466"/>
        <n v="467"/>
        <n v="469"/>
        <n v="471"/>
        <n v="473"/>
        <n v="475"/>
        <n v="476"/>
        <n v="477"/>
        <n v="478"/>
        <n v="479"/>
        <n v="480"/>
        <e v="#N/A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4"/>
        <n v="516"/>
        <n v="517"/>
        <n v="519"/>
        <n v="520"/>
        <n v="522"/>
        <n v="524"/>
        <n v="525"/>
        <n v="526"/>
        <n v="527"/>
        <n v="528"/>
        <n v="529"/>
        <n v="530"/>
        <n v="531"/>
        <n v="532"/>
        <n v="533"/>
        <n v="534"/>
        <n v="536"/>
        <n v="537"/>
        <n v="538"/>
        <n v="539"/>
        <n v="540"/>
        <n v="541"/>
        <n v="542"/>
        <n v="543"/>
        <n v="544"/>
        <n v="545"/>
        <n v="546"/>
        <n v="548"/>
        <n v="549"/>
        <n v="550"/>
        <n v="551"/>
        <n v="552"/>
        <n v="553"/>
        <n v="555"/>
        <n v="556"/>
        <n v="557"/>
        <n v="558"/>
        <n v="559"/>
        <n v="560"/>
        <n v="561"/>
        <n v="563"/>
        <n v="564"/>
        <n v="565"/>
        <n v="566"/>
        <n v="567"/>
        <n v="568"/>
        <n v="569"/>
        <n v="570"/>
        <n v="571"/>
        <n v="572"/>
        <n v="574"/>
        <n v="5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6">
  <r>
    <n v="1"/>
    <s v="DUT_0107_23H-2"/>
    <x v="0"/>
    <n v="1"/>
    <x v="0"/>
    <x v="0"/>
    <x v="0"/>
    <s v="HM/179/06-23H"/>
    <x v="0"/>
    <x v="0"/>
    <x v="0"/>
    <s v="BALLPEN TF 2037 6WR (MULTI COLOR PEN)"/>
    <x v="0"/>
    <n v="600"/>
    <x v="0"/>
    <n v="42000"/>
    <m/>
    <s v="60 LSN"/>
    <x v="0"/>
    <x v="0"/>
    <x v="0"/>
    <x v="0"/>
    <n v="25200000"/>
    <n v="756000"/>
    <n v="0"/>
    <n v="756000"/>
    <n v="24444000"/>
    <x v="0"/>
    <s v=""/>
    <s v=""/>
    <n v="2520000"/>
    <n v="25200000"/>
    <x v="0"/>
    <x v="0"/>
    <x v="0"/>
    <x v="0"/>
    <x v="0"/>
    <s v="ballpentf20376wrmulticolorpen"/>
    <s v="ballpentf20376wrmulticolorpen25200000.03"/>
    <s v="ballpentf20376wrmulticolorpen25200000.03"/>
    <s v="DUTA BUANAUNTANAHM/179/06-23H45074ballpentf20376wrmulticolorpen"/>
    <x v="0"/>
    <n v="122"/>
    <x v="0"/>
    <s v="60 LSN"/>
    <s v="ballpentf20376wrmulticolorpen60lsnuntana"/>
    <n v="122"/>
    <x v="0"/>
  </r>
  <r>
    <s v=""/>
    <s v=""/>
    <x v="1"/>
    <n v="1"/>
    <x v="1"/>
    <x v="1"/>
    <x v="1"/>
    <m/>
    <x v="0"/>
    <x v="1"/>
    <x v="0"/>
    <s v="GARISAN TF 360"/>
    <x v="1"/>
    <n v="60"/>
    <x v="0"/>
    <n v="20000"/>
    <m/>
    <s v="60 LSN"/>
    <x v="0"/>
    <x v="0"/>
    <x v="0"/>
    <x v="0"/>
    <n v="1200000"/>
    <n v="36000"/>
    <n v="0"/>
    <n v="36000"/>
    <n v="1164000"/>
    <x v="0"/>
    <n v="792000"/>
    <n v="25608000"/>
    <n v="1200000"/>
    <n v="1200000"/>
    <x v="0"/>
    <x v="0"/>
    <x v="0"/>
    <x v="1"/>
    <x v="0"/>
    <s v="garisantf360"/>
    <s v="garisantf36012000000.03"/>
    <s v="garisantf36012000000.03"/>
    <s v=""/>
    <x v="1"/>
    <n v="823"/>
    <x v="0"/>
    <s v="60 LSN"/>
    <s v="garisantf36060lsnuntana"/>
    <n v="823"/>
    <x v="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"/>
    <s v="GRA_0107_LAN-2"/>
    <x v="0"/>
    <n v="2"/>
    <x v="1"/>
    <x v="2"/>
    <x v="0"/>
    <s v="SURAT JALAN"/>
    <x v="0"/>
    <x v="2"/>
    <x v="0"/>
    <s v="CLEAR HOLDER FOLIO SIKA AC-105 F MERAH"/>
    <x v="3"/>
    <n v="660"/>
    <x v="0"/>
    <n v="9100"/>
    <m/>
    <s v="60 LSN"/>
    <x v="1"/>
    <x v="0"/>
    <x v="0"/>
    <x v="0"/>
    <n v="6006000"/>
    <n v="0"/>
    <n v="0"/>
    <n v="0"/>
    <n v="6006000"/>
    <x v="0"/>
    <s v=""/>
    <s v=""/>
    <n v="546000"/>
    <n v="6006000"/>
    <x v="0"/>
    <x v="2"/>
    <x v="0"/>
    <x v="0"/>
    <x v="2"/>
    <s v="clearholderfoliosikaac105fmerah"/>
    <s v="clearholderfoliosikaac105fmerah546000"/>
    <s v="clearholderfoliosikaac105fmerah546000"/>
    <s v="GRAFINDOUNTANASURAT JALAN45107clearholderfoliosikaac105fmerah"/>
    <x v="0"/>
    <n v="533"/>
    <x v="0"/>
    <s v="60 LSN"/>
    <s v="clearholderfoliosikaac105fmerah60lsnuntana"/>
    <n v="533"/>
    <x v="3"/>
  </r>
  <r>
    <s v=""/>
    <s v=""/>
    <x v="1"/>
    <n v="2"/>
    <x v="1"/>
    <x v="1"/>
    <x v="1"/>
    <m/>
    <x v="0"/>
    <x v="1"/>
    <x v="0"/>
    <s v="CLEAR HOLDER FOLIO SIKA AC-105 F KUNING"/>
    <x v="4"/>
    <n v="1380"/>
    <x v="0"/>
    <n v="9100"/>
    <m/>
    <s v="60 LSN"/>
    <x v="1"/>
    <x v="0"/>
    <x v="0"/>
    <x v="0"/>
    <n v="12558000"/>
    <n v="0"/>
    <n v="0"/>
    <n v="0"/>
    <n v="12558000"/>
    <x v="0"/>
    <n v="0"/>
    <n v="18564000"/>
    <n v="546000"/>
    <n v="12558000"/>
    <x v="0"/>
    <x v="2"/>
    <x v="0"/>
    <x v="1"/>
    <x v="2"/>
    <s v="clearholderfoliosikaac105fkuning"/>
    <s v="clearholderfoliosikaac105fkuning546000"/>
    <s v="clearholderfoliosikaac105fkuning546000"/>
    <s v=""/>
    <x v="1"/>
    <n v="532"/>
    <x v="0"/>
    <s v="60 LSN"/>
    <s v="clearholderfoliosikaac105fkuning60lsnuntana"/>
    <n v="532"/>
    <x v="4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"/>
    <s v="BIN_0107_945-5"/>
    <x v="0"/>
    <n v="3"/>
    <x v="1"/>
    <x v="3"/>
    <x v="0"/>
    <s v="SO2023060080945"/>
    <x v="0"/>
    <x v="3"/>
    <x v="0"/>
    <s v="LOOSE LEAF A5 100 LBR KOALA MTK"/>
    <x v="5"/>
    <n v="300"/>
    <x v="2"/>
    <n v="7700"/>
    <m/>
    <m/>
    <x v="1"/>
    <x v="0"/>
    <x v="0"/>
    <x v="0"/>
    <n v="2310000"/>
    <n v="0"/>
    <n v="0"/>
    <n v="0"/>
    <n v="2310000"/>
    <x v="0"/>
    <s v=""/>
    <s v=""/>
    <n v="1155000"/>
    <n v="2310000"/>
    <x v="0"/>
    <x v="3"/>
    <x v="0"/>
    <x v="2"/>
    <x v="2"/>
    <s v="looseleafa5100lbrkoalamtk"/>
    <s v="looseleafa5100lbrkoalamtk1155000"/>
    <s v="looseleafa5100lbrkoalamtk1155000"/>
    <s v="BINTANG JAYAUNTANASO202306008094545104looseleafa5100lbrkoalamtk"/>
    <x v="0"/>
    <n v="1598"/>
    <x v="1"/>
    <s v="150 PAK"/>
    <s v="looseleafa5100lbrkoalamtk150pakuntana"/>
    <n v="1598"/>
    <x v="5"/>
  </r>
  <r>
    <s v=""/>
    <s v=""/>
    <x v="1"/>
    <n v="3"/>
    <x v="1"/>
    <x v="1"/>
    <x v="1"/>
    <m/>
    <x v="0"/>
    <x v="1"/>
    <x v="0"/>
    <s v="LOOSE LEAF A5 50 LBR KOALA MTK"/>
    <x v="5"/>
    <n v="600"/>
    <x v="2"/>
    <n v="3850"/>
    <m/>
    <m/>
    <x v="1"/>
    <x v="0"/>
    <x v="0"/>
    <x v="0"/>
    <n v="2310000"/>
    <n v="0"/>
    <n v="0"/>
    <n v="0"/>
    <n v="2310000"/>
    <x v="0"/>
    <s v=""/>
    <s v=""/>
    <n v="1155000"/>
    <n v="2310000"/>
    <x v="0"/>
    <x v="3"/>
    <x v="0"/>
    <x v="1"/>
    <x v="2"/>
    <s v="looseleafa550lbrkoalamtk"/>
    <s v="looseleafa550lbrkoalamtk1155000"/>
    <s v="looseleafa550lbrkoalamtk1155000"/>
    <s v=""/>
    <x v="1"/>
    <n v="1596"/>
    <x v="1"/>
    <s v="300 PAK"/>
    <s v="looseleafa550lbrkoalamtk300pakuntana"/>
    <n v="1596"/>
    <x v="6"/>
  </r>
  <r>
    <s v=""/>
    <s v=""/>
    <x v="1"/>
    <n v="3"/>
    <x v="1"/>
    <x v="1"/>
    <x v="1"/>
    <m/>
    <x v="0"/>
    <x v="1"/>
    <x v="0"/>
    <s v="LOOSE LEAF A5 100 LBR DOTED/ TITIK"/>
    <x v="5"/>
    <n v="320"/>
    <x v="2"/>
    <n v="9500"/>
    <m/>
    <m/>
    <x v="1"/>
    <x v="0"/>
    <x v="0"/>
    <x v="0"/>
    <n v="3040000"/>
    <n v="0"/>
    <n v="0"/>
    <n v="0"/>
    <n v="3040000"/>
    <x v="0"/>
    <s v=""/>
    <s v=""/>
    <n v="1520000"/>
    <n v="3040000"/>
    <x v="0"/>
    <x v="3"/>
    <x v="0"/>
    <x v="1"/>
    <x v="2"/>
    <s v="looseleafa5100lbrdotedtitik"/>
    <s v="looseleafa5100lbrdotedtitik1520000"/>
    <s v="looseleafa5100lbrdotedtitik1520000"/>
    <s v=""/>
    <x v="1"/>
    <n v="1599"/>
    <x v="1"/>
    <s v="160 PAK"/>
    <s v="looseleafa5100lbrdotedtitik160pakuntana"/>
    <n v="1599"/>
    <x v="7"/>
  </r>
  <r>
    <s v=""/>
    <s v=""/>
    <x v="1"/>
    <n v="3"/>
    <x v="1"/>
    <x v="1"/>
    <x v="1"/>
    <m/>
    <x v="0"/>
    <x v="1"/>
    <x v="0"/>
    <s v="LOOSE LEAF A5-50 LBR DOTED/ TITIK"/>
    <x v="1"/>
    <n v="200"/>
    <x v="2"/>
    <n v="4750"/>
    <m/>
    <m/>
    <x v="1"/>
    <x v="0"/>
    <x v="0"/>
    <x v="0"/>
    <n v="950000"/>
    <n v="0"/>
    <n v="0"/>
    <n v="0"/>
    <n v="950000"/>
    <x v="0"/>
    <s v=""/>
    <s v=""/>
    <n v="950000"/>
    <n v="950000"/>
    <x v="0"/>
    <x v="3"/>
    <x v="0"/>
    <x v="1"/>
    <x v="2"/>
    <s v="looseleafa550lbrdotedtitik"/>
    <s v="looseleafa550lbrdotedtitik950000"/>
    <s v="looseleafa550lbrdotedtitik950000"/>
    <s v=""/>
    <x v="1"/>
    <n v="1603"/>
    <x v="1"/>
    <s v="200 PAK"/>
    <s v="looseleafa550lbrdotedtitik200pakuntana"/>
    <n v="1603"/>
    <x v="8"/>
  </r>
  <r>
    <s v=""/>
    <s v=""/>
    <x v="1"/>
    <n v="3"/>
    <x v="1"/>
    <x v="1"/>
    <x v="1"/>
    <m/>
    <x v="0"/>
    <x v="1"/>
    <x v="0"/>
    <s v="LOOSE LEAF B5-100 LBR KOALA MTK"/>
    <x v="5"/>
    <n v="300"/>
    <x v="2"/>
    <n v="10500"/>
    <m/>
    <m/>
    <x v="1"/>
    <x v="0"/>
    <x v="0"/>
    <x v="0"/>
    <n v="3150000"/>
    <n v="0"/>
    <n v="0"/>
    <n v="0"/>
    <n v="3150000"/>
    <x v="0"/>
    <n v="0"/>
    <n v="11760000"/>
    <n v="1575000"/>
    <n v="3150000"/>
    <x v="0"/>
    <x v="3"/>
    <x v="0"/>
    <x v="1"/>
    <x v="2"/>
    <s v="looseleafb5100lbrkoalamtk"/>
    <s v="looseleafb5100lbrkoalamtk1575000"/>
    <s v="looseleafb5100lbrkoalamtk1575000"/>
    <s v=""/>
    <x v="1"/>
    <n v="1606"/>
    <x v="1"/>
    <s v="150 PAK"/>
    <s v="looseleafb5100lbrkoalamtk150pakuntana"/>
    <n v="1606"/>
    <x v="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"/>
    <s v="SUR_0307_949-1"/>
    <x v="0"/>
    <n v="4"/>
    <x v="2"/>
    <x v="4"/>
    <x v="0"/>
    <s v="F23F000949"/>
    <x v="0"/>
    <x v="4"/>
    <x v="0"/>
    <s v="BUKU MEWARNAI JUMBO FANCY ANGKA &amp; HURUF"/>
    <x v="6"/>
    <n v="4800"/>
    <x v="3"/>
    <n v="2312.5"/>
    <m/>
    <s v="1200 PCS"/>
    <x v="2"/>
    <x v="0"/>
    <x v="0"/>
    <x v="0"/>
    <n v="11100000"/>
    <n v="2220000"/>
    <n v="0"/>
    <n v="2220000"/>
    <n v="8880000"/>
    <x v="0"/>
    <n v="2220000"/>
    <n v="8880000"/>
    <n v="2775000"/>
    <n v="11100000"/>
    <x v="2"/>
    <x v="4"/>
    <x v="0"/>
    <x v="3"/>
    <x v="2"/>
    <s v="bukumewarnaijumbofancyangka&amp;huruf"/>
    <s v="bukumewarnaijumbofancyangka&amp;huruf27750000.2"/>
    <s v="bukumewarnaijumbofancyangka&amp;huruf27750000.2"/>
    <s v="SURYA PRATAMAUNTANAF23F00094945103bukumewarnaijumbofancyangka&amp;huruf"/>
    <x v="0"/>
    <n v="437"/>
    <x v="0"/>
    <s v="1200 PCS"/>
    <s v="bukumewarnaijumbofancyangka&amp;huruf1200pcsuntana"/>
    <n v="437"/>
    <x v="1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"/>
    <s v="SAP_0407_SOS-1"/>
    <x v="0"/>
    <n v="5"/>
    <x v="3"/>
    <x v="5"/>
    <x v="0"/>
    <s v="G-1632.INV.SOS"/>
    <x v="0"/>
    <x v="5"/>
    <x v="0"/>
    <s v="MEJA IPAD IMPORT JUMBO KARAKTER"/>
    <x v="7"/>
    <n v="300"/>
    <x v="3"/>
    <n v="48000"/>
    <m/>
    <s v="10 PCS"/>
    <x v="1"/>
    <x v="0"/>
    <x v="0"/>
    <x v="0"/>
    <n v="14400000"/>
    <n v="0"/>
    <n v="0"/>
    <n v="0"/>
    <n v="14400000"/>
    <x v="0"/>
    <n v="0"/>
    <n v="14400000"/>
    <n v="480000"/>
    <n v="14400000"/>
    <x v="3"/>
    <x v="5"/>
    <x v="0"/>
    <x v="3"/>
    <x v="3"/>
    <s v="mejaipadimportjumbokarakter"/>
    <s v="mejaipadimportjumbokarakter480000"/>
    <s v="mejaipadimportjumbokarakter480000"/>
    <s v="SAPUTROUNTANAG-1632.INV.SOS45110mejaipadimportjumbokarakter"/>
    <x v="0"/>
    <n v="1718"/>
    <x v="0"/>
    <s v="10 PCS"/>
    <s v="mejaipadimportjumbokarakter10pcsuntana"/>
    <n v="1718"/>
    <x v="1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"/>
    <s v="ETJ_0407_823-2"/>
    <x v="0"/>
    <n v="6"/>
    <x v="1"/>
    <x v="6"/>
    <x v="0"/>
    <s v="K48.23"/>
    <x v="0"/>
    <x v="5"/>
    <x v="0"/>
    <s v="ENTER C/BOARD KAYU"/>
    <x v="8"/>
    <n v="60"/>
    <x v="0"/>
    <n v="38000"/>
    <m/>
    <s v="12 LSN"/>
    <x v="1"/>
    <x v="0"/>
    <x v="0"/>
    <x v="0"/>
    <n v="2280000"/>
    <n v="0"/>
    <n v="0"/>
    <n v="0"/>
    <n v="2280000"/>
    <x v="0"/>
    <s v=""/>
    <s v=""/>
    <n v="456000"/>
    <n v="2280000"/>
    <x v="4"/>
    <x v="6"/>
    <x v="0"/>
    <x v="0"/>
    <x v="3"/>
    <s v="entercboardkayu"/>
    <s v="entercboardkayu456000"/>
    <s v="entercboardkayu456000"/>
    <s v="ETJUNTANAK48.2345110entercboardkayu"/>
    <x v="0"/>
    <n v="769"/>
    <x v="0"/>
    <s v="12 LSN"/>
    <s v="entercboardkayu12lsnuntana"/>
    <n v="769"/>
    <x v="12"/>
  </r>
  <r>
    <s v=""/>
    <s v=""/>
    <x v="1"/>
    <n v="6"/>
    <x v="1"/>
    <x v="1"/>
    <x v="1"/>
    <m/>
    <x v="0"/>
    <x v="1"/>
    <x v="0"/>
    <s v="ENTER 12 X 18"/>
    <x v="1"/>
    <n v="7000"/>
    <x v="3"/>
    <n v="650"/>
    <m/>
    <s v="7000 PCS"/>
    <x v="1"/>
    <x v="0"/>
    <x v="0"/>
    <x v="0"/>
    <n v="4550000"/>
    <n v="0"/>
    <n v="0"/>
    <n v="0"/>
    <n v="4550000"/>
    <x v="0"/>
    <n v="0"/>
    <n v="6830000"/>
    <n v="4550000"/>
    <n v="4550000"/>
    <x v="3"/>
    <x v="6"/>
    <x v="0"/>
    <x v="1"/>
    <x v="3"/>
    <s v="enter12x18"/>
    <s v="enter12x184550000"/>
    <s v="enter12x184550000"/>
    <s v=""/>
    <x v="1"/>
    <n v="754"/>
    <x v="0"/>
    <s v="7000 PCS"/>
    <s v="enter12x187000pcsuntana"/>
    <n v="754"/>
    <x v="13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"/>
    <s v="DUT_0407_23H-1"/>
    <x v="0"/>
    <n v="7"/>
    <x v="1"/>
    <x v="0"/>
    <x v="0"/>
    <s v="HM/186/07-23H"/>
    <x v="0"/>
    <x v="6"/>
    <x v="0"/>
    <s v="STABILO TF-1145 LIVE COLOUR (PASTEL)"/>
    <x v="9"/>
    <n v="180"/>
    <x v="0"/>
    <n v="21500"/>
    <m/>
    <s v="60 LSN"/>
    <x v="0"/>
    <x v="0"/>
    <x v="0"/>
    <x v="0"/>
    <n v="3870000"/>
    <n v="116100"/>
    <n v="0"/>
    <n v="116100"/>
    <n v="3753900"/>
    <x v="0"/>
    <n v="116100"/>
    <n v="3753900"/>
    <n v="1290000"/>
    <n v="3870000"/>
    <x v="3"/>
    <x v="0"/>
    <x v="0"/>
    <x v="3"/>
    <x v="3"/>
    <s v="stabilotf1145livecolourpastel"/>
    <s v="stabilotf1145livecolourpastel12900000.03"/>
    <s v="stabilotf1145livecolourpastel12900000.03"/>
    <s v="DUTA BUANAUNTANAHM/186/07-23H45108stabilotf1145livecolourpastel"/>
    <x v="0"/>
    <n v="2327"/>
    <x v="0"/>
    <s v="60 LSN"/>
    <s v="stabilotf1145livecolourpastel60lsnuntana"/>
    <n v="2327"/>
    <x v="14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8"/>
    <s v="DUT_0407_23H-1"/>
    <x v="0"/>
    <n v="8"/>
    <x v="1"/>
    <x v="0"/>
    <x v="0"/>
    <s v="HM/185/07-23H"/>
    <x v="0"/>
    <x v="6"/>
    <x v="0"/>
    <s v="BALLPEN GEL TF-1191 BODY WR 0.3MM HIGHTECH"/>
    <x v="9"/>
    <n v="288"/>
    <x v="0"/>
    <n v="26500"/>
    <m/>
    <s v="96 LSN"/>
    <x v="0"/>
    <x v="0"/>
    <x v="0"/>
    <x v="0"/>
    <n v="7632000"/>
    <n v="228960"/>
    <n v="0"/>
    <n v="228960"/>
    <n v="7403040"/>
    <x v="0"/>
    <n v="228960"/>
    <n v="7403040"/>
    <n v="2544000"/>
    <n v="7632000"/>
    <x v="3"/>
    <x v="0"/>
    <x v="0"/>
    <x v="3"/>
    <x v="3"/>
    <s v="ballpengeltf1191bodywr03mmhightech"/>
    <s v="ballpengeltf1191bodywr03mmhightech25440000.03"/>
    <s v="ballpengeltf1191bodywr03mmhightech25440000.03"/>
    <s v="DUTA BUANAUNTANAHM/185/07-23H45108ballpengeltf1191bodywr03mmhightech"/>
    <x v="0"/>
    <n v="116"/>
    <x v="0"/>
    <s v="96 LSN"/>
    <s v="ballpengeltf1191bodywr03mmhightech96lsnuntana"/>
    <n v="116"/>
    <x v="15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9"/>
    <s v="DUT_0407_23H-2"/>
    <x v="0"/>
    <n v="9"/>
    <x v="1"/>
    <x v="0"/>
    <x v="0"/>
    <s v="HM/191/07-23H"/>
    <x v="0"/>
    <x v="7"/>
    <x v="0"/>
    <s v="BALLPEN GEL TF-1191 BODY WR 0.3 MM HIGHTECH"/>
    <x v="9"/>
    <n v="288"/>
    <x v="0"/>
    <n v="26500"/>
    <m/>
    <s v="96 LSN"/>
    <x v="0"/>
    <x v="0"/>
    <x v="0"/>
    <x v="0"/>
    <n v="7632000"/>
    <n v="228960"/>
    <n v="0"/>
    <n v="228960"/>
    <n v="7403040"/>
    <x v="0"/>
    <s v=""/>
    <s v=""/>
    <n v="2544000"/>
    <n v="7632000"/>
    <x v="3"/>
    <x v="0"/>
    <x v="0"/>
    <x v="0"/>
    <x v="3"/>
    <s v="ballpengeltf1191bodywr03mmhightech"/>
    <s v="ballpengeltf1191bodywr03mmhightech25440000.03"/>
    <s v="ballpengeltf1191bodywr03mmhightech25440000.03"/>
    <s v="DUTA BUANAUNTANAHM/191/07-23H45111ballpengeltf1191bodywr03mmhightech"/>
    <x v="0"/>
    <n v="116"/>
    <x v="0"/>
    <s v="96 LSN"/>
    <s v="ballpengeltf1191bodywr03mmhightech96lsnuntana"/>
    <n v="116"/>
    <x v="16"/>
  </r>
  <r>
    <s v=""/>
    <s v=""/>
    <x v="1"/>
    <n v="9"/>
    <x v="1"/>
    <x v="1"/>
    <x v="1"/>
    <m/>
    <x v="0"/>
    <x v="1"/>
    <x v="0"/>
    <s v="BALLPEN GEL TF-1190 BR 0.3MM HIGHTECH"/>
    <x v="9"/>
    <n v="288"/>
    <x v="0"/>
    <n v="26500"/>
    <m/>
    <s v="96 LSN"/>
    <x v="0"/>
    <x v="0"/>
    <x v="0"/>
    <x v="0"/>
    <n v="7632000"/>
    <n v="228960"/>
    <n v="0"/>
    <n v="228960"/>
    <n v="7403040"/>
    <x v="0"/>
    <n v="457920"/>
    <n v="14806080"/>
    <n v="2544000"/>
    <n v="7632000"/>
    <x v="3"/>
    <x v="0"/>
    <x v="0"/>
    <x v="1"/>
    <x v="3"/>
    <s v="ballpengeltf1190br03mmhightech"/>
    <s v="ballpengeltf1190br03mmhightech25440000.03"/>
    <s v="ballpengeltf1190br03mmhightech25440000.03"/>
    <s v=""/>
    <x v="1"/>
    <n v="114"/>
    <x v="0"/>
    <s v="96 LSN"/>
    <s v="ballpengeltf1190br03mmhightech96lsnuntana"/>
    <n v="114"/>
    <x v="1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0"/>
    <s v="SBS_0407_B1M-1"/>
    <x v="0"/>
    <n v="10"/>
    <x v="1"/>
    <x v="7"/>
    <x v="0"/>
    <s v="VG0014B1M"/>
    <x v="0"/>
    <x v="6"/>
    <x v="0"/>
    <s v="PCK LPY 99-10/ 8X21 , 5X4.5/ 3S/ D"/>
    <x v="8"/>
    <n v="600"/>
    <x v="3"/>
    <n v="16325"/>
    <m/>
    <s v="120 PCS"/>
    <x v="1"/>
    <x v="0"/>
    <x v="0"/>
    <x v="0"/>
    <n v="9795000"/>
    <n v="0"/>
    <n v="0"/>
    <n v="0"/>
    <n v="9795000"/>
    <x v="0"/>
    <n v="0"/>
    <n v="9795000"/>
    <n v="1959000"/>
    <n v="9795000"/>
    <x v="3"/>
    <x v="7"/>
    <x v="0"/>
    <x v="3"/>
    <x v="3"/>
    <s v="pcklpy99108x215x453sd"/>
    <s v="pcklpy99108x215x453sd1959000"/>
    <s v="pcklpy99108x215x453sd1959000"/>
    <s v="SBSUNTANAVG0014B1M45108pcklpy99108x215x453sd"/>
    <x v="0"/>
    <n v="1945"/>
    <x v="0"/>
    <s v="120 PCS"/>
    <s v="pcklpy99108x215x453sd120pcsuntana"/>
    <n v="1945"/>
    <x v="1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1"/>
    <s v="SBS_0407_LAN-1"/>
    <x v="0"/>
    <n v="11"/>
    <x v="1"/>
    <x v="7"/>
    <x v="0"/>
    <s v="SURAT JALAN"/>
    <x v="1"/>
    <x v="5"/>
    <x v="0"/>
    <s v="CORR TAPE MT-737 A"/>
    <x v="10"/>
    <m/>
    <x v="1"/>
    <m/>
    <m/>
    <m/>
    <x v="1"/>
    <x v="0"/>
    <x v="0"/>
    <x v="0"/>
    <s v=""/>
    <s v=""/>
    <s v=""/>
    <s v=""/>
    <s v=""/>
    <x v="0"/>
    <n v="0"/>
    <n v="0"/>
    <n v="0"/>
    <s v=""/>
    <x v="3"/>
    <x v="7"/>
    <x v="0"/>
    <x v="3"/>
    <x v="3"/>
    <s v="corrtapemt737a"/>
    <s v="corrtapemt737a0"/>
    <s v="corrtapemt737a0"/>
    <s v="SBSUNTANASURAT JALANTH024/6/202345110corrtapemt737a"/>
    <x v="0"/>
    <n v="574"/>
    <x v="1"/>
    <s v="48 LSN"/>
    <s v="corrtapemt737a48lsnuntana"/>
    <n v="574"/>
    <x v="1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2"/>
    <s v="PPW_0407_LAN-2"/>
    <x v="0"/>
    <n v="12"/>
    <x v="1"/>
    <x v="8"/>
    <x v="0"/>
    <s v="SURAT JALAN"/>
    <x v="2"/>
    <x v="7"/>
    <x v="0"/>
    <s v="BT-123A"/>
    <x v="1"/>
    <n v="50"/>
    <x v="0"/>
    <n v="39500"/>
    <m/>
    <s v="50 LSN"/>
    <x v="2"/>
    <x v="1"/>
    <x v="0"/>
    <x v="0"/>
    <n v="1975000"/>
    <n v="395000"/>
    <n v="63200"/>
    <n v="458200"/>
    <n v="1516800"/>
    <x v="0"/>
    <s v=""/>
    <s v=""/>
    <n v="1975000"/>
    <n v="1975000"/>
    <x v="3"/>
    <x v="8"/>
    <x v="0"/>
    <x v="0"/>
    <x v="3"/>
    <s v="bt123a"/>
    <s v="bt123a19750000.20.04"/>
    <s v="bt123a19750000.20.04"/>
    <s v="PPWUNTANASURAT JALAN023/JSW/VII/2345111bt123a"/>
    <x v="0"/>
    <n v="399"/>
    <x v="0"/>
    <s v="50 LSN"/>
    <s v="bt123a50lsnuntana"/>
    <n v="399"/>
    <x v="20"/>
  </r>
  <r>
    <s v=""/>
    <s v=""/>
    <x v="1"/>
    <n v="12"/>
    <x v="1"/>
    <x v="1"/>
    <x v="1"/>
    <m/>
    <x v="0"/>
    <x v="1"/>
    <x v="0"/>
    <s v="PGRS BT 172-06 BESAR"/>
    <x v="1"/>
    <n v="20"/>
    <x v="0"/>
    <n v="83800"/>
    <m/>
    <s v="20 LSN"/>
    <x v="2"/>
    <x v="1"/>
    <x v="0"/>
    <x v="0"/>
    <n v="1676000"/>
    <n v="335200"/>
    <n v="53632"/>
    <n v="388832"/>
    <n v="1287168"/>
    <x v="0"/>
    <n v="847032"/>
    <n v="2803968"/>
    <n v="1676000"/>
    <n v="1676000"/>
    <x v="3"/>
    <x v="8"/>
    <x v="0"/>
    <x v="1"/>
    <x v="3"/>
    <s v="pgrsbt17206besar"/>
    <s v="pgrsbt17206besar16760000.20.04"/>
    <s v="pgrsbt17206besar16760000.20.04"/>
    <s v=""/>
    <x v="1"/>
    <n v="2185"/>
    <x v="0"/>
    <s v="20 LSN"/>
    <s v="pgrsbt17206besar20lsnuntana"/>
    <n v="2185"/>
    <x v="2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3"/>
    <s v="PPW_0407_LAN-1"/>
    <x v="0"/>
    <n v="13"/>
    <x v="1"/>
    <x v="8"/>
    <x v="0"/>
    <s v="SURAT JALAN"/>
    <x v="3"/>
    <x v="7"/>
    <x v="0"/>
    <s v="BT 30 CM"/>
    <x v="8"/>
    <n v="500"/>
    <x v="0"/>
    <n v="26780"/>
    <m/>
    <m/>
    <x v="2"/>
    <x v="1"/>
    <x v="0"/>
    <x v="0"/>
    <n v="13390000"/>
    <n v="2678000"/>
    <n v="428480"/>
    <n v="3106480"/>
    <n v="10283520"/>
    <x v="0"/>
    <n v="3106480"/>
    <n v="10283520"/>
    <n v="2678000"/>
    <n v="13390000"/>
    <x v="3"/>
    <x v="8"/>
    <x v="0"/>
    <x v="3"/>
    <x v="3"/>
    <s v="bt30cm"/>
    <s v="bt30cm26780000.20.04"/>
    <s v="bt30cm26780000.20.04"/>
    <s v="PPWUNTANASURAT JALAN0046/HW/VII/2345111bt30cm"/>
    <x v="0"/>
    <n v="393"/>
    <x v="1"/>
    <s v="100 LSN"/>
    <s v="bt30cm100lsnuntana"/>
    <n v="393"/>
    <x v="2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4"/>
    <s v="PSM_0407_006-7"/>
    <x v="0"/>
    <n v="14"/>
    <x v="1"/>
    <x v="9"/>
    <x v="0"/>
    <s v="PSM-R2307000006"/>
    <x v="0"/>
    <x v="5"/>
    <x v="0"/>
    <s v="BALON SMILE KUNING 20X5 LKS 3200SK"/>
    <x v="5"/>
    <n v="144"/>
    <x v="4"/>
    <n v="110000"/>
    <m/>
    <s v="72 LPG"/>
    <x v="2"/>
    <x v="0"/>
    <x v="0"/>
    <x v="0"/>
    <n v="15840000"/>
    <n v="3168000"/>
    <n v="0"/>
    <n v="3168000"/>
    <n v="12672000"/>
    <x v="0"/>
    <s v=""/>
    <s v=""/>
    <n v="7920000"/>
    <n v="15840000"/>
    <x v="3"/>
    <x v="9"/>
    <x v="0"/>
    <x v="4"/>
    <x v="3"/>
    <s v="balonsmilekuning20x5lks3200sk"/>
    <s v="balonsmilekuning20x5lks3200sk79200000.2"/>
    <s v="balonsmilekuning20x5lks3200sk79200000.2"/>
    <s v="PSMUNTANAPSM-R230700000645110balonsmilekuning20x5lks3200sk"/>
    <x v="0"/>
    <n v="153"/>
    <x v="0"/>
    <s v="72 LPG"/>
    <s v="balonsmilekuning20x5lks3200sk72lpguntana"/>
    <n v="153"/>
    <x v="23"/>
  </r>
  <r>
    <s v=""/>
    <s v=""/>
    <x v="1"/>
    <n v="14"/>
    <x v="1"/>
    <x v="1"/>
    <x v="1"/>
    <m/>
    <x v="0"/>
    <x v="1"/>
    <x v="0"/>
    <s v="BALON FS HS WARNA 20X5 LKF 3200HBW"/>
    <x v="5"/>
    <n v="80"/>
    <x v="4"/>
    <n v="125000"/>
    <m/>
    <s v="40 LPG"/>
    <x v="2"/>
    <x v="0"/>
    <x v="0"/>
    <x v="0"/>
    <n v="10000000"/>
    <n v="2000000"/>
    <n v="0"/>
    <n v="2000000"/>
    <n v="8000000"/>
    <x v="0"/>
    <s v=""/>
    <s v=""/>
    <n v="5000000"/>
    <n v="10000000"/>
    <x v="3"/>
    <x v="9"/>
    <x v="0"/>
    <x v="1"/>
    <x v="3"/>
    <s v="balonfshswarna20x5lkf3200hbw"/>
    <s v="balonfshswarna20x5lkf3200hbw50000000.2"/>
    <s v="balonfshswarna20x5lkf3200hbw50000000.2"/>
    <s v=""/>
    <x v="1"/>
    <n v="137"/>
    <x v="0"/>
    <s v="40 LPG"/>
    <s v="balonfshswarna20x5lkf3200hbw40lpguntana"/>
    <n v="137"/>
    <x v="24"/>
  </r>
  <r>
    <s v=""/>
    <s v=""/>
    <x v="1"/>
    <n v="14"/>
    <x v="1"/>
    <x v="1"/>
    <x v="1"/>
    <m/>
    <x v="0"/>
    <x v="1"/>
    <x v="0"/>
    <s v="BALON MACARON 1228 20X5 LKM 2800"/>
    <x v="1"/>
    <n v="50"/>
    <x v="4"/>
    <n v="75000"/>
    <m/>
    <s v="50 LPG"/>
    <x v="2"/>
    <x v="0"/>
    <x v="0"/>
    <x v="0"/>
    <n v="3750000"/>
    <n v="750000"/>
    <n v="0"/>
    <n v="750000"/>
    <n v="3000000"/>
    <x v="0"/>
    <s v=""/>
    <s v=""/>
    <n v="3750000"/>
    <n v="3750000"/>
    <x v="3"/>
    <x v="9"/>
    <x v="0"/>
    <x v="1"/>
    <x v="3"/>
    <s v="balonmacaron122820x5lkm2800"/>
    <s v="balonmacaron122820x5lkm280037500000.2"/>
    <s v="balonmacaron122820x5lkm280037500000.2"/>
    <s v=""/>
    <x v="1"/>
    <n v="148"/>
    <x v="0"/>
    <s v="50 LPG"/>
    <s v="balonmacaron122820x5lkm280050lpguntana"/>
    <n v="148"/>
    <x v="25"/>
  </r>
  <r>
    <s v=""/>
    <s v=""/>
    <x v="1"/>
    <n v="14"/>
    <x v="1"/>
    <x v="1"/>
    <x v="1"/>
    <m/>
    <x v="0"/>
    <x v="1"/>
    <x v="0"/>
    <s v="BALON MACARON 1022 20X5 LKM 2200"/>
    <x v="1"/>
    <n v="60"/>
    <x v="4"/>
    <n v="67500"/>
    <m/>
    <s v="60 LPG"/>
    <x v="2"/>
    <x v="0"/>
    <x v="0"/>
    <x v="0"/>
    <n v="4050000"/>
    <n v="810000"/>
    <n v="0"/>
    <n v="810000"/>
    <n v="3240000"/>
    <x v="0"/>
    <s v=""/>
    <s v=""/>
    <n v="4050000"/>
    <n v="4050000"/>
    <x v="3"/>
    <x v="9"/>
    <x v="0"/>
    <x v="1"/>
    <x v="3"/>
    <s v="balonmacaron102220x5lkm2200"/>
    <s v="balonmacaron102220x5lkm220040500000.2"/>
    <s v="balonmacaron102220x5lkm220040500000.2"/>
    <s v=""/>
    <x v="1"/>
    <n v="147"/>
    <x v="0"/>
    <s v="60 LPG"/>
    <s v="balonmacaron102220x5lkm220060lpguntana"/>
    <n v="147"/>
    <x v="26"/>
  </r>
  <r>
    <s v=""/>
    <s v=""/>
    <x v="1"/>
    <n v="14"/>
    <x v="1"/>
    <x v="1"/>
    <x v="1"/>
    <m/>
    <x v="0"/>
    <x v="1"/>
    <x v="0"/>
    <s v="BALON KILAP 1022 20X5 LKP 2200"/>
    <x v="1"/>
    <n v="60"/>
    <x v="4"/>
    <n v="67500"/>
    <m/>
    <s v="60 LPG"/>
    <x v="2"/>
    <x v="0"/>
    <x v="0"/>
    <x v="0"/>
    <n v="4050000"/>
    <n v="810000"/>
    <n v="0"/>
    <n v="810000"/>
    <n v="3240000"/>
    <x v="0"/>
    <s v=""/>
    <s v=""/>
    <n v="4050000"/>
    <n v="4050000"/>
    <x v="3"/>
    <x v="9"/>
    <x v="0"/>
    <x v="1"/>
    <x v="3"/>
    <s v="balonkilap102220x5lkp2200"/>
    <s v="balonkilap102220x5lkp220040500000.2"/>
    <s v="balonkilap102220x5lkp220040500000.2"/>
    <s v=""/>
    <x v="1"/>
    <n v="144"/>
    <x v="0"/>
    <s v="60 LPG"/>
    <s v="balonkilap102220x5lkp220060lpguntana"/>
    <n v="144"/>
    <x v="27"/>
  </r>
  <r>
    <s v=""/>
    <s v=""/>
    <x v="1"/>
    <n v="14"/>
    <x v="1"/>
    <x v="1"/>
    <x v="1"/>
    <m/>
    <x v="0"/>
    <x v="1"/>
    <x v="0"/>
    <s v="BALON KILAP 1232 20X5 LKP 3200"/>
    <x v="5"/>
    <n v="100"/>
    <x v="4"/>
    <n v="85000"/>
    <m/>
    <s v="50 LPG"/>
    <x v="2"/>
    <x v="0"/>
    <x v="0"/>
    <x v="0"/>
    <n v="8500000"/>
    <n v="1700000"/>
    <n v="0"/>
    <n v="1700000"/>
    <n v="6800000"/>
    <x v="0"/>
    <s v=""/>
    <s v=""/>
    <n v="4250000"/>
    <n v="8500000"/>
    <x v="3"/>
    <x v="9"/>
    <x v="0"/>
    <x v="1"/>
    <x v="3"/>
    <s v="balonkilap123220x5lkp3200"/>
    <s v="balonkilap123220x5lkp320042500000.2"/>
    <s v="balonkilap123220x5lkp320042500000.2"/>
    <s v=""/>
    <x v="1"/>
    <n v="145"/>
    <x v="0"/>
    <s v="50 LPG"/>
    <s v="balonkilap123220x5lkp320050lpguntana"/>
    <n v="145"/>
    <x v="28"/>
  </r>
  <r>
    <s v=""/>
    <s v=""/>
    <x v="1"/>
    <n v="14"/>
    <x v="1"/>
    <x v="1"/>
    <x v="1"/>
    <m/>
    <x v="0"/>
    <x v="1"/>
    <x v="0"/>
    <s v="BALON LOVE 1022 20X5 LKL 2200"/>
    <x v="5"/>
    <n v="150"/>
    <x v="4"/>
    <n v="80000"/>
    <m/>
    <s v="75 LPG"/>
    <x v="2"/>
    <x v="0"/>
    <x v="0"/>
    <x v="0"/>
    <n v="12000000"/>
    <n v="2400000"/>
    <n v="0"/>
    <n v="2400000"/>
    <n v="9600000"/>
    <x v="0"/>
    <n v="11638000"/>
    <n v="46552000"/>
    <n v="6000000"/>
    <n v="12000000"/>
    <x v="3"/>
    <x v="9"/>
    <x v="0"/>
    <x v="1"/>
    <x v="3"/>
    <s v="balonlove102220x5lkl2200"/>
    <s v="balonlove102220x5lkl220060000000.2"/>
    <s v="balonlove102220x5lkl220060000000.2"/>
    <s v=""/>
    <x v="1"/>
    <n v="146"/>
    <x v="0"/>
    <s v="75 LPG"/>
    <s v="balonlove102220x5lkl220075lpguntana"/>
    <n v="146"/>
    <x v="2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5"/>
    <s v="ATA_0507_107-7"/>
    <x v="0"/>
    <n v="15"/>
    <x v="4"/>
    <x v="10"/>
    <x v="2"/>
    <s v="SA230711107"/>
    <x v="0"/>
    <x v="5"/>
    <x v="0"/>
    <s v="CORRECTION TAPE CT-522PTL JK"/>
    <x v="5"/>
    <n v="1440"/>
    <x v="3"/>
    <n v="4800"/>
    <m/>
    <m/>
    <x v="3"/>
    <x v="2"/>
    <x v="0"/>
    <x v="0"/>
    <n v="6912000"/>
    <n v="864000"/>
    <n v="302400"/>
    <n v="1166400"/>
    <n v="5745600"/>
    <x v="0"/>
    <s v=""/>
    <s v=""/>
    <n v="3456000"/>
    <n v="6912000"/>
    <x v="5"/>
    <x v="10"/>
    <x v="2"/>
    <x v="4"/>
    <x v="3"/>
    <s v="correctiontapect522ptljk"/>
    <s v="correctiontapect522ptljk34560000.1250.05"/>
    <s v="correctiontapect522ptljk34560000.1250.05"/>
    <s v="ATALI MAKMURARTO MOROSA23071110745110correctiontapect522ptljk"/>
    <x v="0"/>
    <n v="605"/>
    <x v="1"/>
    <s v="60 LSN"/>
    <s v="correctiontapect522ptljk60lsnartomoro"/>
    <n v="605"/>
    <x v="30"/>
  </r>
  <r>
    <s v=""/>
    <s v=""/>
    <x v="1"/>
    <n v="15"/>
    <x v="1"/>
    <x v="1"/>
    <x v="1"/>
    <m/>
    <x v="0"/>
    <x v="1"/>
    <x v="0"/>
    <s v="CUTTER BLADE L 150 M MH JK"/>
    <x v="1"/>
    <n v="40"/>
    <x v="0"/>
    <n v="49200"/>
    <m/>
    <m/>
    <x v="3"/>
    <x v="2"/>
    <x v="0"/>
    <x v="0"/>
    <n v="1968000"/>
    <n v="246000"/>
    <n v="86100"/>
    <n v="332100"/>
    <n v="1635900"/>
    <x v="0"/>
    <s v=""/>
    <s v=""/>
    <n v="1968000"/>
    <n v="1968000"/>
    <x v="5"/>
    <x v="10"/>
    <x v="2"/>
    <x v="1"/>
    <x v="3"/>
    <s v="cutterbladel150mmhjk"/>
    <s v="cutterbladel150mmhjk19680000.1250.05"/>
    <s v="cutterbladel150mmhjk19680000.1250.05"/>
    <s v=""/>
    <x v="1"/>
    <n v="656"/>
    <x v="1"/>
    <s v="40 LSN"/>
    <s v="cutterbladel150mmhjk40lsnartomoro"/>
    <n v="656"/>
    <x v="31"/>
  </r>
  <r>
    <s v=""/>
    <s v=""/>
    <x v="1"/>
    <n v="15"/>
    <x v="1"/>
    <x v="1"/>
    <x v="1"/>
    <m/>
    <x v="0"/>
    <x v="1"/>
    <x v="0"/>
    <s v="LABELLER MX 5500 M 8 DIGITS JK"/>
    <x v="1"/>
    <n v="20"/>
    <x v="3"/>
    <n v="40500"/>
    <m/>
    <s v="20 PCS"/>
    <x v="3"/>
    <x v="2"/>
    <x v="0"/>
    <x v="0"/>
    <n v="810000"/>
    <n v="101250"/>
    <n v="35437.5"/>
    <n v="136687.5"/>
    <n v="673312.5"/>
    <x v="0"/>
    <s v=""/>
    <s v=""/>
    <n v="810000"/>
    <n v="810000"/>
    <x v="5"/>
    <x v="10"/>
    <x v="2"/>
    <x v="1"/>
    <x v="3"/>
    <s v="labellermx5500m8digitsjk"/>
    <s v="labellermx5500m8digitsjk8100000.1250.05"/>
    <s v="labellermx5500m8digitsjk8100000.1250.05"/>
    <s v=""/>
    <x v="1"/>
    <n v="1545"/>
    <x v="0"/>
    <s v="20 PCS"/>
    <s v="labellermx5500m8digitsjk20pcsartomoro"/>
    <n v="1545"/>
    <x v="32"/>
  </r>
  <r>
    <s v=""/>
    <s v=""/>
    <x v="1"/>
    <n v="15"/>
    <x v="1"/>
    <x v="1"/>
    <x v="1"/>
    <m/>
    <x v="0"/>
    <x v="1"/>
    <x v="0"/>
    <s v="MATH SET MS 55 JK"/>
    <x v="1"/>
    <n v="24"/>
    <x v="0"/>
    <n v="89400"/>
    <m/>
    <m/>
    <x v="3"/>
    <x v="2"/>
    <x v="0"/>
    <x v="0"/>
    <n v="2145600"/>
    <n v="268200"/>
    <n v="93870"/>
    <n v="362070"/>
    <n v="1783530"/>
    <x v="0"/>
    <s v=""/>
    <s v=""/>
    <n v="2145600"/>
    <n v="2145600"/>
    <x v="5"/>
    <x v="10"/>
    <x v="2"/>
    <x v="1"/>
    <x v="3"/>
    <s v="mathsetms55jk"/>
    <s v="mathsetms55jk21456000.1250.05"/>
    <s v="mathsetms55jk21456000.1250.05"/>
    <s v=""/>
    <x v="1"/>
    <n v="1706"/>
    <x v="1"/>
    <s v="24 LSN"/>
    <s v="mathsetms55jk24lsnartomoro"/>
    <n v="1706"/>
    <x v="33"/>
  </r>
  <r>
    <s v=""/>
    <s v=""/>
    <x v="1"/>
    <n v="15"/>
    <x v="1"/>
    <x v="1"/>
    <x v="1"/>
    <m/>
    <x v="0"/>
    <x v="1"/>
    <x v="0"/>
    <s v="MATH SET MS 75 JK"/>
    <x v="1"/>
    <n v="24"/>
    <x v="0"/>
    <n v="90600"/>
    <m/>
    <m/>
    <x v="3"/>
    <x v="2"/>
    <x v="0"/>
    <x v="0"/>
    <n v="2174400"/>
    <n v="271800"/>
    <n v="95130"/>
    <n v="366930"/>
    <n v="1807470"/>
    <x v="0"/>
    <s v=""/>
    <s v=""/>
    <n v="2174400"/>
    <n v="2174400"/>
    <x v="5"/>
    <x v="10"/>
    <x v="2"/>
    <x v="1"/>
    <x v="3"/>
    <s v="mathsetms75jk"/>
    <s v="mathsetms75jk21744000.1250.05"/>
    <s v="mathsetms75jk21744000.1250.05"/>
    <s v=""/>
    <x v="1"/>
    <n v="1707"/>
    <x v="1"/>
    <s v="24 LSN"/>
    <s v="mathsetms75jk24lsnartomoro"/>
    <n v="1707"/>
    <x v="34"/>
  </r>
  <r>
    <s v=""/>
    <s v=""/>
    <x v="1"/>
    <n v="15"/>
    <x v="1"/>
    <x v="1"/>
    <x v="1"/>
    <m/>
    <x v="0"/>
    <x v="1"/>
    <x v="0"/>
    <s v="CORRECTION FLUID JK 101 A JK"/>
    <x v="5"/>
    <n v="96"/>
    <x v="0"/>
    <n v="36000"/>
    <m/>
    <m/>
    <x v="3"/>
    <x v="2"/>
    <x v="0"/>
    <x v="0"/>
    <n v="3456000"/>
    <n v="432000"/>
    <n v="151200"/>
    <n v="583200"/>
    <n v="2872800"/>
    <x v="0"/>
    <s v=""/>
    <s v=""/>
    <n v="1728000"/>
    <n v="3456000"/>
    <x v="5"/>
    <x v="10"/>
    <x v="2"/>
    <x v="1"/>
    <x v="3"/>
    <s v="correctionfluidjk101ajk"/>
    <s v="correctionfluidjk101ajk17280000.1250.05"/>
    <s v="correctionfluidjk101ajk17280000.1250.05"/>
    <s v=""/>
    <x v="1"/>
    <n v="597"/>
    <x v="1"/>
    <s v="48 LSN"/>
    <s v="correctionfluidjk101ajk48lsnartomoro"/>
    <n v="597"/>
    <x v="35"/>
  </r>
  <r>
    <s v=""/>
    <s v=""/>
    <x v="1"/>
    <n v="15"/>
    <x v="1"/>
    <x v="1"/>
    <x v="1"/>
    <m/>
    <x v="0"/>
    <x v="1"/>
    <x v="0"/>
    <s v="BALLPEN BP 349-12 VOKUS TRANS BLACK JK BONUS"/>
    <x v="2"/>
    <n v="12"/>
    <x v="0"/>
    <n v="13200"/>
    <m/>
    <m/>
    <x v="4"/>
    <x v="2"/>
    <x v="1"/>
    <x v="0"/>
    <n v="158400"/>
    <n v="15840"/>
    <n v="7128"/>
    <n v="22968"/>
    <n v="135432"/>
    <x v="0"/>
    <n v="3105787.5"/>
    <n v="14518612.5"/>
    <n v="158400"/>
    <n v="158400"/>
    <x v="5"/>
    <x v="10"/>
    <x v="2"/>
    <x v="1"/>
    <x v="3"/>
    <s v="ballpenbp34912vokustransblackjkbonus"/>
    <s v="ballpenbp34912vokustransblackjkbonus1584000.10.05"/>
    <s v="ballpenbp34912vokustransblackjkbonus132000.10.05"/>
    <s v=""/>
    <x v="1"/>
    <n v="100"/>
    <x v="1"/>
    <s v="12 GRS"/>
    <s v="ballpenbp34912vokustransblackjkbonus12grsartomoro"/>
    <n v="100"/>
    <x v="36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6"/>
    <s v="ATA_0507_032-4"/>
    <x v="0"/>
    <n v="16"/>
    <x v="1"/>
    <x v="10"/>
    <x v="2"/>
    <s v="SA230711032"/>
    <x v="0"/>
    <x v="6"/>
    <x v="0"/>
    <s v="PENCIL CASE PC-0719PSTL-35 (GREEN) JK"/>
    <x v="1"/>
    <n v="288"/>
    <x v="3"/>
    <n v="4800"/>
    <m/>
    <m/>
    <x v="3"/>
    <x v="2"/>
    <x v="0"/>
    <x v="0"/>
    <n v="1382400"/>
    <n v="172800"/>
    <n v="60480"/>
    <n v="233280"/>
    <n v="1149120"/>
    <x v="0"/>
    <s v=""/>
    <s v=""/>
    <n v="1382400"/>
    <n v="1382400"/>
    <x v="5"/>
    <x v="10"/>
    <x v="2"/>
    <x v="5"/>
    <x v="3"/>
    <s v="pencilcasepc0719pstl35greenjk"/>
    <s v="pencilcasepc0719pstl35greenjk13824000.1250.05"/>
    <s v="pencilcasepc0719pstl35greenjk13824000.1250.05"/>
    <s v="ATALI MAKMURARTO MOROSA23071103245108pencilcasepc0719pstl35greenjk"/>
    <x v="0"/>
    <n v="2055"/>
    <x v="1"/>
    <s v="288 PCS"/>
    <s v="pencilcasepc0719pstl35greenjk288pcsartomoro"/>
    <n v="2055"/>
    <x v="37"/>
  </r>
  <r>
    <s v=""/>
    <s v=""/>
    <x v="1"/>
    <n v="16"/>
    <x v="1"/>
    <x v="1"/>
    <x v="1"/>
    <m/>
    <x v="0"/>
    <x v="1"/>
    <x v="0"/>
    <s v="PENCIL CASE PC-0719PSTL-35 (PURPLE) JK"/>
    <x v="1"/>
    <n v="288"/>
    <x v="3"/>
    <n v="4800"/>
    <m/>
    <m/>
    <x v="3"/>
    <x v="2"/>
    <x v="0"/>
    <x v="0"/>
    <n v="1382400"/>
    <n v="172800"/>
    <n v="60480"/>
    <n v="233280"/>
    <n v="1149120"/>
    <x v="0"/>
    <s v=""/>
    <s v=""/>
    <n v="1382400"/>
    <n v="1382400"/>
    <x v="5"/>
    <x v="10"/>
    <x v="2"/>
    <x v="1"/>
    <x v="3"/>
    <s v="pencilcasepc0719pstl35purplejk"/>
    <s v="pencilcasepc0719pstl35purplejk13824000.1250.05"/>
    <s v="pencilcasepc0719pstl35purplejk13824000.1250.05"/>
    <s v=""/>
    <x v="1"/>
    <n v="2057"/>
    <x v="1"/>
    <s v="288 PCS"/>
    <s v="pencilcasepc0719pstl35purplejk288pcsartomoro"/>
    <n v="2057"/>
    <x v="38"/>
  </r>
  <r>
    <s v=""/>
    <s v=""/>
    <x v="1"/>
    <n v="16"/>
    <x v="1"/>
    <x v="1"/>
    <x v="1"/>
    <m/>
    <x v="0"/>
    <x v="1"/>
    <x v="0"/>
    <s v="PENCIL CASE PC-0719PSTL-35 (PINK) JK"/>
    <x v="1"/>
    <n v="288"/>
    <x v="3"/>
    <n v="4800"/>
    <m/>
    <m/>
    <x v="3"/>
    <x v="2"/>
    <x v="0"/>
    <x v="0"/>
    <n v="1382400"/>
    <n v="172800"/>
    <n v="60480"/>
    <n v="233280"/>
    <n v="1149120"/>
    <x v="0"/>
    <s v=""/>
    <s v=""/>
    <n v="1382400"/>
    <n v="1382400"/>
    <x v="5"/>
    <x v="10"/>
    <x v="2"/>
    <x v="1"/>
    <x v="3"/>
    <s v="pencilcasepc0719pstl35pinkjk"/>
    <s v="pencilcasepc0719pstl35pinkjk13824000.1250.05"/>
    <s v="pencilcasepc0719pstl35pinkjk13824000.1250.05"/>
    <s v=""/>
    <x v="1"/>
    <n v="2056"/>
    <x v="1"/>
    <s v="288 PCS"/>
    <s v="pencilcasepc0719pstl35pinkjk288pcsartomoro"/>
    <n v="2056"/>
    <x v="39"/>
  </r>
  <r>
    <s v=""/>
    <s v=""/>
    <x v="1"/>
    <n v="16"/>
    <x v="1"/>
    <x v="1"/>
    <x v="1"/>
    <m/>
    <x v="0"/>
    <x v="1"/>
    <x v="0"/>
    <s v="PENCIL CASE PC-0719PSTL-35 (BLUE) JK"/>
    <x v="1"/>
    <n v="288"/>
    <x v="3"/>
    <n v="4800"/>
    <m/>
    <m/>
    <x v="3"/>
    <x v="2"/>
    <x v="0"/>
    <x v="0"/>
    <n v="1382400"/>
    <n v="172800"/>
    <n v="60480"/>
    <n v="233280"/>
    <n v="1149120"/>
    <x v="0"/>
    <n v="933120"/>
    <n v="4596480"/>
    <n v="1382400"/>
    <n v="1382400"/>
    <x v="5"/>
    <x v="10"/>
    <x v="2"/>
    <x v="1"/>
    <x v="3"/>
    <s v="pencilcasepc0719pstl35bluejk"/>
    <s v="pencilcasepc0719pstl35bluejk13824000.1250.05"/>
    <s v="pencilcasepc0719pstl35bluejk13824000.1250.05"/>
    <s v=""/>
    <x v="1"/>
    <n v="2054"/>
    <x v="1"/>
    <s v="288 PCS"/>
    <s v="pencilcasepc0719pstl35bluejk288pcsartomoro"/>
    <n v="2054"/>
    <x v="4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7"/>
    <s v="KEN_0507_111-6"/>
    <x v="0"/>
    <n v="17"/>
    <x v="1"/>
    <x v="11"/>
    <x v="2"/>
    <s v="23070111"/>
    <x v="0"/>
    <x v="5"/>
    <x v="0"/>
    <s v="KENKO PENCIL CASE PC 0719 UR"/>
    <x v="5"/>
    <m/>
    <x v="1"/>
    <m/>
    <n v="1497600"/>
    <m/>
    <x v="5"/>
    <x v="0"/>
    <x v="0"/>
    <x v="0"/>
    <n v="2995200"/>
    <n v="509184.00000000006"/>
    <n v="0"/>
    <n v="509184.00000000006"/>
    <n v="2486016"/>
    <x v="0"/>
    <s v=""/>
    <s v=""/>
    <n v="1497600"/>
    <s v=""/>
    <x v="5"/>
    <x v="11"/>
    <x v="2"/>
    <x v="6"/>
    <x v="3"/>
    <s v="kenkopencilcasepc0719ur"/>
    <s v="kenkopencilcasepc0719ur14976000.17"/>
    <s v="kenkopencilcasepc0719ur14976000.17"/>
    <s v="KENKO SINAR INDONESIAARTO MORO2307011145110kenkopencilcasepc0719ur"/>
    <x v="0"/>
    <n v="1427"/>
    <x v="1"/>
    <s v="24 LSN"/>
    <s v="kenkopencilcasepc0719ur24lsnartomoro"/>
    <n v="1427"/>
    <x v="41"/>
  </r>
  <r>
    <s v=""/>
    <s v=""/>
    <x v="1"/>
    <n v="17"/>
    <x v="1"/>
    <x v="1"/>
    <x v="1"/>
    <m/>
    <x v="0"/>
    <x v="1"/>
    <x v="0"/>
    <s v="KENKO CUTTER A-300 9MM BLADE"/>
    <x v="1"/>
    <m/>
    <x v="1"/>
    <m/>
    <n v="1710000"/>
    <m/>
    <x v="5"/>
    <x v="0"/>
    <x v="0"/>
    <x v="0"/>
    <n v="1710000"/>
    <n v="290700"/>
    <n v="0"/>
    <n v="290700"/>
    <n v="1419300"/>
    <x v="0"/>
    <s v=""/>
    <s v=""/>
    <n v="1710000"/>
    <s v=""/>
    <x v="5"/>
    <x v="11"/>
    <x v="2"/>
    <x v="1"/>
    <x v="3"/>
    <s v="kenkocuttera3009mmblade"/>
    <s v="kenkocuttera3009mmblade17100000.17"/>
    <s v="kenkocuttera3009mmblade17100000.17"/>
    <s v=""/>
    <x v="1"/>
    <n v="1300"/>
    <x v="1"/>
    <s v="30 LSN"/>
    <s v="kenkocuttera3009mmblade30lsnartomoro"/>
    <n v="1300"/>
    <x v="42"/>
  </r>
  <r>
    <s v=""/>
    <s v=""/>
    <x v="1"/>
    <n v="17"/>
    <x v="1"/>
    <x v="1"/>
    <x v="1"/>
    <m/>
    <x v="0"/>
    <x v="1"/>
    <x v="0"/>
    <s v="KENKO CUTTER L-500 18MM BLADE"/>
    <x v="5"/>
    <m/>
    <x v="1"/>
    <m/>
    <n v="2952000"/>
    <m/>
    <x v="5"/>
    <x v="0"/>
    <x v="0"/>
    <x v="0"/>
    <n v="5904000"/>
    <n v="1003680.0000000001"/>
    <n v="0"/>
    <n v="1003680.0000000001"/>
    <n v="4900320"/>
    <x v="0"/>
    <s v=""/>
    <s v=""/>
    <n v="2952000"/>
    <s v=""/>
    <x v="5"/>
    <x v="11"/>
    <x v="2"/>
    <x v="1"/>
    <x v="3"/>
    <s v="kenkocutterl50018mmblade"/>
    <s v="kenkocutterl50018mmblade29520000.17"/>
    <s v="kenkocutterl50018mmblade29520000.17"/>
    <s v=""/>
    <x v="1"/>
    <n v="1305"/>
    <x v="1"/>
    <s v="20 LSN"/>
    <s v="kenkocutterl50018mmblade20lsnartomoro"/>
    <n v="1305"/>
    <x v="43"/>
  </r>
  <r>
    <s v=""/>
    <s v=""/>
    <x v="1"/>
    <n v="17"/>
    <x v="1"/>
    <x v="1"/>
    <x v="1"/>
    <m/>
    <x v="0"/>
    <x v="1"/>
    <x v="0"/>
    <s v="KENKO LIQUID GLUE LG-50 (50ML)"/>
    <x v="5"/>
    <m/>
    <x v="1"/>
    <m/>
    <n v="504000"/>
    <m/>
    <x v="5"/>
    <x v="0"/>
    <x v="0"/>
    <x v="0"/>
    <n v="1008000"/>
    <n v="171360"/>
    <n v="0"/>
    <n v="171360"/>
    <n v="836640"/>
    <x v="0"/>
    <s v=""/>
    <s v=""/>
    <n v="504000"/>
    <s v=""/>
    <x v="5"/>
    <x v="11"/>
    <x v="2"/>
    <x v="1"/>
    <x v="3"/>
    <s v="kenkoliquidgluelg5050ml"/>
    <s v="kenkoliquidgluelg5050ml5040000.17"/>
    <s v="kenkoliquidgluelg5050ml5040000.17"/>
    <s v=""/>
    <x v="1"/>
    <n v="1391"/>
    <x v="1"/>
    <s v="20 LSN"/>
    <s v="kenkoliquidgluelg5050ml20lsnartomoro"/>
    <n v="1391"/>
    <x v="44"/>
  </r>
  <r>
    <s v=""/>
    <s v=""/>
    <x v="1"/>
    <n v="17"/>
    <x v="1"/>
    <x v="1"/>
    <x v="1"/>
    <m/>
    <x v="0"/>
    <x v="1"/>
    <x v="0"/>
    <s v="KENKO GLUE STICK 8GR SMALL"/>
    <x v="9"/>
    <m/>
    <x v="1"/>
    <m/>
    <n v="2376000"/>
    <m/>
    <x v="5"/>
    <x v="0"/>
    <x v="0"/>
    <x v="0"/>
    <n v="7128000"/>
    <n v="1211760"/>
    <n v="0"/>
    <n v="1211760"/>
    <n v="5916240"/>
    <x v="0"/>
    <s v=""/>
    <s v=""/>
    <n v="2376000"/>
    <s v=""/>
    <x v="5"/>
    <x v="11"/>
    <x v="2"/>
    <x v="1"/>
    <x v="3"/>
    <s v="kenkogluestick8grsmall"/>
    <s v="kenkogluestick8grsmall23760000.17"/>
    <s v="kenkogluestick8grsmall23760000.17"/>
    <s v=""/>
    <x v="1"/>
    <n v="1364"/>
    <x v="1"/>
    <s v="36 BOX (30 PCS)"/>
    <s v="kenkogluestick8grsmall36box30pcsartomoro"/>
    <n v="1364"/>
    <x v="45"/>
  </r>
  <r>
    <s v=""/>
    <s v=""/>
    <x v="1"/>
    <n v="17"/>
    <x v="1"/>
    <x v="1"/>
    <x v="1"/>
    <m/>
    <x v="0"/>
    <x v="1"/>
    <x v="0"/>
    <s v="KENKO GEL PEN KE-200 BLACK"/>
    <x v="5"/>
    <m/>
    <x v="1"/>
    <m/>
    <n v="3542400"/>
    <m/>
    <x v="5"/>
    <x v="0"/>
    <x v="0"/>
    <x v="0"/>
    <n v="7084800"/>
    <n v="1204416"/>
    <n v="0"/>
    <n v="1204416"/>
    <n v="5880384"/>
    <x v="0"/>
    <n v="4391100"/>
    <n v="21438900"/>
    <n v="3542400"/>
    <s v=""/>
    <x v="5"/>
    <x v="11"/>
    <x v="2"/>
    <x v="1"/>
    <x v="3"/>
    <s v="kenkogelpenke200black"/>
    <s v="kenkogelpenke200black35424000.17"/>
    <s v="kenkogelpenke200black35424000.17"/>
    <s v=""/>
    <x v="1"/>
    <n v="1344"/>
    <x v="1"/>
    <s v="12 GRS"/>
    <s v="kenkogelpenke200black12grsartomoro"/>
    <n v="1344"/>
    <x v="46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8"/>
    <s v="KEN_0507_063-6"/>
    <x v="0"/>
    <n v="18"/>
    <x v="1"/>
    <x v="11"/>
    <x v="2"/>
    <s v="23070063"/>
    <x v="0"/>
    <x v="6"/>
    <x v="0"/>
    <s v="KENKO STAINLESS STEEL RULER 100CM"/>
    <x v="1"/>
    <m/>
    <x v="1"/>
    <m/>
    <n v="5220000"/>
    <m/>
    <x v="5"/>
    <x v="0"/>
    <x v="0"/>
    <x v="0"/>
    <n v="5220000"/>
    <n v="887400.00000000012"/>
    <n v="0"/>
    <n v="887400.00000000012"/>
    <n v="4332600"/>
    <x v="0"/>
    <s v=""/>
    <s v=""/>
    <n v="5220000"/>
    <s v=""/>
    <x v="5"/>
    <x v="11"/>
    <x v="2"/>
    <x v="6"/>
    <x v="3"/>
    <s v="kenkostainlesssteelruler100cm"/>
    <s v="kenkostainlesssteelruler100cm52200000.17"/>
    <s v="kenkostainlesssteelruler100cm52200000.17"/>
    <s v="KENKO SINAR INDONESIAARTO MORO2307006345108kenkostainlesssteelruler100cm"/>
    <x v="0"/>
    <n v="1460"/>
    <x v="1"/>
    <s v="10 LSN"/>
    <s v="kenkostainlesssteelruler100cm10lsnartomoro"/>
    <n v="1460"/>
    <x v="47"/>
  </r>
  <r>
    <s v=""/>
    <s v=""/>
    <x v="1"/>
    <n v="18"/>
    <x v="1"/>
    <x v="1"/>
    <x v="1"/>
    <m/>
    <x v="0"/>
    <x v="1"/>
    <x v="0"/>
    <s v="KENKO STAINLESS STEEL RULER 40CM"/>
    <x v="1"/>
    <m/>
    <x v="1"/>
    <m/>
    <n v="1632000"/>
    <m/>
    <x v="5"/>
    <x v="0"/>
    <x v="0"/>
    <x v="0"/>
    <n v="1632000"/>
    <n v="277440"/>
    <n v="0"/>
    <n v="277440"/>
    <n v="1354560"/>
    <x v="0"/>
    <s v=""/>
    <s v=""/>
    <n v="1632000"/>
    <s v=""/>
    <x v="5"/>
    <x v="11"/>
    <x v="2"/>
    <x v="1"/>
    <x v="3"/>
    <s v="kenkostainlesssteelruler40cm"/>
    <s v="kenkostainlesssteelruler40cm16320000.17"/>
    <s v="kenkostainlesssteelruler40cm16320000.17"/>
    <s v=""/>
    <x v="1"/>
    <n v="1464"/>
    <x v="1"/>
    <s v="10 LSN"/>
    <s v="kenkostainlesssteelruler40cm10lsnartomoro"/>
    <n v="1464"/>
    <x v="48"/>
  </r>
  <r>
    <s v=""/>
    <s v=""/>
    <x v="1"/>
    <n v="18"/>
    <x v="1"/>
    <x v="1"/>
    <x v="1"/>
    <m/>
    <x v="0"/>
    <x v="1"/>
    <x v="0"/>
    <s v="KENKO SCISSOR SC-828"/>
    <x v="1"/>
    <m/>
    <x v="1"/>
    <m/>
    <n v="1410000"/>
    <m/>
    <x v="5"/>
    <x v="0"/>
    <x v="0"/>
    <x v="0"/>
    <n v="1410000"/>
    <n v="239700.00000000003"/>
    <n v="0"/>
    <n v="239700.00000000003"/>
    <n v="1170300"/>
    <x v="0"/>
    <s v=""/>
    <s v=""/>
    <n v="1410000"/>
    <s v=""/>
    <x v="5"/>
    <x v="11"/>
    <x v="2"/>
    <x v="1"/>
    <x v="3"/>
    <s v="kenkoscissorsc828"/>
    <s v="kenkoscissorsc82814100000.17"/>
    <s v="kenkoscissorsc82814100000.17"/>
    <s v=""/>
    <x v="1"/>
    <n v="1450"/>
    <x v="1"/>
    <s v="25 LSN"/>
    <s v="kenkoscissorsc82825lsnartomoro"/>
    <n v="1450"/>
    <x v="49"/>
  </r>
  <r>
    <s v=""/>
    <s v=""/>
    <x v="1"/>
    <n v="18"/>
    <x v="1"/>
    <x v="1"/>
    <x v="1"/>
    <m/>
    <x v="0"/>
    <x v="1"/>
    <x v="0"/>
    <s v="KENKO CUTTER BLADE L-150 18MM"/>
    <x v="11"/>
    <m/>
    <x v="1"/>
    <m/>
    <n v="3888000"/>
    <m/>
    <x v="5"/>
    <x v="0"/>
    <x v="0"/>
    <x v="0"/>
    <n v="23328000"/>
    <n v="3965760.0000000005"/>
    <n v="0"/>
    <n v="3965760.0000000005"/>
    <n v="19362240"/>
    <x v="0"/>
    <s v=""/>
    <s v=""/>
    <n v="3888000"/>
    <s v=""/>
    <x v="5"/>
    <x v="11"/>
    <x v="2"/>
    <x v="1"/>
    <x v="3"/>
    <s v="kenkocutterbladel15018mm"/>
    <s v="kenkocutterbladel15018mm38880000.17"/>
    <s v="kenkocutterbladel15018mm38880000.17"/>
    <s v=""/>
    <x v="1"/>
    <n v="1302"/>
    <x v="1"/>
    <s v="60 LSN"/>
    <s v="kenkocutterbladel15018mm60lsnartomoro"/>
    <n v="1302"/>
    <x v="50"/>
  </r>
  <r>
    <s v=""/>
    <s v=""/>
    <x v="1"/>
    <n v="18"/>
    <x v="1"/>
    <x v="1"/>
    <x v="1"/>
    <m/>
    <x v="0"/>
    <x v="1"/>
    <x v="0"/>
    <s v="KENKO POCKET NOTE PN-403"/>
    <x v="1"/>
    <m/>
    <x v="1"/>
    <m/>
    <n v="741600"/>
    <m/>
    <x v="5"/>
    <x v="0"/>
    <x v="0"/>
    <x v="0"/>
    <n v="741600"/>
    <n v="126072.00000000001"/>
    <n v="0"/>
    <n v="126072.00000000001"/>
    <n v="615528"/>
    <x v="0"/>
    <s v=""/>
    <s v=""/>
    <n v="741600"/>
    <s v=""/>
    <x v="5"/>
    <x v="11"/>
    <x v="2"/>
    <x v="1"/>
    <x v="3"/>
    <s v="kenkopocketnotepn403"/>
    <s v="kenkopocketnotepn4037416000.17"/>
    <s v="kenkopocketnotepn4037416000.17"/>
    <s v=""/>
    <x v="1"/>
    <n v="1432"/>
    <x v="1"/>
    <s v="12 LSN"/>
    <s v="kenkopocketnotepn40312lsnartomoro"/>
    <n v="1432"/>
    <x v="51"/>
  </r>
  <r>
    <s v=""/>
    <s v=""/>
    <x v="1"/>
    <n v="18"/>
    <x v="1"/>
    <x v="1"/>
    <x v="1"/>
    <m/>
    <x v="0"/>
    <x v="1"/>
    <x v="0"/>
    <s v="KENKO CORRECTION FLUID KE-01"/>
    <x v="12"/>
    <m/>
    <x v="1"/>
    <m/>
    <n v="1954800"/>
    <m/>
    <x v="5"/>
    <x v="0"/>
    <x v="0"/>
    <x v="0"/>
    <n v="29322000"/>
    <n v="4984740"/>
    <n v="0"/>
    <n v="4984740"/>
    <n v="24337260"/>
    <x v="0"/>
    <n v="10481112"/>
    <n v="51172488"/>
    <n v="1954800"/>
    <s v=""/>
    <x v="5"/>
    <x v="11"/>
    <x v="2"/>
    <x v="1"/>
    <x v="3"/>
    <s v="kenkocorrectionfluidke01"/>
    <s v="kenkocorrectionfluidke0119548000.17"/>
    <s v="kenkocorrectionfluidke0119548000.17"/>
    <s v=""/>
    <x v="1"/>
    <n v="1263"/>
    <x v="1"/>
    <s v="36 LSN"/>
    <s v="kenkocorrectionfluidke0136lsnartomoro"/>
    <n v="1263"/>
    <x v="5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9"/>
    <s v="DBS_0507_623-6"/>
    <x v="0"/>
    <n v="19"/>
    <x v="4"/>
    <x v="12"/>
    <x v="0"/>
    <s v="JUF676/23"/>
    <x v="0"/>
    <x v="2"/>
    <x v="0"/>
    <s v="MEK TIZO 2.0 TM030-C"/>
    <x v="1"/>
    <n v="96"/>
    <x v="0"/>
    <n v="29000"/>
    <m/>
    <s v="96 LSN"/>
    <x v="1"/>
    <x v="0"/>
    <x v="0"/>
    <x v="0"/>
    <n v="2784000"/>
    <n v="0"/>
    <n v="0"/>
    <n v="0"/>
    <n v="2784000"/>
    <x v="0"/>
    <s v=""/>
    <s v=""/>
    <n v="2784000"/>
    <n v="2784000"/>
    <x v="5"/>
    <x v="12"/>
    <x v="0"/>
    <x v="6"/>
    <x v="2"/>
    <s v="mektizo20tm030c"/>
    <s v="mektizo20tm030c2784000"/>
    <s v="mektizo20tm030c2784000"/>
    <s v="DB STATIONERYUNTANAJUF676/2345107mektizo20tm030c"/>
    <x v="0"/>
    <n v="1752"/>
    <x v="0"/>
    <s v="96 LSN"/>
    <s v="mektizo20tm030c96lsnuntana"/>
    <n v="1752"/>
    <x v="53"/>
  </r>
  <r>
    <s v=""/>
    <s v=""/>
    <x v="1"/>
    <n v="19"/>
    <x v="1"/>
    <x v="1"/>
    <x v="1"/>
    <m/>
    <x v="0"/>
    <x v="1"/>
    <x v="0"/>
    <s v="MEK PENSIL 2.0 TIZO TM030-F"/>
    <x v="1"/>
    <n v="96"/>
    <x v="0"/>
    <n v="29000"/>
    <m/>
    <s v="96 LSN"/>
    <x v="1"/>
    <x v="0"/>
    <x v="0"/>
    <x v="0"/>
    <n v="2784000"/>
    <n v="0"/>
    <n v="0"/>
    <n v="0"/>
    <n v="2784000"/>
    <x v="0"/>
    <s v=""/>
    <s v=""/>
    <n v="2784000"/>
    <n v="2784000"/>
    <x v="5"/>
    <x v="12"/>
    <x v="0"/>
    <x v="1"/>
    <x v="2"/>
    <s v="mekpensil20tizotm030f"/>
    <s v="mekpensil20tizotm030f2784000"/>
    <s v="mekpensil20tizotm030f2784000"/>
    <s v=""/>
    <x v="1"/>
    <n v="1744"/>
    <x v="0"/>
    <s v="96 LSN"/>
    <s v="mekpensil20tizotm030f96lsnuntana"/>
    <n v="1745"/>
    <x v="54"/>
  </r>
  <r>
    <s v=""/>
    <s v=""/>
    <x v="1"/>
    <n v="19"/>
    <x v="1"/>
    <x v="1"/>
    <x v="1"/>
    <m/>
    <x v="0"/>
    <x v="1"/>
    <x v="0"/>
    <s v="MEK PENSIL 2.0 TIZO TM030-G"/>
    <x v="1"/>
    <n v="96"/>
    <x v="0"/>
    <n v="29000"/>
    <m/>
    <s v="96 LSN"/>
    <x v="1"/>
    <x v="0"/>
    <x v="0"/>
    <x v="0"/>
    <n v="2784000"/>
    <n v="0"/>
    <n v="0"/>
    <n v="0"/>
    <n v="2784000"/>
    <x v="0"/>
    <s v=""/>
    <s v=""/>
    <n v="2784000"/>
    <n v="2784000"/>
    <x v="5"/>
    <x v="12"/>
    <x v="0"/>
    <x v="1"/>
    <x v="2"/>
    <s v="mekpensil20tizotm030g"/>
    <s v="mekpensil20tizotm030g2784000"/>
    <s v="mekpensil20tizotm030g2784000"/>
    <s v=""/>
    <x v="1"/>
    <n v="1735"/>
    <x v="0"/>
    <s v="96 LSN"/>
    <s v="mekpensil20tizotm030g96lsnuntana"/>
    <n v="1735"/>
    <x v="55"/>
  </r>
  <r>
    <s v=""/>
    <s v=""/>
    <x v="1"/>
    <n v="19"/>
    <x v="1"/>
    <x v="1"/>
    <x v="1"/>
    <m/>
    <x v="0"/>
    <x v="1"/>
    <x v="0"/>
    <s v="MEK PENSIL 2.0 TIZO TM030-H"/>
    <x v="1"/>
    <n v="96"/>
    <x v="0"/>
    <n v="29000"/>
    <m/>
    <s v="96 LSN"/>
    <x v="1"/>
    <x v="0"/>
    <x v="0"/>
    <x v="0"/>
    <n v="2784000"/>
    <n v="0"/>
    <n v="0"/>
    <n v="0"/>
    <n v="2784000"/>
    <x v="0"/>
    <s v=""/>
    <s v=""/>
    <n v="2784000"/>
    <n v="2784000"/>
    <x v="5"/>
    <x v="12"/>
    <x v="0"/>
    <x v="1"/>
    <x v="2"/>
    <s v="mekpensil20tizotm030h"/>
    <s v="mekpensil20tizotm030h2784000"/>
    <s v="mekpensil20tizotm030h2784000"/>
    <s v=""/>
    <x v="1"/>
    <n v="1723"/>
    <x v="0"/>
    <s v="96 LSN"/>
    <s v="mekpensil20tizotm030h96lsnuntana"/>
    <n v="1723"/>
    <x v="56"/>
  </r>
  <r>
    <s v=""/>
    <s v=""/>
    <x v="1"/>
    <n v="19"/>
    <x v="1"/>
    <x v="1"/>
    <x v="1"/>
    <m/>
    <x v="0"/>
    <x v="1"/>
    <x v="0"/>
    <s v="MEK PENSIL 2.0 TM01800"/>
    <x v="1"/>
    <n v="96"/>
    <x v="0"/>
    <n v="29000"/>
    <m/>
    <s v="96 LSN"/>
    <x v="1"/>
    <x v="0"/>
    <x v="0"/>
    <x v="0"/>
    <n v="2784000"/>
    <n v="0"/>
    <n v="0"/>
    <n v="0"/>
    <n v="2784000"/>
    <x v="0"/>
    <s v=""/>
    <s v=""/>
    <n v="2784000"/>
    <n v="2784000"/>
    <x v="5"/>
    <x v="12"/>
    <x v="0"/>
    <x v="1"/>
    <x v="2"/>
    <s v="mekpensil20tm01800"/>
    <s v="mekpensil20tm018002784000"/>
    <s v="mekpensil20tm018002784000"/>
    <s v=""/>
    <x v="1"/>
    <n v="1725"/>
    <x v="0"/>
    <s v="96 LSN"/>
    <s v="mekpensil20tm0180096lsnuntana"/>
    <n v="1725"/>
    <x v="57"/>
  </r>
  <r>
    <s v=""/>
    <s v=""/>
    <x v="1"/>
    <n v="19"/>
    <x v="1"/>
    <x v="1"/>
    <x v="1"/>
    <m/>
    <x v="0"/>
    <x v="1"/>
    <x v="0"/>
    <s v="GEL DEBOZZ 0.5 DB G-05"/>
    <x v="0"/>
    <n v="1200"/>
    <x v="0"/>
    <n v="25500"/>
    <m/>
    <s v="120 LSN"/>
    <x v="1"/>
    <x v="0"/>
    <x v="0"/>
    <x v="0"/>
    <n v="30600000"/>
    <n v="0"/>
    <n v="0"/>
    <n v="0"/>
    <n v="30600000"/>
    <x v="0"/>
    <n v="0"/>
    <n v="44520000"/>
    <n v="3060000"/>
    <n v="30600000"/>
    <x v="5"/>
    <x v="12"/>
    <x v="0"/>
    <x v="1"/>
    <x v="2"/>
    <s v="geldebozz05dbg05"/>
    <s v="geldebozz05dbg053060000"/>
    <s v="geldebozz05dbg053060000"/>
    <s v=""/>
    <x v="1"/>
    <n v="840"/>
    <x v="0"/>
    <s v="120 LSN"/>
    <s v="geldebozz05dbg05120lsnuntana"/>
    <n v="840"/>
    <x v="5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0"/>
    <s v="MSI_0507_547-1"/>
    <x v="0"/>
    <n v="20"/>
    <x v="1"/>
    <x v="13"/>
    <x v="0"/>
    <s v="23/VI/547"/>
    <x v="0"/>
    <x v="2"/>
    <x v="0"/>
    <s v="GEL PEN ZUI ZHUA HY-1020 HITAM"/>
    <x v="13"/>
    <n v="4992"/>
    <x v="0"/>
    <n v="11000"/>
    <m/>
    <s v="192 LSN"/>
    <x v="1"/>
    <x v="0"/>
    <x v="0"/>
    <x v="0"/>
    <n v="54912000"/>
    <n v="0"/>
    <n v="0"/>
    <n v="0"/>
    <n v="54912000"/>
    <x v="0"/>
    <n v="0"/>
    <n v="54912000"/>
    <n v="2112000"/>
    <n v="54912000"/>
    <x v="5"/>
    <x v="13"/>
    <x v="0"/>
    <x v="3"/>
    <x v="2"/>
    <s v="gelpenzuizhuahy1020hitam"/>
    <s v="gelpenzuizhuahy1020hitam2112000"/>
    <s v="gelpenzuizhuahy1020hitam2112000"/>
    <s v="MSIUNTANA23/VI/54745107gelpenzuizhuahy1020hitam"/>
    <x v="0"/>
    <n v="895"/>
    <x v="0"/>
    <s v="192 LSN"/>
    <s v="gelpenzuizhuahy1020hitam192lsnuntana"/>
    <n v="895"/>
    <x v="5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1"/>
    <s v="MSI_0507_548-1"/>
    <x v="0"/>
    <n v="21"/>
    <x v="1"/>
    <x v="13"/>
    <x v="0"/>
    <s v="23/VI/548"/>
    <x v="0"/>
    <x v="2"/>
    <x v="0"/>
    <s v="GEL PEN ZUI ZHUA HY-1020 HITAM"/>
    <x v="14"/>
    <n v="9600"/>
    <x v="0"/>
    <n v="11000"/>
    <m/>
    <s v="192 LSN"/>
    <x v="1"/>
    <x v="0"/>
    <x v="0"/>
    <x v="0"/>
    <n v="105600000"/>
    <n v="0"/>
    <n v="0"/>
    <n v="0"/>
    <n v="105600000"/>
    <x v="0"/>
    <n v="0"/>
    <n v="105600000"/>
    <n v="2112000"/>
    <n v="105600000"/>
    <x v="5"/>
    <x v="13"/>
    <x v="0"/>
    <x v="3"/>
    <x v="2"/>
    <s v="gelpenzuizhuahy1020hitam"/>
    <s v="gelpenzuizhuahy1020hitam2112000"/>
    <s v="gelpenzuizhuahy1020hitam2112000"/>
    <s v="MSIUNTANA23/VI/54845107gelpenzuizhuahy1020hitam"/>
    <x v="0"/>
    <n v="895"/>
    <x v="0"/>
    <s v="192 LSN"/>
    <s v="gelpenzuizhuahy1020hitam192lsnuntana"/>
    <n v="895"/>
    <x v="6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2"/>
    <s v="MSI_0507_541-1"/>
    <x v="0"/>
    <n v="22"/>
    <x v="1"/>
    <x v="13"/>
    <x v="0"/>
    <s v="23/VI/541"/>
    <x v="0"/>
    <x v="2"/>
    <x v="0"/>
    <s v="REFILL ISI PENCIL BENSIA LANTU (1132)"/>
    <x v="12"/>
    <n v="24000"/>
    <x v="2"/>
    <n v="1500"/>
    <m/>
    <s v="1600 PAK"/>
    <x v="1"/>
    <x v="0"/>
    <x v="0"/>
    <x v="0"/>
    <n v="36000000"/>
    <n v="0"/>
    <n v="0"/>
    <n v="0"/>
    <n v="36000000"/>
    <x v="0"/>
    <n v="0"/>
    <n v="36000000"/>
    <n v="2400000"/>
    <n v="36000000"/>
    <x v="5"/>
    <x v="13"/>
    <x v="0"/>
    <x v="3"/>
    <x v="2"/>
    <s v="refillisipencilbensialantu1132"/>
    <s v="refillisipencilbensialantu11322400000"/>
    <s v="refillisipencilbensialantu11322400000"/>
    <s v="MSIUNTANA23/VI/54145107refillisipencilbensialantu1132"/>
    <x v="0"/>
    <n v="2236"/>
    <x v="0"/>
    <s v="1600 PAK"/>
    <s v="refillisipencilbensialantu11321600pakuntana"/>
    <n v="2236"/>
    <x v="6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3"/>
    <s v="SAM_0607_257-3"/>
    <x v="0"/>
    <n v="23"/>
    <x v="5"/>
    <x v="14"/>
    <x v="2"/>
    <s v="JL-55257"/>
    <x v="0"/>
    <x v="5"/>
    <x v="0"/>
    <s v="P/C MAG FY-6822 (22*7.5)"/>
    <x v="0"/>
    <n v="1920"/>
    <x v="3"/>
    <n v="9250"/>
    <m/>
    <s v="192 PCS"/>
    <x v="6"/>
    <x v="0"/>
    <x v="0"/>
    <x v="0"/>
    <n v="17760000"/>
    <n v="1243200.0000000002"/>
    <n v="0"/>
    <n v="1243200.0000000002"/>
    <n v="16516800"/>
    <x v="0"/>
    <s v=""/>
    <s v=""/>
    <n v="1776000"/>
    <n v="17760000"/>
    <x v="6"/>
    <x v="14"/>
    <x v="2"/>
    <x v="7"/>
    <x v="3"/>
    <s v="pcmagfy682222*75"/>
    <s v="pcmagfy682222*7517760000.07"/>
    <s v="pcmagfy682222*7517760000.07"/>
    <s v="SAMUDERA ANGKASA JAYAARTO MOROJL-5525745110pcmagfy682222*75"/>
    <x v="0"/>
    <n v="1864"/>
    <x v="0"/>
    <s v="192 PCS"/>
    <s v="pcmagfy682222*75192pcsartomoro"/>
    <n v="1864"/>
    <x v="62"/>
  </r>
  <r>
    <s v=""/>
    <s v=""/>
    <x v="1"/>
    <n v="23"/>
    <x v="1"/>
    <x v="1"/>
    <x v="1"/>
    <m/>
    <x v="0"/>
    <x v="1"/>
    <x v="0"/>
    <s v="P/C MAG C-2755-1 (22*7.5"/>
    <x v="15"/>
    <n v="4032"/>
    <x v="3"/>
    <n v="9250"/>
    <m/>
    <s v="192 PCS"/>
    <x v="6"/>
    <x v="0"/>
    <x v="0"/>
    <x v="0"/>
    <n v="37296000"/>
    <n v="2610720.0000000005"/>
    <n v="0"/>
    <n v="2610720.0000000005"/>
    <n v="34685280"/>
    <x v="0"/>
    <s v=""/>
    <s v=""/>
    <n v="1776000"/>
    <n v="37296000"/>
    <x v="6"/>
    <x v="14"/>
    <x v="2"/>
    <x v="1"/>
    <x v="3"/>
    <s v="pcmagc2755122*75"/>
    <s v="pcmagc2755122*7517760000.07"/>
    <s v="pcmagc2755122*7517760000.07"/>
    <s v=""/>
    <x v="1"/>
    <n v="1853"/>
    <x v="0"/>
    <s v="192 PCS"/>
    <s v="pcmagc2755122*75192pcsartomoro"/>
    <n v="1853"/>
    <x v="63"/>
  </r>
  <r>
    <s v=""/>
    <s v=""/>
    <x v="1"/>
    <n v="23"/>
    <x v="1"/>
    <x v="1"/>
    <x v="1"/>
    <m/>
    <x v="0"/>
    <x v="1"/>
    <x v="0"/>
    <s v="P/C MAG JH-220A (23*8.5)"/>
    <x v="13"/>
    <n v="4992"/>
    <x v="3"/>
    <n v="9500"/>
    <m/>
    <s v="192 PCS"/>
    <x v="6"/>
    <x v="0"/>
    <x v="0"/>
    <x v="0"/>
    <n v="47424000"/>
    <n v="3319680.0000000005"/>
    <n v="0"/>
    <n v="3319680.0000000005"/>
    <n v="44104320"/>
    <x v="0"/>
    <n v="7173600.0000000019"/>
    <n v="95306400"/>
    <n v="1824000"/>
    <n v="47424000"/>
    <x v="6"/>
    <x v="14"/>
    <x v="2"/>
    <x v="1"/>
    <x v="3"/>
    <s v="pcmagjh220a23*85"/>
    <s v="pcmagjh220a23*8518240000.07"/>
    <s v="pcmagjh220a23*8518240000.07"/>
    <s v=""/>
    <x v="1"/>
    <n v="1866"/>
    <x v="0"/>
    <s v="192 PCS"/>
    <s v="pcmagjh220a23*85192pcsartomoro"/>
    <n v="1866"/>
    <x v="64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4"/>
    <s v="PAR_0607_-1"/>
    <x v="0"/>
    <n v="24"/>
    <x v="1"/>
    <x v="15"/>
    <x v="0"/>
    <m/>
    <x v="0"/>
    <x v="6"/>
    <x v="0"/>
    <s v="SAMPUL SAMSON BOXY BATIK"/>
    <x v="12"/>
    <n v="2700"/>
    <x v="3"/>
    <n v="7555"/>
    <m/>
    <s v="180 PCS"/>
    <x v="4"/>
    <x v="3"/>
    <x v="0"/>
    <x v="0"/>
    <n v="20398500"/>
    <n v="2039850"/>
    <n v="1835865"/>
    <n v="3875715"/>
    <n v="16522785"/>
    <x v="0"/>
    <n v="3875715"/>
    <n v="16522785"/>
    <n v="1359900"/>
    <n v="20398500"/>
    <x v="6"/>
    <x v="15"/>
    <x v="0"/>
    <x v="3"/>
    <x v="3"/>
    <s v="sampulsamsonboxybatik"/>
    <s v="sampulsamsonboxybatik13599000.10.1"/>
    <s v="sampulsamsonboxybatik13599000.10.1"/>
    <s v="PARAMAUNTANA45108sampulsamsonboxybatik"/>
    <x v="0"/>
    <n v="2244"/>
    <x v="0"/>
    <s v="180 PCS"/>
    <s v="sampulsamsonboxybatik180pcsuntana"/>
    <n v="2245"/>
    <x v="65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5"/>
    <s v="HAN_0607_069-3"/>
    <x v="0"/>
    <n v="25"/>
    <x v="5"/>
    <x v="16"/>
    <x v="0"/>
    <s v="HN072023069"/>
    <x v="0"/>
    <x v="8"/>
    <x v="0"/>
    <s v="MALAM SHINTOENG TG 6-12W"/>
    <x v="2"/>
    <n v="12"/>
    <x v="3"/>
    <n v="4550"/>
    <m/>
    <m/>
    <x v="1"/>
    <x v="0"/>
    <x v="0"/>
    <x v="0"/>
    <n v="54600"/>
    <n v="0"/>
    <n v="0"/>
    <n v="0"/>
    <n v="54600"/>
    <x v="0"/>
    <s v=""/>
    <s v=""/>
    <n v="54600"/>
    <n v="54600"/>
    <x v="6"/>
    <x v="16"/>
    <x v="0"/>
    <x v="7"/>
    <x v="3"/>
    <s v="malamshintoengtg612w"/>
    <s v="malamshintoengtg612w54600"/>
    <s v="malamshintoengtg612w4550"/>
    <s v="HANSAUNTANAHN07202306945113malamshintoengtg612w"/>
    <x v="0"/>
    <n v="1640"/>
    <x v="1"/>
    <s v="210 PCS"/>
    <s v="malamshintoengtg612w210pcsuntana"/>
    <n v="1640"/>
    <x v="66"/>
  </r>
  <r>
    <s v=""/>
    <s v=""/>
    <x v="1"/>
    <n v="25"/>
    <x v="1"/>
    <x v="1"/>
    <x v="1"/>
    <m/>
    <x v="0"/>
    <x v="1"/>
    <x v="0"/>
    <s v="MALAM SHINTOENG K-612W"/>
    <x v="2"/>
    <n v="12"/>
    <x v="3"/>
    <n v="1600"/>
    <m/>
    <m/>
    <x v="1"/>
    <x v="0"/>
    <x v="0"/>
    <x v="0"/>
    <n v="19200"/>
    <n v="0"/>
    <n v="0"/>
    <n v="0"/>
    <n v="19200"/>
    <x v="0"/>
    <s v=""/>
    <s v=""/>
    <n v="19200"/>
    <n v="19200"/>
    <x v="6"/>
    <x v="16"/>
    <x v="0"/>
    <x v="1"/>
    <x v="3"/>
    <s v="malamshintoengk612w"/>
    <s v="malamshintoengk612w19200"/>
    <s v="malamshintoengk612w1600"/>
    <s v=""/>
    <x v="1"/>
    <n v="1636"/>
    <x v="1"/>
    <s v="480 PCS"/>
    <s v="malamshintoengk612w480pcsuntana"/>
    <n v="1636"/>
    <x v="67"/>
  </r>
  <r>
    <s v=""/>
    <s v=""/>
    <x v="1"/>
    <n v="25"/>
    <x v="1"/>
    <x v="1"/>
    <x v="1"/>
    <m/>
    <x v="0"/>
    <x v="1"/>
    <x v="0"/>
    <s v="MALAM SHINTOENG K 1W POLOS"/>
    <x v="2"/>
    <n v="12"/>
    <x v="3"/>
    <n v="1600"/>
    <m/>
    <m/>
    <x v="1"/>
    <x v="0"/>
    <x v="0"/>
    <x v="0"/>
    <n v="19200"/>
    <n v="0"/>
    <n v="0"/>
    <n v="0"/>
    <n v="19200"/>
    <x v="0"/>
    <n v="0"/>
    <n v="93000"/>
    <n v="19200"/>
    <n v="19200"/>
    <x v="6"/>
    <x v="16"/>
    <x v="0"/>
    <x v="1"/>
    <x v="3"/>
    <s v="malamshintoengk1wpolos"/>
    <s v="malamshintoengk1wpolos19200"/>
    <s v="malamshintoengk1wpolos1600"/>
    <s v=""/>
    <x v="1"/>
    <n v="1635"/>
    <x v="1"/>
    <s v="480 PCS"/>
    <s v="malamshintoengk1wpolos480pcsuntana"/>
    <n v="1635"/>
    <x v="6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6"/>
    <s v="ETJ_0607_423-1"/>
    <x v="0"/>
    <n v="26"/>
    <x v="1"/>
    <x v="6"/>
    <x v="0"/>
    <s v="K54.23"/>
    <x v="0"/>
    <x v="7"/>
    <x v="0"/>
    <s v="N TAG D/MRH 301"/>
    <x v="5"/>
    <n v="8000"/>
    <x v="3"/>
    <n v="700"/>
    <m/>
    <s v="4000 PCS"/>
    <x v="1"/>
    <x v="0"/>
    <x v="0"/>
    <x v="0"/>
    <n v="5600000"/>
    <n v="0"/>
    <n v="0"/>
    <n v="0"/>
    <n v="5600000"/>
    <x v="0"/>
    <n v="0"/>
    <n v="5600000"/>
    <n v="2800000"/>
    <n v="5600000"/>
    <x v="6"/>
    <x v="6"/>
    <x v="0"/>
    <x v="3"/>
    <x v="3"/>
    <s v="ntagdmrh301"/>
    <s v="ntagdmrh3012800000"/>
    <s v="ntagdmrh3012800000"/>
    <s v="ETJUNTANAK54.2345111ntagdmrh301"/>
    <x v="0"/>
    <n v="1761"/>
    <x v="0"/>
    <s v="4000 PCS"/>
    <s v="ntagdmrh3014000pcsuntana"/>
    <n v="1761"/>
    <x v="6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7"/>
    <s v="SAP_0607_651-1"/>
    <x v="0"/>
    <n v="27"/>
    <x v="1"/>
    <x v="5"/>
    <x v="0"/>
    <s v="G-1651"/>
    <x v="0"/>
    <x v="7"/>
    <x v="0"/>
    <s v="MEJA IPAD IMPORT JUMBO KARAKTER"/>
    <x v="16"/>
    <n v="200"/>
    <x v="3"/>
    <n v="48000"/>
    <m/>
    <s v="10 PCS"/>
    <x v="1"/>
    <x v="0"/>
    <x v="0"/>
    <x v="0"/>
    <n v="9600000"/>
    <n v="0"/>
    <n v="0"/>
    <n v="0"/>
    <n v="9600000"/>
    <x v="0"/>
    <n v="0"/>
    <n v="9600000"/>
    <n v="480000"/>
    <n v="9600000"/>
    <x v="6"/>
    <x v="5"/>
    <x v="0"/>
    <x v="3"/>
    <x v="3"/>
    <s v="mejaipadimportjumbokarakter"/>
    <s v="mejaipadimportjumbokarakter480000"/>
    <s v="mejaipadimportjumbokarakter480000"/>
    <s v="SAPUTROUNTANAG-165145111mejaipadimportjumbokarakter"/>
    <x v="0"/>
    <n v="1718"/>
    <x v="0"/>
    <s v="10 PCS"/>
    <s v="mejaipadimportjumbokarakter10pcsuntana"/>
    <n v="1718"/>
    <x v="7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8"/>
    <s v="SDI_0707_067-3"/>
    <x v="0"/>
    <n v="28"/>
    <x v="6"/>
    <x v="17"/>
    <x v="2"/>
    <s v="SINV99-230700000067"/>
    <x v="0"/>
    <x v="9"/>
    <x v="0"/>
    <s v="SDI STAPLER 1102"/>
    <x v="1"/>
    <n v="30"/>
    <x v="0"/>
    <n v="124324.32"/>
    <m/>
    <s v="30 LSN"/>
    <x v="7"/>
    <x v="0"/>
    <x v="0"/>
    <x v="0"/>
    <n v="3729729.6"/>
    <n v="652702.67999999993"/>
    <n v="0"/>
    <n v="652702.67999999993"/>
    <n v="3077026.92"/>
    <x v="0"/>
    <s v=""/>
    <s v=""/>
    <n v="3729729.6"/>
    <n v="3729729.6"/>
    <x v="7"/>
    <x v="17"/>
    <x v="2"/>
    <x v="7"/>
    <x v="3"/>
    <s v="sdistapler1102"/>
    <s v="sdistapler11023729729.60.175"/>
    <s v="sdistapler11023729729.60.175"/>
    <s v="SDIARTO MOROSINV99-23070000006745112sdistapler1102"/>
    <x v="0"/>
    <n v="2271"/>
    <x v="0"/>
    <s v="30 LSN"/>
    <s v="sdistapler110230lsnartomoro"/>
    <n v="2271"/>
    <x v="71"/>
  </r>
  <r>
    <s v=""/>
    <s v=""/>
    <x v="1"/>
    <n v="28"/>
    <x v="1"/>
    <x v="1"/>
    <x v="1"/>
    <m/>
    <x v="0"/>
    <x v="1"/>
    <x v="0"/>
    <s v="ZRM CUTTER A-300 A.LOCK"/>
    <x v="1"/>
    <n v="48"/>
    <x v="0"/>
    <n v="54594.59"/>
    <m/>
    <s v="48 LSN"/>
    <x v="8"/>
    <x v="0"/>
    <x v="0"/>
    <x v="0"/>
    <n v="2620540.3199999998"/>
    <n v="393081.04799999995"/>
    <n v="0"/>
    <n v="393081.04799999995"/>
    <n v="2227459.2719999999"/>
    <x v="0"/>
    <s v=""/>
    <s v=""/>
    <n v="2620540.3199999998"/>
    <n v="2620540.3199999998"/>
    <x v="7"/>
    <x v="17"/>
    <x v="2"/>
    <x v="1"/>
    <x v="3"/>
    <s v="zrmcuttera300alock"/>
    <s v="zrmcuttera300alock2620540.320.15"/>
    <s v="zrmcuttera300alock2620540.320.15"/>
    <s v=""/>
    <x v="1"/>
    <n v="2551"/>
    <x v="0"/>
    <s v="48 LSN"/>
    <s v="zrmcuttera300alock48lsnartomoro"/>
    <n v="2551"/>
    <x v="72"/>
  </r>
  <r>
    <s v=""/>
    <s v=""/>
    <x v="1"/>
    <n v="28"/>
    <x v="1"/>
    <x v="1"/>
    <x v="1"/>
    <m/>
    <x v="0"/>
    <x v="1"/>
    <x v="0"/>
    <s v="ZRM CUTTER L-500"/>
    <x v="1"/>
    <n v="24"/>
    <x v="0"/>
    <n v="129729.73"/>
    <m/>
    <s v="24 LSN"/>
    <x v="8"/>
    <x v="0"/>
    <x v="0"/>
    <x v="0"/>
    <n v="3113513.52"/>
    <n v="467027.02799999999"/>
    <n v="0"/>
    <n v="467027.02799999999"/>
    <n v="2646486.4920000001"/>
    <x v="0"/>
    <n v="1512810.7559999998"/>
    <n v="7950972.6840000004"/>
    <n v="3113513.52"/>
    <n v="3113513.52"/>
    <x v="7"/>
    <x v="17"/>
    <x v="2"/>
    <x v="1"/>
    <x v="3"/>
    <s v="zrmcutterl500"/>
    <s v="zrmcutterl5003113513.520.15"/>
    <s v="zrmcutterl5003113513.520.15"/>
    <s v=""/>
    <x v="1"/>
    <n v="2552"/>
    <x v="0"/>
    <s v="24 LSN"/>
    <s v="zrmcutterl50024lsnartomoro"/>
    <n v="2552"/>
    <x v="73"/>
  </r>
  <r>
    <s v=""/>
    <s v=""/>
    <x v="1"/>
    <s v=""/>
    <x v="7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29"/>
    <s v="ETJ_0607_423-1"/>
    <x v="0"/>
    <n v="29"/>
    <x v="5"/>
    <x v="6"/>
    <x v="0"/>
    <s v="K54.23"/>
    <x v="0"/>
    <x v="7"/>
    <x v="0"/>
    <s v="N TAG D/MRH 301"/>
    <x v="5"/>
    <n v="8000"/>
    <x v="3"/>
    <n v="700"/>
    <m/>
    <s v="4000 PCS"/>
    <x v="1"/>
    <x v="0"/>
    <x v="0"/>
    <x v="0"/>
    <n v="5600000"/>
    <n v="0"/>
    <n v="0"/>
    <n v="0"/>
    <n v="5600000"/>
    <x v="0"/>
    <n v="0"/>
    <n v="5600000"/>
    <n v="2800000"/>
    <n v="5600000"/>
    <x v="6"/>
    <x v="6"/>
    <x v="0"/>
    <x v="3"/>
    <x v="3"/>
    <s v="ntagdmrh301"/>
    <s v="ntagdmrh3012800000"/>
    <s v="ntagdmrh3012800000"/>
    <s v="ETJUNTANAK54.2345111ntagdmrh301"/>
    <x v="0"/>
    <n v="1761"/>
    <x v="0"/>
    <s v="4000 PCS"/>
    <s v="ntagdmrh3014000pcsuntana"/>
    <n v="1761"/>
    <x v="74"/>
  </r>
  <r>
    <s v=""/>
    <s v=""/>
    <x v="1"/>
    <s v=""/>
    <x v="7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0"/>
    <s v="GLO_0707_ 41-1"/>
    <x v="0"/>
    <n v="30"/>
    <x v="6"/>
    <x v="18"/>
    <x v="0"/>
    <s v="F 41"/>
    <x v="0"/>
    <x v="10"/>
    <x v="0"/>
    <s v="BT BATIK"/>
    <x v="1"/>
    <n v="7"/>
    <x v="0"/>
    <n v="161000"/>
    <m/>
    <s v="7 LSN"/>
    <x v="1"/>
    <x v="0"/>
    <x v="2"/>
    <x v="0"/>
    <n v="1127000"/>
    <n v="0"/>
    <n v="0"/>
    <n v="0"/>
    <n v="1127000"/>
    <x v="0"/>
    <n v="56500"/>
    <n v="1070500"/>
    <n v="1127000"/>
    <n v="1127000"/>
    <x v="7"/>
    <x v="18"/>
    <x v="0"/>
    <x v="3"/>
    <x v="3"/>
    <s v="btbatik"/>
    <s v="btbatik1127000"/>
    <s v="btbatik1127000"/>
    <s v="GLORYUNTANAF 4145114btbatik"/>
    <x v="0"/>
    <n v="396"/>
    <x v="0"/>
    <s v="7 LSN"/>
    <s v="btbatik7lsnuntana"/>
    <n v="396"/>
    <x v="75"/>
  </r>
  <r>
    <s v=""/>
    <s v=""/>
    <x v="1"/>
    <s v=""/>
    <x v="7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1"/>
    <s v="DBS_0707_923-7"/>
    <x v="0"/>
    <n v="31"/>
    <x v="6"/>
    <x v="12"/>
    <x v="0"/>
    <s v="JUG099/23"/>
    <x v="0"/>
    <x v="9"/>
    <x v="0"/>
    <s v="GEL PEN TIZO 1.0 TG340"/>
    <x v="0"/>
    <n v="960"/>
    <x v="0"/>
    <n v="31500"/>
    <m/>
    <s v="96 LSN"/>
    <x v="1"/>
    <x v="0"/>
    <x v="0"/>
    <x v="0"/>
    <n v="30240000"/>
    <n v="0"/>
    <n v="0"/>
    <n v="0"/>
    <n v="30240000"/>
    <x v="0"/>
    <s v=""/>
    <s v=""/>
    <n v="3024000"/>
    <n v="30240000"/>
    <x v="7"/>
    <x v="12"/>
    <x v="0"/>
    <x v="4"/>
    <x v="3"/>
    <s v="gelpentizo10tg340"/>
    <s v="gelpentizo10tg3403024000"/>
    <s v="gelpentizo10tg3403024000"/>
    <s v="DB STATIONERYUNTANAJUG099/2345112gelpentizo10tg340"/>
    <x v="0"/>
    <n v="885"/>
    <x v="0"/>
    <s v="96 LSN"/>
    <s v="gelpentizo10tg34096lsnuntana"/>
    <n v="886"/>
    <x v="76"/>
  </r>
  <r>
    <s v=""/>
    <s v=""/>
    <x v="1"/>
    <n v="31"/>
    <x v="1"/>
    <x v="1"/>
    <x v="1"/>
    <m/>
    <x v="0"/>
    <x v="1"/>
    <x v="0"/>
    <s v="GEL 1.0 340 BIRU TG340 BI"/>
    <x v="8"/>
    <n v="480"/>
    <x v="0"/>
    <n v="31500"/>
    <m/>
    <s v="96 LSN"/>
    <x v="1"/>
    <x v="0"/>
    <x v="0"/>
    <x v="0"/>
    <n v="15120000"/>
    <n v="0"/>
    <n v="0"/>
    <n v="0"/>
    <n v="15120000"/>
    <x v="0"/>
    <s v=""/>
    <s v=""/>
    <n v="3024000"/>
    <n v="15120000"/>
    <x v="7"/>
    <x v="12"/>
    <x v="0"/>
    <x v="1"/>
    <x v="3"/>
    <s v="gel10340birutg340bi"/>
    <s v="gel10340birutg340bi3024000"/>
    <s v="gel10340birutg340bi3024000"/>
    <s v=""/>
    <x v="1"/>
    <n v="833"/>
    <x v="0"/>
    <s v="96 LSN"/>
    <s v="gel10340birutg340bi96lsnuntana"/>
    <n v="834"/>
    <x v="77"/>
  </r>
  <r>
    <s v=""/>
    <s v=""/>
    <x v="1"/>
    <n v="31"/>
    <x v="1"/>
    <x v="1"/>
    <x v="1"/>
    <m/>
    <x v="0"/>
    <x v="1"/>
    <x v="0"/>
    <s v="MEK. PENSIL 2.0 TIZO TM030A-1"/>
    <x v="5"/>
    <n v="192"/>
    <x v="0"/>
    <n v="29000"/>
    <m/>
    <s v="96 LSN"/>
    <x v="1"/>
    <x v="0"/>
    <x v="0"/>
    <x v="0"/>
    <n v="5568000"/>
    <n v="0"/>
    <n v="0"/>
    <n v="0"/>
    <n v="5568000"/>
    <x v="0"/>
    <s v=""/>
    <s v=""/>
    <n v="2784000"/>
    <n v="5568000"/>
    <x v="7"/>
    <x v="12"/>
    <x v="0"/>
    <x v="1"/>
    <x v="3"/>
    <s v="mekpensil20tizotm030a1"/>
    <s v="mekpensil20tizotm030a12784000"/>
    <s v="mekpensil20tizotm030a12784000"/>
    <s v=""/>
    <x v="1"/>
    <n v="1734"/>
    <x v="0"/>
    <s v="96 LSN"/>
    <s v="mekpensil20tizotm030a196lsnuntana"/>
    <n v="1734"/>
    <x v="78"/>
  </r>
  <r>
    <s v=""/>
    <s v=""/>
    <x v="1"/>
    <n v="31"/>
    <x v="1"/>
    <x v="1"/>
    <x v="1"/>
    <m/>
    <x v="0"/>
    <x v="1"/>
    <x v="0"/>
    <s v="MEK TIZO 2.0 TM030-C"/>
    <x v="5"/>
    <n v="192"/>
    <x v="0"/>
    <n v="29000"/>
    <m/>
    <s v="96 LSN"/>
    <x v="1"/>
    <x v="0"/>
    <x v="0"/>
    <x v="0"/>
    <n v="5568000"/>
    <n v="0"/>
    <n v="0"/>
    <n v="0"/>
    <n v="5568000"/>
    <x v="0"/>
    <s v=""/>
    <s v=""/>
    <n v="2784000"/>
    <n v="5568000"/>
    <x v="7"/>
    <x v="12"/>
    <x v="0"/>
    <x v="1"/>
    <x v="3"/>
    <s v="mektizo20tm030c"/>
    <s v="mektizo20tm030c2784000"/>
    <s v="mektizo20tm030c2784000"/>
    <s v=""/>
    <x v="1"/>
    <n v="1752"/>
    <x v="0"/>
    <s v="96 LSN"/>
    <s v="mektizo20tm030c96lsnuntana"/>
    <n v="1752"/>
    <x v="79"/>
  </r>
  <r>
    <s v=""/>
    <s v=""/>
    <x v="1"/>
    <n v="31"/>
    <x v="1"/>
    <x v="1"/>
    <x v="1"/>
    <m/>
    <x v="0"/>
    <x v="1"/>
    <x v="0"/>
    <s v="ISI GEL INK TZ-501 R"/>
    <x v="6"/>
    <n v="384"/>
    <x v="0"/>
    <n v="9500"/>
    <m/>
    <s v="96 LSN"/>
    <x v="1"/>
    <x v="0"/>
    <x v="0"/>
    <x v="0"/>
    <n v="3648000"/>
    <n v="0"/>
    <n v="0"/>
    <n v="0"/>
    <n v="3648000"/>
    <x v="0"/>
    <s v=""/>
    <s v=""/>
    <n v="912000"/>
    <n v="3648000"/>
    <x v="7"/>
    <x v="12"/>
    <x v="0"/>
    <x v="1"/>
    <x v="3"/>
    <s v="isigelinktz501r"/>
    <s v="isigelinktz501r912000"/>
    <s v="isigelinktz501r912000"/>
    <s v=""/>
    <x v="1"/>
    <n v="1146"/>
    <x v="0"/>
    <s v="96 LSN"/>
    <s v="isigelinktz501r96lsnuntana"/>
    <n v="1146"/>
    <x v="80"/>
  </r>
  <r>
    <s v=""/>
    <s v=""/>
    <x v="1"/>
    <n v="31"/>
    <x v="1"/>
    <x v="1"/>
    <x v="1"/>
    <m/>
    <x v="0"/>
    <x v="1"/>
    <x v="0"/>
    <s v="GEL TIZO RETRC 0.5 TG670"/>
    <x v="1"/>
    <n v="96"/>
    <x v="0"/>
    <n v="43500"/>
    <m/>
    <s v="96 LSN"/>
    <x v="1"/>
    <x v="0"/>
    <x v="0"/>
    <x v="0"/>
    <n v="4176000"/>
    <n v="0"/>
    <n v="0"/>
    <n v="0"/>
    <n v="4176000"/>
    <x v="0"/>
    <s v=""/>
    <s v=""/>
    <n v="4176000"/>
    <n v="4176000"/>
    <x v="7"/>
    <x v="12"/>
    <x v="0"/>
    <x v="1"/>
    <x v="3"/>
    <s v="geltizoretrc05tg670"/>
    <s v="geltizoretrc05tg6704176000"/>
    <s v="geltizoretrc05tg6704176000"/>
    <s v=""/>
    <x v="1"/>
    <n v="972"/>
    <x v="0"/>
    <s v="96 LSN"/>
    <s v="geltizoretrc05tg67096lsnuntana"/>
    <n v="972"/>
    <x v="81"/>
  </r>
  <r>
    <s v=""/>
    <s v=""/>
    <x v="1"/>
    <n v="31"/>
    <x v="1"/>
    <x v="1"/>
    <x v="1"/>
    <m/>
    <x v="0"/>
    <x v="1"/>
    <x v="0"/>
    <s v="T DOKUMEN 2 TRAY JS2001"/>
    <x v="8"/>
    <n v="60"/>
    <x v="3"/>
    <n v="55000"/>
    <m/>
    <s v="12 PCS"/>
    <x v="1"/>
    <x v="0"/>
    <x v="0"/>
    <x v="0"/>
    <n v="3300000"/>
    <n v="0"/>
    <n v="0"/>
    <n v="0"/>
    <n v="3300000"/>
    <x v="0"/>
    <n v="0"/>
    <n v="67620000"/>
    <n v="660000"/>
    <n v="3300000"/>
    <x v="7"/>
    <x v="12"/>
    <x v="0"/>
    <x v="1"/>
    <x v="3"/>
    <s v="tdokumen2trayjs2001"/>
    <s v="tdokumen2trayjs2001660000"/>
    <s v="tdokumen2trayjs2001660000"/>
    <s v=""/>
    <x v="1"/>
    <n v="2357"/>
    <x v="0"/>
    <s v="12 PCS"/>
    <s v="tdokumen2trayjs200112pcsuntana"/>
    <n v="2357"/>
    <x v="82"/>
  </r>
  <r>
    <s v=""/>
    <s v=""/>
    <x v="1"/>
    <s v=""/>
    <x v="7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2"/>
    <s v="DBS_0607_523-2"/>
    <x v="0"/>
    <n v="32"/>
    <x v="5"/>
    <x v="12"/>
    <x v="0"/>
    <s v="JUG035/23"/>
    <x v="0"/>
    <x v="5"/>
    <x v="0"/>
    <s v="GEL 1.0 340 BIRU TG340 BI"/>
    <x v="8"/>
    <n v="480"/>
    <x v="0"/>
    <n v="31500"/>
    <m/>
    <s v="96 LSN"/>
    <x v="1"/>
    <x v="0"/>
    <x v="0"/>
    <x v="0"/>
    <n v="15120000"/>
    <n v="0"/>
    <n v="0"/>
    <n v="0"/>
    <n v="15120000"/>
    <x v="0"/>
    <s v=""/>
    <s v=""/>
    <n v="3024000"/>
    <n v="15120000"/>
    <x v="6"/>
    <x v="12"/>
    <x v="0"/>
    <x v="0"/>
    <x v="3"/>
    <s v="gel10340birutg340bi"/>
    <s v="gel10340birutg340bi3024000"/>
    <s v="gel10340birutg340bi3024000"/>
    <s v="DB STATIONERYUNTANAJUG035/2345110gel10340birutg340bi"/>
    <x v="0"/>
    <n v="833"/>
    <x v="0"/>
    <s v="96 LSN"/>
    <s v="gel10340birutg340bi96lsnuntana"/>
    <n v="834"/>
    <x v="83"/>
  </r>
  <r>
    <s v=""/>
    <s v=""/>
    <x v="1"/>
    <n v="32"/>
    <x v="1"/>
    <x v="1"/>
    <x v="1"/>
    <m/>
    <x v="0"/>
    <x v="1"/>
    <x v="0"/>
    <s v="ISI GEL INK TZ-501 R"/>
    <x v="6"/>
    <n v="384"/>
    <x v="0"/>
    <n v="9500"/>
    <m/>
    <s v="96 LSN"/>
    <x v="1"/>
    <x v="0"/>
    <x v="0"/>
    <x v="0"/>
    <n v="3648000"/>
    <n v="0"/>
    <n v="0"/>
    <n v="0"/>
    <n v="3648000"/>
    <x v="0"/>
    <n v="0"/>
    <n v="18768000"/>
    <n v="912000"/>
    <n v="3648000"/>
    <x v="6"/>
    <x v="12"/>
    <x v="0"/>
    <x v="1"/>
    <x v="3"/>
    <s v="isigelinktz501r"/>
    <s v="isigelinktz501r912000"/>
    <s v="isigelinktz501r912000"/>
    <s v=""/>
    <x v="1"/>
    <n v="1146"/>
    <x v="0"/>
    <s v="96 LSN"/>
    <s v="isigelinktz501r96lsnuntana"/>
    <n v="1146"/>
    <x v="84"/>
  </r>
  <r>
    <s v=""/>
    <s v=""/>
    <x v="1"/>
    <s v=""/>
    <x v="7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3"/>
    <s v="COM_0707_712-6"/>
    <x v="0"/>
    <n v="33"/>
    <x v="6"/>
    <x v="19"/>
    <x v="0"/>
    <s v="0712"/>
    <x v="0"/>
    <x v="10"/>
    <x v="0"/>
    <s v="DOC RIT INFINITY"/>
    <x v="1"/>
    <n v="8"/>
    <x v="0"/>
    <n v="180000"/>
    <m/>
    <s v="8 LSN"/>
    <x v="1"/>
    <x v="0"/>
    <x v="0"/>
    <x v="0"/>
    <n v="1440000"/>
    <n v="0"/>
    <n v="0"/>
    <n v="0"/>
    <n v="1440000"/>
    <x v="0"/>
    <s v=""/>
    <s v=""/>
    <n v="1440000"/>
    <n v="1440000"/>
    <x v="7"/>
    <x v="19"/>
    <x v="0"/>
    <x v="6"/>
    <x v="3"/>
    <s v="docritinfinity"/>
    <s v="docritinfinity1440000"/>
    <s v="docritinfinity1440000"/>
    <s v="COMBIUNTANA071245114docritinfinity"/>
    <x v="0"/>
    <n v="700"/>
    <x v="0"/>
    <s v="8 LSN"/>
    <s v="docritinfinity8lsnuntana"/>
    <n v="700"/>
    <x v="85"/>
  </r>
  <r>
    <s v=""/>
    <s v=""/>
    <x v="1"/>
    <n v="33"/>
    <x v="1"/>
    <x v="1"/>
    <x v="1"/>
    <m/>
    <x v="0"/>
    <x v="1"/>
    <x v="0"/>
    <s v="DOC RIT PRESTIGE"/>
    <x v="1"/>
    <n v="8"/>
    <x v="0"/>
    <n v="195000"/>
    <m/>
    <s v="8 LSN"/>
    <x v="1"/>
    <x v="0"/>
    <x v="0"/>
    <x v="0"/>
    <n v="1560000"/>
    <n v="0"/>
    <n v="0"/>
    <n v="0"/>
    <n v="1560000"/>
    <x v="0"/>
    <s v=""/>
    <s v=""/>
    <n v="1560000"/>
    <n v="1560000"/>
    <x v="7"/>
    <x v="19"/>
    <x v="0"/>
    <x v="1"/>
    <x v="3"/>
    <s v="docritprestige"/>
    <s v="docritprestige1560000"/>
    <s v="docritprestige1560000"/>
    <s v=""/>
    <x v="1"/>
    <n v="707"/>
    <x v="0"/>
    <s v="8 LSN"/>
    <s v="docritprestige8lsnuntana"/>
    <n v="707"/>
    <x v="86"/>
  </r>
  <r>
    <s v=""/>
    <s v=""/>
    <x v="1"/>
    <n v="33"/>
    <x v="1"/>
    <x v="1"/>
    <x v="1"/>
    <m/>
    <x v="0"/>
    <x v="1"/>
    <x v="0"/>
    <s v="DOC RIT CONCEPTION"/>
    <x v="1"/>
    <n v="8"/>
    <x v="0"/>
    <n v="195000"/>
    <m/>
    <s v="8 LSN"/>
    <x v="1"/>
    <x v="0"/>
    <x v="0"/>
    <x v="0"/>
    <n v="1560000"/>
    <n v="0"/>
    <n v="0"/>
    <n v="0"/>
    <n v="1560000"/>
    <x v="0"/>
    <s v=""/>
    <s v=""/>
    <n v="1560000"/>
    <n v="1560000"/>
    <x v="7"/>
    <x v="19"/>
    <x v="0"/>
    <x v="1"/>
    <x v="3"/>
    <s v="docritconception"/>
    <s v="docritconception1560000"/>
    <s v="docritconception1560000"/>
    <s v=""/>
    <x v="1"/>
    <n v="697"/>
    <x v="0"/>
    <s v="8 LSN"/>
    <s v="docritconception8lsnuntana"/>
    <n v="697"/>
    <x v="87"/>
  </r>
  <r>
    <s v=""/>
    <s v=""/>
    <x v="1"/>
    <n v="33"/>
    <x v="1"/>
    <x v="1"/>
    <x v="1"/>
    <m/>
    <x v="0"/>
    <x v="1"/>
    <x v="0"/>
    <s v="DOC RIT STATEMENT"/>
    <x v="1"/>
    <n v="7"/>
    <x v="0"/>
    <n v="240000"/>
    <m/>
    <s v="7 LSN"/>
    <x v="1"/>
    <x v="0"/>
    <x v="0"/>
    <x v="0"/>
    <n v="1680000"/>
    <n v="0"/>
    <n v="0"/>
    <n v="0"/>
    <n v="1680000"/>
    <x v="0"/>
    <s v=""/>
    <s v=""/>
    <n v="1680000"/>
    <n v="1680000"/>
    <x v="7"/>
    <x v="19"/>
    <x v="0"/>
    <x v="1"/>
    <x v="3"/>
    <s v="docritstatement"/>
    <s v="docritstatement1680000"/>
    <s v="docritstatement1680000"/>
    <s v=""/>
    <x v="1"/>
    <n v="708"/>
    <x v="0"/>
    <s v="7 LSN"/>
    <s v="docritstatement7lsnuntana"/>
    <n v="708"/>
    <x v="88"/>
  </r>
  <r>
    <s v=""/>
    <s v=""/>
    <x v="1"/>
    <n v="33"/>
    <x v="1"/>
    <x v="1"/>
    <x v="1"/>
    <m/>
    <x v="0"/>
    <x v="1"/>
    <x v="0"/>
    <s v="DOC RIT ELEGANCE"/>
    <x v="1"/>
    <n v="7"/>
    <x v="0"/>
    <n v="273000"/>
    <m/>
    <s v="7 LSN"/>
    <x v="1"/>
    <x v="0"/>
    <x v="0"/>
    <x v="0"/>
    <n v="1911000"/>
    <n v="0"/>
    <n v="0"/>
    <n v="0"/>
    <n v="1911000"/>
    <x v="0"/>
    <s v=""/>
    <s v=""/>
    <n v="1911000"/>
    <n v="1911000"/>
    <x v="7"/>
    <x v="19"/>
    <x v="0"/>
    <x v="1"/>
    <x v="3"/>
    <s v="docritelegance"/>
    <s v="docritelegance1911000"/>
    <s v="docritelegance1911000"/>
    <s v=""/>
    <x v="1"/>
    <n v="698"/>
    <x v="0"/>
    <s v="7 LSN"/>
    <s v="docritelegance7lsnuntana"/>
    <n v="698"/>
    <x v="89"/>
  </r>
  <r>
    <s v=""/>
    <s v=""/>
    <x v="1"/>
    <n v="33"/>
    <x v="1"/>
    <x v="1"/>
    <x v="1"/>
    <m/>
    <x v="0"/>
    <x v="1"/>
    <x v="0"/>
    <s v="DOC RIT BRILLIANT"/>
    <x v="1"/>
    <n v="8"/>
    <x v="0"/>
    <n v="213000"/>
    <m/>
    <m/>
    <x v="1"/>
    <x v="0"/>
    <x v="0"/>
    <x v="0"/>
    <n v="1704000"/>
    <n v="0"/>
    <n v="0"/>
    <n v="0"/>
    <n v="1704000"/>
    <x v="0"/>
    <n v="0"/>
    <n v="9855000"/>
    <n v="1704000"/>
    <n v="1704000"/>
    <x v="7"/>
    <x v="19"/>
    <x v="0"/>
    <x v="1"/>
    <x v="3"/>
    <s v="docritbrilliant"/>
    <s v="docritbrilliant1704000"/>
    <s v="docritbrilliant1704000"/>
    <s v=""/>
    <x v="1"/>
    <n v="695"/>
    <x v="1"/>
    <s v="8 LSN"/>
    <s v="docritbrilliant8lsnuntana"/>
    <n v="695"/>
    <x v="90"/>
  </r>
  <r>
    <s v=""/>
    <s v=""/>
    <x v="1"/>
    <s v=""/>
    <x v="7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4"/>
    <s v="PAR_0807_-2"/>
    <x v="0"/>
    <n v="34"/>
    <x v="8"/>
    <x v="15"/>
    <x v="0"/>
    <m/>
    <x v="0"/>
    <x v="7"/>
    <x v="0"/>
    <s v="SAMPUL SAMSON KWARTO BATIK"/>
    <x v="0"/>
    <n v="2400"/>
    <x v="3"/>
    <n v="5485"/>
    <m/>
    <s v="240 PCS"/>
    <x v="4"/>
    <x v="3"/>
    <x v="0"/>
    <x v="0"/>
    <n v="13164000"/>
    <n v="1316400"/>
    <n v="1184760"/>
    <n v="2501160"/>
    <n v="10662840"/>
    <x v="0"/>
    <s v=""/>
    <s v=""/>
    <n v="1316400"/>
    <n v="13164000"/>
    <x v="8"/>
    <x v="15"/>
    <x v="0"/>
    <x v="0"/>
    <x v="3"/>
    <s v="sampulsamsonkwartobatik"/>
    <s v="sampulsamsonkwartobatik13164000.10.1"/>
    <s v="sampulsamsonkwartobatik13164000.10.1"/>
    <s v="PARAMAUNTANA45111sampulsamsonkwartobatik"/>
    <x v="0"/>
    <n v="2247"/>
    <x v="0"/>
    <s v="240 PCS"/>
    <s v="sampulsamsonkwartobatik240pcsuntana"/>
    <n v="2247"/>
    <x v="91"/>
  </r>
  <r>
    <s v=""/>
    <s v=""/>
    <x v="1"/>
    <n v="34"/>
    <x v="1"/>
    <x v="1"/>
    <x v="1"/>
    <m/>
    <x v="0"/>
    <x v="1"/>
    <x v="0"/>
    <s v="SAMPUL SAMSON BOXY BATIK"/>
    <x v="0"/>
    <n v="1800"/>
    <x v="3"/>
    <n v="7552.7777777777774"/>
    <m/>
    <s v="180 PCS"/>
    <x v="4"/>
    <x v="3"/>
    <x v="0"/>
    <x v="0"/>
    <n v="13595000"/>
    <n v="1359500"/>
    <n v="1223550"/>
    <n v="2583050"/>
    <n v="11011950"/>
    <x v="0"/>
    <n v="5084210"/>
    <n v="21674790"/>
    <n v="1359500"/>
    <n v="13595000"/>
    <x v="8"/>
    <x v="15"/>
    <x v="0"/>
    <x v="1"/>
    <x v="3"/>
    <s v="sampulsamsonboxybatik"/>
    <s v="sampulsamsonboxybatik13595000.10.1"/>
    <s v="sampulsamsonboxybatik13595000.10.1"/>
    <s v=""/>
    <x v="1"/>
    <n v="2244"/>
    <x v="0"/>
    <s v="180 PCS"/>
    <s v="sampulsamsonboxybatik180pcsuntana"/>
    <n v="2245"/>
    <x v="9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5"/>
    <s v="ATA_0707_218-6"/>
    <x v="0"/>
    <n v="35"/>
    <x v="6"/>
    <x v="10"/>
    <x v="2"/>
    <s v="SA230711218"/>
    <x v="0"/>
    <x v="7"/>
    <x v="0"/>
    <s v="OIL PASTEL OP 12 S PP CASE SEA WORLD JK"/>
    <x v="8"/>
    <n v="720"/>
    <x v="5"/>
    <n v="11900"/>
    <m/>
    <m/>
    <x v="3"/>
    <x v="2"/>
    <x v="0"/>
    <x v="0"/>
    <n v="8568000"/>
    <n v="1071000"/>
    <n v="374850"/>
    <n v="1445850"/>
    <n v="7122150"/>
    <x v="0"/>
    <s v=""/>
    <s v=""/>
    <n v="1713600"/>
    <n v="8568000"/>
    <x v="7"/>
    <x v="10"/>
    <x v="2"/>
    <x v="6"/>
    <x v="3"/>
    <s v="oilpastelop12sppcaseseaworldjk"/>
    <s v="oilpastelop12sppcaseseaworldjk17136000.1250.05"/>
    <s v="oilpastelop12sppcaseseaworldjk17136000.1250.05"/>
    <s v="ATALI MAKMURARTO MOROSA23071121845111oilpastelop12sppcaseseaworldjk"/>
    <x v="0"/>
    <n v="1792"/>
    <x v="1"/>
    <s v="12 LSN"/>
    <s v="oilpastelop12sppcaseseaworldjk12lsnartomoro"/>
    <n v="1792"/>
    <x v="93"/>
  </r>
  <r>
    <s v=""/>
    <s v=""/>
    <x v="1"/>
    <n v="35"/>
    <x v="1"/>
    <x v="1"/>
    <x v="1"/>
    <m/>
    <x v="0"/>
    <x v="1"/>
    <x v="0"/>
    <s v="OIL PASTEL OP 18 S PP CASE SEA WORLD JK"/>
    <x v="8"/>
    <n v="360"/>
    <x v="5"/>
    <n v="23000"/>
    <m/>
    <m/>
    <x v="3"/>
    <x v="2"/>
    <x v="0"/>
    <x v="0"/>
    <n v="8280000"/>
    <n v="1035000"/>
    <n v="362250"/>
    <n v="1397250"/>
    <n v="6882750"/>
    <x v="0"/>
    <s v=""/>
    <s v=""/>
    <n v="1656000"/>
    <n v="8280000"/>
    <x v="7"/>
    <x v="10"/>
    <x v="2"/>
    <x v="1"/>
    <x v="3"/>
    <s v="oilpastelop18sppcaseseaworldjk"/>
    <s v="oilpastelop18sppcaseseaworldjk16560000.1250.05"/>
    <s v="oilpastelop18sppcaseseaworldjk16560000.1250.05"/>
    <s v=""/>
    <x v="1"/>
    <n v="1793"/>
    <x v="1"/>
    <s v="6 LSN"/>
    <s v="oilpastelop18sppcaseseaworldjk6lsnartomoro"/>
    <n v="1793"/>
    <x v="94"/>
  </r>
  <r>
    <s v=""/>
    <s v=""/>
    <x v="1"/>
    <n v="35"/>
    <x v="1"/>
    <x v="1"/>
    <x v="1"/>
    <m/>
    <x v="0"/>
    <x v="1"/>
    <x v="0"/>
    <s v="OIL PASTEL OP 24 S PP CASE SEA WORLD JK"/>
    <x v="8"/>
    <n v="240"/>
    <x v="5"/>
    <n v="29600"/>
    <m/>
    <m/>
    <x v="3"/>
    <x v="2"/>
    <x v="0"/>
    <x v="0"/>
    <n v="7104000"/>
    <n v="888000"/>
    <n v="310800"/>
    <n v="1198800"/>
    <n v="5905200"/>
    <x v="0"/>
    <s v=""/>
    <s v=""/>
    <n v="1420800"/>
    <n v="7104000"/>
    <x v="7"/>
    <x v="10"/>
    <x v="2"/>
    <x v="1"/>
    <x v="3"/>
    <s v="oilpastelop24sppcaseseaworldjk"/>
    <s v="oilpastelop24sppcaseseaworldjk14208000.1250.05"/>
    <s v="oilpastelop24sppcaseseaworldjk14208000.1250.05"/>
    <s v=""/>
    <x v="1"/>
    <n v="1794"/>
    <x v="1"/>
    <s v="8 BOX (6 SET)"/>
    <s v="oilpastelop24sppcaseseaworldjk8box6setartomoro"/>
    <n v="1794"/>
    <x v="95"/>
  </r>
  <r>
    <s v=""/>
    <s v=""/>
    <x v="1"/>
    <n v="35"/>
    <x v="1"/>
    <x v="1"/>
    <x v="1"/>
    <m/>
    <x v="0"/>
    <x v="1"/>
    <x v="0"/>
    <s v="OIL PASTEL OP 36 S PP CASE SEA WORLD JK"/>
    <x v="9"/>
    <n v="108"/>
    <x v="5"/>
    <n v="41500"/>
    <m/>
    <m/>
    <x v="3"/>
    <x v="2"/>
    <x v="0"/>
    <x v="0"/>
    <n v="4482000"/>
    <n v="560250"/>
    <n v="196087.5"/>
    <n v="756337.5"/>
    <n v="3725662.5"/>
    <x v="0"/>
    <s v=""/>
    <s v=""/>
    <n v="1494000"/>
    <n v="4482000"/>
    <x v="7"/>
    <x v="10"/>
    <x v="2"/>
    <x v="1"/>
    <x v="3"/>
    <s v="oilpastelop36sppcaseseaworldjk"/>
    <s v="oilpastelop36sppcaseseaworldjk14940000.1250.05"/>
    <s v="oilpastelop36sppcaseseaworldjk14940000.1250.05"/>
    <s v=""/>
    <x v="1"/>
    <n v="1795"/>
    <x v="1"/>
    <s v="6 BOX (6 SET)"/>
    <s v="oilpastelop36sppcaseseaworldjk6box6setartomoro"/>
    <n v="1795"/>
    <x v="96"/>
  </r>
  <r>
    <s v=""/>
    <s v=""/>
    <x v="1"/>
    <n v="35"/>
    <x v="1"/>
    <x v="1"/>
    <x v="1"/>
    <m/>
    <x v="0"/>
    <x v="1"/>
    <x v="0"/>
    <s v="OIL PASTEL OP 48 S PP CASE SEA WORLD JK"/>
    <x v="5"/>
    <n v="48"/>
    <x v="5"/>
    <n v="58900"/>
    <m/>
    <m/>
    <x v="3"/>
    <x v="2"/>
    <x v="0"/>
    <x v="0"/>
    <n v="2827200"/>
    <n v="353400"/>
    <n v="123690"/>
    <n v="477090"/>
    <n v="2350110"/>
    <x v="0"/>
    <s v=""/>
    <s v=""/>
    <n v="1413600"/>
    <n v="2827200"/>
    <x v="7"/>
    <x v="10"/>
    <x v="2"/>
    <x v="1"/>
    <x v="3"/>
    <s v="oilpastelop48sppcaseseaworldjk"/>
    <s v="oilpastelop48sppcaseseaworldjk14136000.1250.05"/>
    <s v="oilpastelop48sppcaseseaworldjk14136000.1250.05"/>
    <s v=""/>
    <x v="1"/>
    <n v="1796"/>
    <x v="1"/>
    <s v="4 BOX (6 SET)"/>
    <s v="oilpastelop48sppcaseseaworldjk4box6setartomoro"/>
    <n v="1796"/>
    <x v="97"/>
  </r>
  <r>
    <s v=""/>
    <s v=""/>
    <x v="1"/>
    <n v="35"/>
    <x v="1"/>
    <x v="1"/>
    <x v="1"/>
    <m/>
    <x v="0"/>
    <x v="1"/>
    <x v="0"/>
    <s v="OIL PASTEL OP 55 S PP CASE SEA WORLD JK"/>
    <x v="9"/>
    <n v="72"/>
    <x v="5"/>
    <n v="66900"/>
    <m/>
    <m/>
    <x v="3"/>
    <x v="2"/>
    <x v="0"/>
    <x v="0"/>
    <n v="4816800"/>
    <n v="602100"/>
    <n v="210735"/>
    <n v="812835"/>
    <n v="4003965"/>
    <x v="0"/>
    <n v="6088162.5"/>
    <n v="29989837.5"/>
    <n v="1605600"/>
    <n v="4816800"/>
    <x v="7"/>
    <x v="10"/>
    <x v="2"/>
    <x v="1"/>
    <x v="3"/>
    <s v="oilpastelop55sppcaseseaworldjk"/>
    <s v="oilpastelop55sppcaseseaworldjk16056000.1250.05"/>
    <s v="oilpastelop55sppcaseseaworldjk16056000.1250.05"/>
    <s v=""/>
    <x v="1"/>
    <n v="1797"/>
    <x v="1"/>
    <s v="4 BOX (6 SET)"/>
    <s v="oilpastelop55sppcaseseaworldjk4box6setartomoro"/>
    <n v="1797"/>
    <x v="9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6"/>
    <s v="ATA_0707_161-9"/>
    <x v="0"/>
    <n v="36"/>
    <x v="1"/>
    <x v="10"/>
    <x v="2"/>
    <s v="SA230711161"/>
    <x v="0"/>
    <x v="7"/>
    <x v="0"/>
    <s v="OIL PASTEL OP 12 S PP CASE SEA WORLD JK"/>
    <x v="5"/>
    <n v="288"/>
    <x v="5"/>
    <n v="11900"/>
    <m/>
    <m/>
    <x v="3"/>
    <x v="2"/>
    <x v="0"/>
    <x v="0"/>
    <n v="3427200"/>
    <n v="428400"/>
    <n v="149940"/>
    <n v="578340"/>
    <n v="2848860"/>
    <x v="0"/>
    <s v=""/>
    <s v=""/>
    <n v="1713600"/>
    <n v="3427200"/>
    <x v="7"/>
    <x v="10"/>
    <x v="2"/>
    <x v="8"/>
    <x v="3"/>
    <s v="oilpastelop12sppcaseseaworldjk"/>
    <s v="oilpastelop12sppcaseseaworldjk17136000.1250.05"/>
    <s v="oilpastelop12sppcaseseaworldjk17136000.1250.05"/>
    <s v="ATALI MAKMURARTO MOROSA23071116145111oilpastelop12sppcaseseaworldjk"/>
    <x v="0"/>
    <n v="1792"/>
    <x v="1"/>
    <s v="12 LSN"/>
    <s v="oilpastelop12sppcaseseaworldjk12lsnartomoro"/>
    <n v="1792"/>
    <x v="99"/>
  </r>
  <r>
    <s v=""/>
    <s v=""/>
    <x v="1"/>
    <n v="36"/>
    <x v="1"/>
    <x v="1"/>
    <x v="1"/>
    <m/>
    <x v="0"/>
    <x v="1"/>
    <x v="0"/>
    <s v="OIL PASTEL OP 24 S PP CASE SEA WORLD JK"/>
    <x v="10"/>
    <n v="336"/>
    <x v="5"/>
    <n v="29600"/>
    <m/>
    <m/>
    <x v="3"/>
    <x v="2"/>
    <x v="0"/>
    <x v="0"/>
    <n v="9945600"/>
    <n v="1243200"/>
    <n v="435120"/>
    <n v="1678320"/>
    <n v="8267280"/>
    <x v="0"/>
    <s v=""/>
    <s v=""/>
    <n v="1420800"/>
    <n v="9945600"/>
    <x v="7"/>
    <x v="10"/>
    <x v="2"/>
    <x v="1"/>
    <x v="3"/>
    <s v="oilpastelop24sppcaseseaworldjk"/>
    <s v="oilpastelop24sppcaseseaworldjk14208000.1250.05"/>
    <s v="oilpastelop24sppcaseseaworldjk14208000.1250.05"/>
    <s v=""/>
    <x v="1"/>
    <n v="1794"/>
    <x v="1"/>
    <s v="8 BOX (6 SET)"/>
    <s v="oilpastelop24sppcaseseaworldjk8box6setartomoro"/>
    <n v="1794"/>
    <x v="100"/>
  </r>
  <r>
    <s v=""/>
    <s v=""/>
    <x v="1"/>
    <n v="36"/>
    <x v="1"/>
    <x v="1"/>
    <x v="1"/>
    <m/>
    <x v="0"/>
    <x v="1"/>
    <x v="0"/>
    <s v="OIL PASTEL OP 72 S PP CASE SEA WORLD JK"/>
    <x v="1"/>
    <n v="24"/>
    <x v="5"/>
    <n v="96000"/>
    <m/>
    <m/>
    <x v="3"/>
    <x v="2"/>
    <x v="0"/>
    <x v="0"/>
    <n v="2304000"/>
    <n v="288000"/>
    <n v="100800"/>
    <n v="388800"/>
    <n v="1915200"/>
    <x v="0"/>
    <s v=""/>
    <s v=""/>
    <n v="2304000"/>
    <n v="2304000"/>
    <x v="7"/>
    <x v="10"/>
    <x v="2"/>
    <x v="1"/>
    <x v="3"/>
    <s v="oilpastelop72sppcaseseaworldjk"/>
    <s v="oilpastelop72sppcaseseaworldjk23040000.1250.05"/>
    <s v="oilpastelop72sppcaseseaworldjk23040000.1250.05"/>
    <s v=""/>
    <x v="1"/>
    <n v="1798"/>
    <x v="1"/>
    <s v="4 BOX (6 SET)"/>
    <s v="oilpastelop72sppcaseseaworldjk4box6setartomoro"/>
    <n v="1798"/>
    <x v="101"/>
  </r>
  <r>
    <s v=""/>
    <s v=""/>
    <x v="1"/>
    <n v="36"/>
    <x v="1"/>
    <x v="1"/>
    <x v="1"/>
    <m/>
    <x v="0"/>
    <x v="1"/>
    <x v="0"/>
    <s v="OIL PASTEL OP 12 CHC COMPACT JK"/>
    <x v="5"/>
    <n v="288"/>
    <x v="5"/>
    <n v="11600"/>
    <m/>
    <m/>
    <x v="3"/>
    <x v="2"/>
    <x v="0"/>
    <x v="0"/>
    <n v="3340800"/>
    <n v="417600"/>
    <n v="146160"/>
    <n v="563760"/>
    <n v="2777040"/>
    <x v="0"/>
    <s v=""/>
    <s v=""/>
    <n v="1670400"/>
    <n v="3340800"/>
    <x v="7"/>
    <x v="10"/>
    <x v="2"/>
    <x v="1"/>
    <x v="3"/>
    <s v="oilpastelop12chccompactjk"/>
    <s v="oilpastelop12chccompactjk16704000.1250.05"/>
    <s v="oilpastelop12chccompactjk16704000.1250.05"/>
    <s v=""/>
    <x v="1"/>
    <n v="1790"/>
    <x v="1"/>
    <s v="12 LSN"/>
    <s v="oilpastelop12chccompactjk12lsnartomoro"/>
    <n v="1790"/>
    <x v="102"/>
  </r>
  <r>
    <s v=""/>
    <s v=""/>
    <x v="1"/>
    <n v="36"/>
    <x v="1"/>
    <x v="1"/>
    <x v="1"/>
    <m/>
    <x v="0"/>
    <x v="1"/>
    <x v="0"/>
    <s v="MATH SET MS 55 JK"/>
    <x v="1"/>
    <n v="24"/>
    <x v="0"/>
    <n v="89400"/>
    <m/>
    <m/>
    <x v="3"/>
    <x v="2"/>
    <x v="0"/>
    <x v="0"/>
    <n v="2145600"/>
    <n v="268200"/>
    <n v="93870"/>
    <n v="362070"/>
    <n v="1783530"/>
    <x v="0"/>
    <s v=""/>
    <s v=""/>
    <n v="2145600"/>
    <n v="2145600"/>
    <x v="7"/>
    <x v="10"/>
    <x v="2"/>
    <x v="1"/>
    <x v="3"/>
    <s v="mathsetms55jk"/>
    <s v="mathsetms55jk21456000.1250.05"/>
    <s v="mathsetms55jk21456000.1250.05"/>
    <s v=""/>
    <x v="1"/>
    <n v="1706"/>
    <x v="1"/>
    <s v="24 LSN"/>
    <s v="mathsetms55jk24lsnartomoro"/>
    <n v="1706"/>
    <x v="103"/>
  </r>
  <r>
    <s v=""/>
    <s v=""/>
    <x v="1"/>
    <n v="36"/>
    <x v="1"/>
    <x v="1"/>
    <x v="1"/>
    <m/>
    <x v="0"/>
    <x v="1"/>
    <x v="0"/>
    <s v="MATH SET MS 75 JK"/>
    <x v="1"/>
    <n v="24"/>
    <x v="0"/>
    <n v="90600"/>
    <m/>
    <m/>
    <x v="3"/>
    <x v="2"/>
    <x v="0"/>
    <x v="0"/>
    <n v="2174400"/>
    <n v="271800"/>
    <n v="95130"/>
    <n v="366930"/>
    <n v="1807470"/>
    <x v="0"/>
    <s v=""/>
    <s v=""/>
    <n v="2174400"/>
    <n v="2174400"/>
    <x v="7"/>
    <x v="10"/>
    <x v="2"/>
    <x v="1"/>
    <x v="3"/>
    <s v="mathsetms75jk"/>
    <s v="mathsetms75jk21744000.1250.05"/>
    <s v="mathsetms75jk21744000.1250.05"/>
    <s v=""/>
    <x v="1"/>
    <n v="1707"/>
    <x v="1"/>
    <s v="24 LSN"/>
    <s v="mathsetms75jk24lsnartomoro"/>
    <n v="1707"/>
    <x v="104"/>
  </r>
  <r>
    <s v=""/>
    <s v=""/>
    <x v="1"/>
    <n v="36"/>
    <x v="1"/>
    <x v="1"/>
    <x v="1"/>
    <m/>
    <x v="0"/>
    <x v="1"/>
    <x v="0"/>
    <s v="SCISSORS SC-838 JK"/>
    <x v="1"/>
    <n v="144"/>
    <x v="3"/>
    <n v="6500"/>
    <m/>
    <m/>
    <x v="3"/>
    <x v="2"/>
    <x v="0"/>
    <x v="0"/>
    <n v="936000"/>
    <n v="117000"/>
    <n v="40950"/>
    <n v="157950"/>
    <n v="778050"/>
    <x v="0"/>
    <s v=""/>
    <s v=""/>
    <n v="936000"/>
    <n v="936000"/>
    <x v="7"/>
    <x v="10"/>
    <x v="2"/>
    <x v="1"/>
    <x v="3"/>
    <s v="scissorssc838jk"/>
    <s v="scissorssc838jk9360000.1250.05"/>
    <s v="scissorssc838jk9360000.1250.05"/>
    <s v=""/>
    <x v="1"/>
    <n v="2263"/>
    <x v="1"/>
    <s v="12 LSN"/>
    <s v="scissorssc838jk12lsnartomoro"/>
    <n v="2263"/>
    <x v="105"/>
  </r>
  <r>
    <s v=""/>
    <s v=""/>
    <x v="1"/>
    <n v="36"/>
    <x v="1"/>
    <x v="1"/>
    <x v="1"/>
    <m/>
    <x v="0"/>
    <x v="1"/>
    <x v="0"/>
    <s v="CORRECTION FLUID JK 101 A JK"/>
    <x v="5"/>
    <n v="96"/>
    <x v="0"/>
    <n v="36000"/>
    <m/>
    <m/>
    <x v="3"/>
    <x v="2"/>
    <x v="0"/>
    <x v="0"/>
    <n v="3456000"/>
    <n v="432000"/>
    <n v="151200"/>
    <n v="583200"/>
    <n v="2872800"/>
    <x v="0"/>
    <s v=""/>
    <s v=""/>
    <n v="1728000"/>
    <n v="3456000"/>
    <x v="7"/>
    <x v="10"/>
    <x v="2"/>
    <x v="1"/>
    <x v="3"/>
    <s v="correctionfluidjk101ajk"/>
    <s v="correctionfluidjk101ajk17280000.1250.05"/>
    <s v="correctionfluidjk101ajk17280000.1250.05"/>
    <s v=""/>
    <x v="1"/>
    <n v="597"/>
    <x v="1"/>
    <s v="48 LSN"/>
    <s v="correctionfluidjk101ajk48lsnartomoro"/>
    <n v="597"/>
    <x v="106"/>
  </r>
  <r>
    <s v=""/>
    <s v=""/>
    <x v="1"/>
    <n v="36"/>
    <x v="1"/>
    <x v="1"/>
    <x v="1"/>
    <m/>
    <x v="0"/>
    <x v="1"/>
    <x v="0"/>
    <s v="BALLPEN BP 349-12 VOKUS TRANS BLACK JK BONUS"/>
    <x v="2"/>
    <n v="12"/>
    <x v="0"/>
    <n v="13200"/>
    <m/>
    <m/>
    <x v="4"/>
    <x v="2"/>
    <x v="1"/>
    <x v="0"/>
    <n v="158400"/>
    <n v="15840"/>
    <n v="7128"/>
    <n v="22968"/>
    <n v="135432"/>
    <x v="0"/>
    <n v="4837770"/>
    <n v="23050230"/>
    <n v="158400"/>
    <n v="158400"/>
    <x v="7"/>
    <x v="10"/>
    <x v="2"/>
    <x v="1"/>
    <x v="3"/>
    <s v="ballpenbp34912vokustransblackjkbonus"/>
    <s v="ballpenbp34912vokustransblackjkbonus1584000.10.05"/>
    <s v="ballpenbp34912vokustransblackjkbonus132000.10.05"/>
    <s v=""/>
    <x v="1"/>
    <n v="100"/>
    <x v="1"/>
    <s v="12 GRS"/>
    <s v="ballpenbp34912vokustransblackjkbonus12grsartomoro"/>
    <n v="100"/>
    <x v="10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7"/>
    <s v="KEN_0707_246-4"/>
    <x v="0"/>
    <n v="37"/>
    <x v="1"/>
    <x v="11"/>
    <x v="2"/>
    <s v="23070246"/>
    <x v="4"/>
    <x v="9"/>
    <x v="0"/>
    <s v="KENKO PENCIL CASE PC 0719-UR"/>
    <x v="0"/>
    <m/>
    <x v="1"/>
    <m/>
    <n v="1497600"/>
    <m/>
    <x v="5"/>
    <x v="0"/>
    <x v="0"/>
    <x v="0"/>
    <n v="14976000"/>
    <n v="2545920"/>
    <n v="0"/>
    <n v="2545920"/>
    <n v="12430080"/>
    <x v="0"/>
    <s v=""/>
    <s v=""/>
    <n v="1497600"/>
    <s v=""/>
    <x v="7"/>
    <x v="11"/>
    <x v="2"/>
    <x v="5"/>
    <x v="3"/>
    <s v="kenkopencilcasepc0719ur"/>
    <s v="kenkopencilcasepc0719ur14976000.17"/>
    <s v="kenkopencilcasepc0719ur14976000.17"/>
    <s v="KENKO SINAR INDONESIAARTO MORO23070246SA 4280545112kenkopencilcasepc0719ur"/>
    <x v="0"/>
    <n v="1427"/>
    <x v="1"/>
    <s v="24 LSN"/>
    <s v="kenkopencilcasepc0719ur24lsnartomoro"/>
    <n v="1427"/>
    <x v="108"/>
  </r>
  <r>
    <s v=""/>
    <s v=""/>
    <x v="1"/>
    <n v="37"/>
    <x v="1"/>
    <x v="1"/>
    <x v="1"/>
    <m/>
    <x v="5"/>
    <x v="1"/>
    <x v="0"/>
    <s v="KENKO COLOR PENCIL CP 12 FNWE NON WOOD ERASABLE"/>
    <x v="17"/>
    <m/>
    <x v="1"/>
    <m/>
    <n v="2016000"/>
    <m/>
    <x v="5"/>
    <x v="0"/>
    <x v="0"/>
    <x v="0"/>
    <n v="24192000"/>
    <n v="4112640.0000000005"/>
    <n v="0"/>
    <n v="4112640.0000000005"/>
    <n v="20079360"/>
    <x v="0"/>
    <s v=""/>
    <s v=""/>
    <n v="2016000"/>
    <s v=""/>
    <x v="7"/>
    <x v="11"/>
    <x v="2"/>
    <x v="1"/>
    <x v="3"/>
    <s v="kenkocolorpencilcp12fnwenonwooderasable"/>
    <s v="kenkocolorpencilcp12fnwenonwooderasable20160000.17"/>
    <s v="kenkocolorpencilcp12fnwenonwooderasable20160000.17"/>
    <s v=""/>
    <x v="1"/>
    <n v="1252"/>
    <x v="1"/>
    <s v="16 LSN"/>
    <s v="kenkocolorpencilcp12fnwenonwooderasable16lsnartomoro"/>
    <n v="1252"/>
    <x v="109"/>
  </r>
  <r>
    <s v=""/>
    <s v=""/>
    <x v="1"/>
    <n v="37"/>
    <x v="1"/>
    <x v="1"/>
    <x v="1"/>
    <m/>
    <x v="0"/>
    <x v="1"/>
    <x v="0"/>
    <s v="KENKO 12 BI COLOR PENCIL CP 12 FBC CLASSIC"/>
    <x v="9"/>
    <m/>
    <x v="1"/>
    <m/>
    <n v="3571200"/>
    <m/>
    <x v="5"/>
    <x v="0"/>
    <x v="0"/>
    <x v="0"/>
    <n v="10713600"/>
    <n v="1821312.0000000002"/>
    <n v="0"/>
    <n v="1821312.0000000002"/>
    <n v="8892288"/>
    <x v="0"/>
    <s v=""/>
    <s v=""/>
    <n v="3571200"/>
    <s v=""/>
    <x v="7"/>
    <x v="11"/>
    <x v="2"/>
    <x v="1"/>
    <x v="3"/>
    <s v="kenko12bicolorpencilcp12fbcclassic"/>
    <s v="kenko12bicolorpencilcp12fbcclassic35712000.17"/>
    <s v="kenko12bicolorpencilcp12fbcclassic35712000.17"/>
    <s v=""/>
    <x v="1"/>
    <n v="1188"/>
    <x v="1"/>
    <s v="24 LSN"/>
    <s v="kenko12bicolorpencilcp12fbcclassic24lsnartomoro"/>
    <n v="1188"/>
    <x v="110"/>
  </r>
  <r>
    <s v=""/>
    <s v=""/>
    <x v="1"/>
    <n v="37"/>
    <x v="1"/>
    <x v="1"/>
    <x v="1"/>
    <m/>
    <x v="0"/>
    <x v="1"/>
    <x v="0"/>
    <s v="KENKO 24 COLOR PENCIL CP 24 F TIN CASE CLASSIC"/>
    <x v="5"/>
    <m/>
    <x v="1"/>
    <m/>
    <n v="2040000"/>
    <m/>
    <x v="5"/>
    <x v="0"/>
    <x v="0"/>
    <x v="0"/>
    <n v="4080000"/>
    <n v="693600"/>
    <n v="0"/>
    <n v="693600"/>
    <n v="3386400"/>
    <x v="0"/>
    <n v="9173472"/>
    <n v="44788128"/>
    <n v="2040000"/>
    <s v=""/>
    <x v="7"/>
    <x v="11"/>
    <x v="2"/>
    <x v="1"/>
    <x v="3"/>
    <s v="kenko24colorpencilcp24ftincaseclassic"/>
    <s v="kenko24colorpencilcp24ftincaseclassic20400000.17"/>
    <s v="kenko24colorpencilcp24ftincaseclassic20400000.17"/>
    <s v=""/>
    <x v="1"/>
    <n v="1201"/>
    <x v="1"/>
    <s v="10 BOX (6 SET)"/>
    <s v="kenko24colorpencilcp24ftincaseclassic10box6setartomoro"/>
    <n v="1201"/>
    <x v="11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8"/>
    <s v="KEN_0707_241-10"/>
    <x v="0"/>
    <n v="38"/>
    <x v="1"/>
    <x v="11"/>
    <x v="2"/>
    <s v="23070241"/>
    <x v="6"/>
    <x v="9"/>
    <x v="0"/>
    <s v="KENKO POCKET NOTE PN 403"/>
    <x v="1"/>
    <m/>
    <x v="1"/>
    <m/>
    <n v="741600"/>
    <m/>
    <x v="5"/>
    <x v="0"/>
    <x v="0"/>
    <x v="0"/>
    <n v="741600"/>
    <n v="126072.00000000001"/>
    <n v="0"/>
    <n v="126072.00000000001"/>
    <n v="615528"/>
    <x v="0"/>
    <s v=""/>
    <s v=""/>
    <n v="741600"/>
    <s v=""/>
    <x v="7"/>
    <x v="11"/>
    <x v="2"/>
    <x v="9"/>
    <x v="3"/>
    <s v="kenkopocketnotepn403"/>
    <s v="kenkopocketnotepn4037416000.17"/>
    <s v="kenkopocketnotepn4037416000.17"/>
    <s v="KENKO SINAR INDONESIAARTO MORO23070241SA 4278945112kenkopocketnotepn403"/>
    <x v="0"/>
    <n v="1432"/>
    <x v="1"/>
    <s v="12 LSN"/>
    <s v="kenkopocketnotepn40312lsnartomoro"/>
    <n v="1432"/>
    <x v="112"/>
  </r>
  <r>
    <s v=""/>
    <s v=""/>
    <x v="1"/>
    <n v="38"/>
    <x v="1"/>
    <x v="1"/>
    <x v="1"/>
    <m/>
    <x v="0"/>
    <x v="1"/>
    <x v="0"/>
    <s v="KENKO LIQUID GLUE LG 35 35ML"/>
    <x v="1"/>
    <m/>
    <x v="1"/>
    <m/>
    <n v="396000"/>
    <m/>
    <x v="5"/>
    <x v="0"/>
    <x v="0"/>
    <x v="0"/>
    <n v="396000"/>
    <n v="67320"/>
    <n v="0"/>
    <n v="67320"/>
    <n v="328680"/>
    <x v="0"/>
    <s v=""/>
    <s v=""/>
    <n v="396000"/>
    <s v=""/>
    <x v="7"/>
    <x v="11"/>
    <x v="2"/>
    <x v="1"/>
    <x v="3"/>
    <s v="kenkoliquidgluelg3535ml"/>
    <s v="kenkoliquidgluelg3535ml3960000.17"/>
    <s v="kenkoliquidgluelg3535ml3960000.17"/>
    <s v=""/>
    <x v="1"/>
    <n v="1390"/>
    <x v="1"/>
    <s v="20 LSN"/>
    <s v="kenkoliquidgluelg3535ml20lsnartomoro"/>
    <n v="1390"/>
    <x v="113"/>
  </r>
  <r>
    <s v=""/>
    <s v=""/>
    <x v="1"/>
    <n v="38"/>
    <x v="1"/>
    <x v="1"/>
    <x v="1"/>
    <m/>
    <x v="0"/>
    <x v="1"/>
    <x v="0"/>
    <s v="KENKO TAPE DISPENSER TD-201 1&quot; CORE"/>
    <x v="1"/>
    <m/>
    <x v="1"/>
    <m/>
    <n v="372000"/>
    <s v="24 PCS"/>
    <x v="5"/>
    <x v="0"/>
    <x v="0"/>
    <x v="0"/>
    <n v="372000"/>
    <n v="63240.000000000007"/>
    <n v="0"/>
    <n v="63240.000000000007"/>
    <n v="308760"/>
    <x v="0"/>
    <s v=""/>
    <s v=""/>
    <n v="372000"/>
    <s v=""/>
    <x v="7"/>
    <x v="11"/>
    <x v="2"/>
    <x v="1"/>
    <x v="3"/>
    <s v="kenkotapedispensertd2011core"/>
    <s v="kenkotapedispensertd2011core3720000.17"/>
    <s v="kenkotapedispensertd2011core3720000.17"/>
    <s v=""/>
    <x v="1"/>
    <n v="1489"/>
    <x v="0"/>
    <s v="24 PCS"/>
    <s v="kenkotapedispensertd2011core24pcsartomoro"/>
    <n v="1489"/>
    <x v="114"/>
  </r>
  <r>
    <s v=""/>
    <s v=""/>
    <x v="1"/>
    <n v="38"/>
    <x v="1"/>
    <x v="1"/>
    <x v="1"/>
    <m/>
    <x v="0"/>
    <x v="1"/>
    <x v="0"/>
    <s v="KENKO TAPE DISPENSER TD-321 1&quot; &amp; 3&quot; CORE"/>
    <x v="1"/>
    <m/>
    <x v="1"/>
    <m/>
    <n v="444000"/>
    <s v="24 PCS"/>
    <x v="5"/>
    <x v="0"/>
    <x v="0"/>
    <x v="0"/>
    <n v="444000"/>
    <n v="75480"/>
    <n v="0"/>
    <n v="75480"/>
    <n v="368520"/>
    <x v="0"/>
    <s v=""/>
    <s v=""/>
    <n v="444000"/>
    <s v=""/>
    <x v="7"/>
    <x v="11"/>
    <x v="2"/>
    <x v="1"/>
    <x v="3"/>
    <s v="kenkotapedispensertd3211&amp;3core"/>
    <s v="kenkotapedispensertd3211&amp;3core4440000.17"/>
    <s v="kenkotapedispensertd3211&amp;3core4440000.17"/>
    <s v=""/>
    <x v="1"/>
    <n v="1488"/>
    <x v="0"/>
    <s v="24 PCS"/>
    <s v="kenkotapedispensertd3211&amp;3core24pcsartomoro"/>
    <n v="1488"/>
    <x v="115"/>
  </r>
  <r>
    <s v=""/>
    <s v=""/>
    <x v="1"/>
    <n v="38"/>
    <x v="1"/>
    <x v="1"/>
    <x v="1"/>
    <m/>
    <x v="0"/>
    <x v="1"/>
    <x v="0"/>
    <s v="KENKO LOOSE LEAF B5 LL 100-2670"/>
    <x v="1"/>
    <m/>
    <x v="1"/>
    <m/>
    <n v="1040000"/>
    <s v="80 PCS"/>
    <x v="5"/>
    <x v="0"/>
    <x v="0"/>
    <x v="0"/>
    <n v="1040000"/>
    <n v="176800"/>
    <n v="0"/>
    <n v="176800"/>
    <n v="863200"/>
    <x v="0"/>
    <s v=""/>
    <s v=""/>
    <n v="1040000"/>
    <s v=""/>
    <x v="7"/>
    <x v="11"/>
    <x v="2"/>
    <x v="1"/>
    <x v="3"/>
    <s v="kenkolooseleafb5ll1002670"/>
    <s v="kenkolooseleafb5ll100267010400000.17"/>
    <s v="kenkolooseleafb5ll100267010400000.17"/>
    <s v=""/>
    <x v="1"/>
    <n v="1394"/>
    <x v="0"/>
    <s v="80 PCS"/>
    <s v="kenkolooseleafb5ll100267080pcsartomoro"/>
    <n v="1394"/>
    <x v="116"/>
  </r>
  <r>
    <s v=""/>
    <s v=""/>
    <x v="1"/>
    <n v="38"/>
    <x v="1"/>
    <x v="1"/>
    <x v="1"/>
    <m/>
    <x v="0"/>
    <x v="1"/>
    <x v="0"/>
    <s v="KENKO STAINLESS STEEL RULER 15CM"/>
    <x v="1"/>
    <m/>
    <x v="1"/>
    <m/>
    <n v="1890000"/>
    <m/>
    <x v="5"/>
    <x v="0"/>
    <x v="0"/>
    <x v="0"/>
    <n v="1890000"/>
    <n v="321300"/>
    <n v="0"/>
    <n v="321300"/>
    <n v="1568700"/>
    <x v="0"/>
    <s v=""/>
    <s v=""/>
    <n v="1890000"/>
    <s v=""/>
    <x v="7"/>
    <x v="11"/>
    <x v="2"/>
    <x v="1"/>
    <x v="3"/>
    <s v="kenkostainlesssteelruler15cm"/>
    <s v="kenkostainlesssteelruler15cm18900000.17"/>
    <s v="kenkostainlesssteelruler15cm18900000.17"/>
    <s v=""/>
    <x v="1"/>
    <n v="1461"/>
    <x v="1"/>
    <s v="50 LSN"/>
    <s v="kenkostainlesssteelruler15cm50lsnartomoro"/>
    <n v="1461"/>
    <x v="117"/>
  </r>
  <r>
    <s v=""/>
    <s v=""/>
    <x v="1"/>
    <n v="38"/>
    <x v="1"/>
    <x v="1"/>
    <x v="1"/>
    <m/>
    <x v="0"/>
    <x v="1"/>
    <x v="0"/>
    <s v="KENKO STAINLESS STEEL RULER 20 CM"/>
    <x v="1"/>
    <m/>
    <x v="1"/>
    <m/>
    <n v="1770000"/>
    <m/>
    <x v="5"/>
    <x v="0"/>
    <x v="0"/>
    <x v="0"/>
    <n v="1770000"/>
    <n v="300900"/>
    <n v="0"/>
    <n v="300900"/>
    <n v="1469100"/>
    <x v="0"/>
    <s v=""/>
    <s v=""/>
    <n v="1770000"/>
    <s v=""/>
    <x v="7"/>
    <x v="11"/>
    <x v="2"/>
    <x v="1"/>
    <x v="3"/>
    <s v="kenkostainlesssteelruler20cm"/>
    <s v="kenkostainlesssteelruler20cm17700000.17"/>
    <s v="kenkostainlesssteelruler20cm17700000.17"/>
    <s v=""/>
    <x v="1"/>
    <n v="1462"/>
    <x v="1"/>
    <s v="25 LSN"/>
    <s v="kenkostainlesssteelruler20cm25lsnartomoro"/>
    <n v="1462"/>
    <x v="118"/>
  </r>
  <r>
    <s v=""/>
    <s v=""/>
    <x v="1"/>
    <n v="38"/>
    <x v="1"/>
    <x v="1"/>
    <x v="1"/>
    <m/>
    <x v="0"/>
    <x v="1"/>
    <x v="0"/>
    <s v="KENKO STAINLESS STEEL RULER 30 CM"/>
    <x v="1"/>
    <m/>
    <x v="1"/>
    <m/>
    <n v="2100000"/>
    <m/>
    <x v="5"/>
    <x v="0"/>
    <x v="0"/>
    <x v="0"/>
    <n v="2100000"/>
    <n v="357000"/>
    <n v="0"/>
    <n v="357000"/>
    <n v="1743000"/>
    <x v="0"/>
    <s v=""/>
    <s v=""/>
    <n v="2100000"/>
    <s v=""/>
    <x v="7"/>
    <x v="11"/>
    <x v="2"/>
    <x v="1"/>
    <x v="3"/>
    <s v="kenkostainlesssteelruler30cm"/>
    <s v="kenkostainlesssteelruler30cm21000000.17"/>
    <s v="kenkostainlesssteelruler30cm21000000.17"/>
    <s v=""/>
    <x v="1"/>
    <n v="1463"/>
    <x v="1"/>
    <s v="25 LSN"/>
    <s v="kenkostainlesssteelruler30cm25lsnartomoro"/>
    <n v="1463"/>
    <x v="119"/>
  </r>
  <r>
    <s v=""/>
    <s v=""/>
    <x v="1"/>
    <n v="38"/>
    <x v="1"/>
    <x v="1"/>
    <x v="1"/>
    <m/>
    <x v="0"/>
    <x v="1"/>
    <x v="0"/>
    <s v="KENKO BINDER CLIP NO 155"/>
    <x v="1"/>
    <m/>
    <x v="1"/>
    <m/>
    <n v="1380000"/>
    <s v="20 GRS"/>
    <x v="5"/>
    <x v="0"/>
    <x v="0"/>
    <x v="0"/>
    <n v="1380000"/>
    <n v="234600.00000000003"/>
    <n v="0"/>
    <n v="234600.00000000003"/>
    <n v="1145400"/>
    <x v="0"/>
    <s v=""/>
    <s v=""/>
    <n v="1380000"/>
    <s v=""/>
    <x v="7"/>
    <x v="11"/>
    <x v="2"/>
    <x v="1"/>
    <x v="3"/>
    <s v="kenkobinderclipno155"/>
    <s v="kenkobinderclipno15513800000.17"/>
    <s v="kenkobinderclipno15513800000.17"/>
    <s v=""/>
    <x v="1"/>
    <n v="1209"/>
    <x v="0"/>
    <s v="20 GRS"/>
    <s v="kenkobinderclipno15520grsartomoro"/>
    <n v="1209"/>
    <x v="120"/>
  </r>
  <r>
    <s v=""/>
    <s v=""/>
    <x v="1"/>
    <n v="38"/>
    <x v="1"/>
    <x v="1"/>
    <x v="1"/>
    <m/>
    <x v="0"/>
    <x v="1"/>
    <x v="0"/>
    <s v="KENKO BINDER CLIP NO.200"/>
    <x v="1"/>
    <m/>
    <x v="1"/>
    <m/>
    <n v="1200000"/>
    <s v="10 GRS"/>
    <x v="5"/>
    <x v="0"/>
    <x v="0"/>
    <x v="0"/>
    <n v="1200000"/>
    <n v="204000.00000000003"/>
    <n v="0"/>
    <n v="204000.00000000003"/>
    <n v="996000"/>
    <x v="0"/>
    <n v="1926712"/>
    <n v="9406888"/>
    <n v="1200000"/>
    <s v=""/>
    <x v="7"/>
    <x v="11"/>
    <x v="2"/>
    <x v="1"/>
    <x v="3"/>
    <s v="kenkobinderclipno200"/>
    <s v="kenkobinderclipno20012000000.17"/>
    <s v="kenkobinderclipno20012000000.17"/>
    <s v=""/>
    <x v="1"/>
    <n v="1210"/>
    <x v="0"/>
    <s v="10 GRS"/>
    <s v="kenkobinderclipno20010grsartomoro"/>
    <n v="1210"/>
    <x v="12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39"/>
    <s v="KEN_0707_242-7"/>
    <x v="0"/>
    <n v="39"/>
    <x v="1"/>
    <x v="11"/>
    <x v="2"/>
    <s v="23070242"/>
    <x v="7"/>
    <x v="9"/>
    <x v="0"/>
    <s v="KENKO CUTTER A300 9MM BLADE"/>
    <x v="1"/>
    <m/>
    <x v="1"/>
    <m/>
    <n v="1710000"/>
    <m/>
    <x v="5"/>
    <x v="0"/>
    <x v="0"/>
    <x v="0"/>
    <n v="1710000"/>
    <n v="290700"/>
    <n v="0"/>
    <n v="290700"/>
    <n v="1419300"/>
    <x v="0"/>
    <s v=""/>
    <s v=""/>
    <n v="1710000"/>
    <s v=""/>
    <x v="7"/>
    <x v="11"/>
    <x v="2"/>
    <x v="4"/>
    <x v="3"/>
    <s v="kenkocuttera3009mmblade"/>
    <s v="kenkocuttera3009mmblade17100000.17"/>
    <s v="kenkocuttera3009mmblade17100000.17"/>
    <s v="KENKO SINAR INDONESIAARTO MORO23070242SA 4279145112kenkocuttera3009mmblade"/>
    <x v="0"/>
    <n v="1300"/>
    <x v="1"/>
    <s v="30 LSN"/>
    <s v="kenkocuttera3009mmblade30lsnartomoro"/>
    <n v="1300"/>
    <x v="122"/>
  </r>
  <r>
    <s v=""/>
    <s v=""/>
    <x v="1"/>
    <n v="39"/>
    <x v="1"/>
    <x v="1"/>
    <x v="1"/>
    <m/>
    <x v="0"/>
    <x v="1"/>
    <x v="0"/>
    <s v="KENKO CUTTER L 500 18MM BLADE"/>
    <x v="1"/>
    <m/>
    <x v="1"/>
    <m/>
    <n v="2952000"/>
    <m/>
    <x v="5"/>
    <x v="0"/>
    <x v="0"/>
    <x v="0"/>
    <n v="2952000"/>
    <n v="501840.00000000006"/>
    <n v="0"/>
    <n v="501840.00000000006"/>
    <n v="2450160"/>
    <x v="0"/>
    <s v=""/>
    <s v=""/>
    <n v="2952000"/>
    <s v=""/>
    <x v="7"/>
    <x v="11"/>
    <x v="2"/>
    <x v="1"/>
    <x v="3"/>
    <s v="kenkocutterl50018mmblade"/>
    <s v="kenkocutterl50018mmblade29520000.17"/>
    <s v="kenkocutterl50018mmblade29520000.17"/>
    <s v=""/>
    <x v="1"/>
    <n v="1305"/>
    <x v="1"/>
    <s v="20 LSN"/>
    <s v="kenkocutterl50018mmblade20lsnartomoro"/>
    <n v="1305"/>
    <x v="123"/>
  </r>
  <r>
    <s v=""/>
    <s v=""/>
    <x v="1"/>
    <n v="39"/>
    <x v="1"/>
    <x v="1"/>
    <x v="1"/>
    <m/>
    <x v="0"/>
    <x v="1"/>
    <x v="0"/>
    <s v="KENKO CORRECTION FLUID KE 01"/>
    <x v="10"/>
    <m/>
    <x v="1"/>
    <m/>
    <n v="1954800"/>
    <m/>
    <x v="5"/>
    <x v="0"/>
    <x v="0"/>
    <x v="0"/>
    <n v="13683600"/>
    <n v="2326212"/>
    <n v="0"/>
    <n v="2326212"/>
    <n v="11357388"/>
    <x v="0"/>
    <s v=""/>
    <s v=""/>
    <n v="1954800"/>
    <s v=""/>
    <x v="7"/>
    <x v="11"/>
    <x v="2"/>
    <x v="1"/>
    <x v="3"/>
    <s v="kenkocorrectionfluidke01"/>
    <s v="kenkocorrectionfluidke0119548000.17"/>
    <s v="kenkocorrectionfluidke0119548000.17"/>
    <s v=""/>
    <x v="1"/>
    <n v="1263"/>
    <x v="1"/>
    <s v="36 LSN"/>
    <s v="kenkocorrectionfluidke0136lsnartomoro"/>
    <n v="1263"/>
    <x v="124"/>
  </r>
  <r>
    <s v=""/>
    <s v=""/>
    <x v="1"/>
    <n v="39"/>
    <x v="1"/>
    <x v="1"/>
    <x v="1"/>
    <m/>
    <x v="0"/>
    <x v="1"/>
    <x v="0"/>
    <s v="TITI 24 COLOR TWIST CRAYON TI CP 24 T"/>
    <x v="5"/>
    <m/>
    <x v="1"/>
    <m/>
    <n v="3600000"/>
    <m/>
    <x v="5"/>
    <x v="0"/>
    <x v="0"/>
    <x v="0"/>
    <n v="7200000"/>
    <n v="1224000"/>
    <n v="0"/>
    <n v="1224000"/>
    <n v="5976000"/>
    <x v="0"/>
    <s v=""/>
    <s v=""/>
    <n v="3600000"/>
    <s v=""/>
    <x v="7"/>
    <x v="11"/>
    <x v="2"/>
    <x v="1"/>
    <x v="3"/>
    <s v="titi24colortwistcrayonticp24t"/>
    <s v="titi24colortwistcrayonticp24t36000000.17"/>
    <s v="titi24colortwistcrayonticp24t36000000.17"/>
    <s v=""/>
    <x v="1"/>
    <n v="2438"/>
    <x v="1"/>
    <s v="6 LSN"/>
    <s v="titi24colortwistcrayonticp24t6lsnartomoro"/>
    <n v="2438"/>
    <x v="125"/>
  </r>
  <r>
    <s v=""/>
    <s v=""/>
    <x v="1"/>
    <n v="39"/>
    <x v="1"/>
    <x v="1"/>
    <x v="1"/>
    <m/>
    <x v="5"/>
    <x v="1"/>
    <x v="0"/>
    <s v="KENKO BINDER CLIP NO.200"/>
    <x v="1"/>
    <m/>
    <x v="1"/>
    <m/>
    <n v="1200000"/>
    <s v="10 GRS"/>
    <x v="5"/>
    <x v="0"/>
    <x v="0"/>
    <x v="0"/>
    <n v="1200000"/>
    <n v="204000.00000000003"/>
    <n v="0"/>
    <n v="204000.00000000003"/>
    <n v="996000"/>
    <x v="0"/>
    <s v=""/>
    <s v=""/>
    <n v="1200000"/>
    <s v=""/>
    <x v="7"/>
    <x v="11"/>
    <x v="2"/>
    <x v="1"/>
    <x v="3"/>
    <s v="kenkobinderclipno200"/>
    <s v="kenkobinderclipno20012000000.17"/>
    <s v="kenkobinderclipno20012000000.17"/>
    <s v=""/>
    <x v="1"/>
    <n v="1210"/>
    <x v="0"/>
    <s v="10 GRS"/>
    <s v="kenkobinderclipno20010grsartomoro"/>
    <n v="1210"/>
    <x v="126"/>
  </r>
  <r>
    <s v=""/>
    <s v=""/>
    <x v="1"/>
    <n v="39"/>
    <x v="1"/>
    <x v="1"/>
    <x v="1"/>
    <m/>
    <x v="0"/>
    <x v="1"/>
    <x v="0"/>
    <s v="KENKO BINDER CLIP NO.260"/>
    <x v="1"/>
    <m/>
    <x v="1"/>
    <m/>
    <n v="900000"/>
    <s v="5 GRS"/>
    <x v="5"/>
    <x v="0"/>
    <x v="0"/>
    <x v="0"/>
    <n v="900000"/>
    <n v="153000"/>
    <n v="0"/>
    <n v="153000"/>
    <n v="747000"/>
    <x v="0"/>
    <s v=""/>
    <s v=""/>
    <n v="900000"/>
    <s v=""/>
    <x v="7"/>
    <x v="11"/>
    <x v="2"/>
    <x v="1"/>
    <x v="3"/>
    <s v="kenkobinderclipno260"/>
    <s v="kenkobinderclipno2609000000.17"/>
    <s v="kenkobinderclipno2609000000.17"/>
    <s v=""/>
    <x v="1"/>
    <n v="1211"/>
    <x v="0"/>
    <s v="5 GRS"/>
    <s v="kenkobinderclipno2605grsartomoro"/>
    <n v="1211"/>
    <x v="127"/>
  </r>
  <r>
    <s v=""/>
    <s v=""/>
    <x v="1"/>
    <n v="39"/>
    <x v="1"/>
    <x v="1"/>
    <x v="1"/>
    <m/>
    <x v="8"/>
    <x v="1"/>
    <x v="0"/>
    <s v="TITI 24 COLOR TWIST CRAYON TI CP 24 T"/>
    <x v="0"/>
    <m/>
    <x v="1"/>
    <m/>
    <n v="3600000"/>
    <m/>
    <x v="5"/>
    <x v="0"/>
    <x v="0"/>
    <x v="0"/>
    <n v="36000000"/>
    <n v="6120000"/>
    <n v="0"/>
    <n v="6120000"/>
    <n v="29880000"/>
    <x v="0"/>
    <n v="10819752"/>
    <n v="52825848"/>
    <n v="3600000"/>
    <s v=""/>
    <x v="7"/>
    <x v="11"/>
    <x v="2"/>
    <x v="1"/>
    <x v="3"/>
    <s v="titi24colortwistcrayonticp24t"/>
    <s v="titi24colortwistcrayonticp24t36000000.17"/>
    <s v="titi24colortwistcrayonticp24t36000000.17"/>
    <s v=""/>
    <x v="1"/>
    <n v="2438"/>
    <x v="1"/>
    <s v="6 LSN"/>
    <s v="titi24colortwistcrayonticp24t6lsnartomoro"/>
    <n v="2438"/>
    <x v="12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0"/>
    <s v="ATA_0807_160-9"/>
    <x v="0"/>
    <n v="40"/>
    <x v="8"/>
    <x v="10"/>
    <x v="2"/>
    <s v="SA230711160"/>
    <x v="0"/>
    <x v="7"/>
    <x v="0"/>
    <s v="PENCIL P 91 2B JK"/>
    <x v="9"/>
    <n v="90"/>
    <x v="6"/>
    <n v="99000"/>
    <m/>
    <s v="30 GRS"/>
    <x v="3"/>
    <x v="2"/>
    <x v="0"/>
    <x v="0"/>
    <n v="8910000"/>
    <n v="1113750"/>
    <n v="389812.5"/>
    <n v="1503562.5"/>
    <n v="7406437.5"/>
    <x v="0"/>
    <s v=""/>
    <s v=""/>
    <n v="2970000"/>
    <n v="8910000"/>
    <x v="8"/>
    <x v="10"/>
    <x v="2"/>
    <x v="8"/>
    <x v="3"/>
    <s v="pencilp912bjk"/>
    <s v="pencilp912bjk29700000.1250.05"/>
    <s v="pencilp912bjk29700000.1250.05"/>
    <s v="ATALI MAKMURARTO MOROSA23071116045111pencilp912bjk"/>
    <x v="0"/>
    <n v="2071"/>
    <x v="0"/>
    <s v="30 GRS"/>
    <s v="pencilp912bjk30grsartomoro"/>
    <n v="2071"/>
    <x v="129"/>
  </r>
  <r>
    <s v=""/>
    <s v=""/>
    <x v="1"/>
    <n v="40"/>
    <x v="1"/>
    <x v="1"/>
    <x v="1"/>
    <m/>
    <x v="0"/>
    <x v="1"/>
    <x v="0"/>
    <s v="PENCIL P 88 2B JK"/>
    <x v="5"/>
    <n v="60"/>
    <x v="6"/>
    <n v="104400"/>
    <m/>
    <s v="30 GRS"/>
    <x v="3"/>
    <x v="2"/>
    <x v="0"/>
    <x v="0"/>
    <n v="6264000"/>
    <n v="783000"/>
    <n v="274050"/>
    <n v="1057050"/>
    <n v="5206950"/>
    <x v="0"/>
    <s v=""/>
    <s v=""/>
    <n v="3132000"/>
    <n v="6264000"/>
    <x v="8"/>
    <x v="10"/>
    <x v="2"/>
    <x v="1"/>
    <x v="3"/>
    <s v="pencilp882bjk"/>
    <s v="pencilp882bjk31320000.1250.05"/>
    <s v="pencilp882bjk31320000.1250.05"/>
    <s v=""/>
    <x v="1"/>
    <n v="2069"/>
    <x v="0"/>
    <s v="30 GRS"/>
    <s v="pencilp882bjk30grsartomoro"/>
    <n v="2069"/>
    <x v="130"/>
  </r>
  <r>
    <s v=""/>
    <s v=""/>
    <x v="1"/>
    <n v="40"/>
    <x v="1"/>
    <x v="1"/>
    <x v="1"/>
    <m/>
    <x v="0"/>
    <x v="1"/>
    <x v="0"/>
    <s v="LABEL LB P2LN 2 BARIS JK"/>
    <x v="5"/>
    <n v="1000"/>
    <x v="7"/>
    <n v="3050"/>
    <m/>
    <m/>
    <x v="3"/>
    <x v="2"/>
    <x v="0"/>
    <x v="0"/>
    <n v="3050000"/>
    <n v="381250"/>
    <n v="133437.5"/>
    <n v="514687.5"/>
    <n v="2535312.5"/>
    <x v="0"/>
    <s v=""/>
    <s v=""/>
    <n v="1525000"/>
    <n v="3050000"/>
    <x v="8"/>
    <x v="10"/>
    <x v="2"/>
    <x v="1"/>
    <x v="3"/>
    <s v="labellbp2ln2barisjk"/>
    <s v="labellbp2ln2barisjk15250000.1250.05"/>
    <s v="labellbp2ln2barisjk15250000.1250.05"/>
    <s v=""/>
    <x v="1"/>
    <n v="1543"/>
    <x v="1"/>
    <s v="50 PAK (10 ROL)"/>
    <s v="labellbp2ln2barisjk50pak10rolartomoro"/>
    <n v="1543"/>
    <x v="131"/>
  </r>
  <r>
    <s v=""/>
    <s v=""/>
    <x v="1"/>
    <n v="40"/>
    <x v="1"/>
    <x v="1"/>
    <x v="1"/>
    <m/>
    <x v="0"/>
    <x v="1"/>
    <x v="0"/>
    <s v="COLOR PENCIL CP S24 JK"/>
    <x v="1"/>
    <n v="144"/>
    <x v="5"/>
    <n v="13800"/>
    <m/>
    <m/>
    <x v="3"/>
    <x v="2"/>
    <x v="0"/>
    <x v="0"/>
    <n v="1987200"/>
    <n v="248400"/>
    <n v="86940"/>
    <n v="335340"/>
    <n v="1651860"/>
    <x v="0"/>
    <s v=""/>
    <s v=""/>
    <n v="1987200"/>
    <n v="1987200"/>
    <x v="8"/>
    <x v="10"/>
    <x v="2"/>
    <x v="1"/>
    <x v="3"/>
    <s v="colorpencilcps24jk"/>
    <s v="colorpencilcps24jk19872000.1250.05"/>
    <s v="colorpencilcps24jk19872000.1250.05"/>
    <s v=""/>
    <x v="1"/>
    <n v="571"/>
    <x v="1"/>
    <s v="12 BOX (12 SET)"/>
    <s v="colorpencilcps24jk12box12setartomoro"/>
    <n v="571"/>
    <x v="132"/>
  </r>
  <r>
    <s v=""/>
    <s v=""/>
    <x v="1"/>
    <n v="40"/>
    <x v="1"/>
    <x v="1"/>
    <x v="1"/>
    <m/>
    <x v="0"/>
    <x v="1"/>
    <x v="0"/>
    <s v="BALLPEN BP 336 MY PASTEL (BLACK) JK"/>
    <x v="1"/>
    <n v="144"/>
    <x v="0"/>
    <n v="7200"/>
    <m/>
    <m/>
    <x v="3"/>
    <x v="2"/>
    <x v="0"/>
    <x v="0"/>
    <n v="1036800"/>
    <n v="129600"/>
    <n v="45360"/>
    <n v="174960"/>
    <n v="861840"/>
    <x v="0"/>
    <s v=""/>
    <s v=""/>
    <n v="1036800"/>
    <n v="1036800"/>
    <x v="8"/>
    <x v="10"/>
    <x v="2"/>
    <x v="1"/>
    <x v="3"/>
    <s v="ballpenbp336mypastelblackjk"/>
    <s v="ballpenbp336mypastelblackjk10368000.1250.05"/>
    <s v="ballpenbp336mypastelblackjk10368000.1250.05"/>
    <s v=""/>
    <x v="1"/>
    <n v="95"/>
    <x v="1"/>
    <s v="144 LSN"/>
    <s v="ballpenbp336mypastelblackjk144lsnartomoro"/>
    <n v="95"/>
    <x v="133"/>
  </r>
  <r>
    <s v=""/>
    <s v=""/>
    <x v="1"/>
    <n v="40"/>
    <x v="1"/>
    <x v="1"/>
    <x v="1"/>
    <m/>
    <x v="0"/>
    <x v="1"/>
    <x v="0"/>
    <s v="GEL PEN GP 243 WHIZ GEL (BLACK) JK"/>
    <x v="1"/>
    <n v="144"/>
    <x v="0"/>
    <n v="24600"/>
    <m/>
    <m/>
    <x v="3"/>
    <x v="2"/>
    <x v="0"/>
    <x v="0"/>
    <n v="3542400"/>
    <n v="442800"/>
    <n v="154980"/>
    <n v="597780"/>
    <n v="2944620"/>
    <x v="0"/>
    <s v=""/>
    <s v=""/>
    <n v="3542400"/>
    <n v="3542400"/>
    <x v="8"/>
    <x v="10"/>
    <x v="2"/>
    <x v="1"/>
    <x v="3"/>
    <s v="gelpengp243whizgelblackjk"/>
    <s v="gelpengp243whizgelblackjk35424000.1250.05"/>
    <s v="gelpengp243whizgelblackjk35424000.1250.05"/>
    <s v=""/>
    <x v="1"/>
    <n v="856"/>
    <x v="1"/>
    <s v="144 LSN"/>
    <s v="gelpengp243whizgelblackjk144lsnartomoro"/>
    <n v="856"/>
    <x v="134"/>
  </r>
  <r>
    <s v=""/>
    <s v=""/>
    <x v="1"/>
    <n v="40"/>
    <x v="1"/>
    <x v="1"/>
    <x v="1"/>
    <m/>
    <x v="0"/>
    <x v="1"/>
    <x v="0"/>
    <s v="GEL PEN GP 266 ITECH 2 BLACK JK"/>
    <x v="1"/>
    <n v="144"/>
    <x v="0"/>
    <n v="27600"/>
    <m/>
    <m/>
    <x v="3"/>
    <x v="2"/>
    <x v="0"/>
    <x v="0"/>
    <n v="3974400"/>
    <n v="496800"/>
    <n v="173880"/>
    <n v="670680"/>
    <n v="3303720"/>
    <x v="0"/>
    <s v=""/>
    <s v=""/>
    <n v="3974400"/>
    <n v="3974400"/>
    <x v="8"/>
    <x v="10"/>
    <x v="2"/>
    <x v="1"/>
    <x v="3"/>
    <s v="gelpengp266itech2blackjk"/>
    <s v="gelpengp266itech2blackjk39744000.1250.05"/>
    <s v="gelpengp266itech2blackjk39744000.1250.05"/>
    <s v=""/>
    <x v="1"/>
    <n v="859"/>
    <x v="1"/>
    <s v="144 LSN"/>
    <s v="gelpengp266itech2blackjk144lsnartomoro"/>
    <n v="859"/>
    <x v="135"/>
  </r>
  <r>
    <s v=""/>
    <s v=""/>
    <x v="1"/>
    <n v="40"/>
    <x v="1"/>
    <x v="1"/>
    <x v="1"/>
    <m/>
    <x v="0"/>
    <x v="1"/>
    <x v="0"/>
    <s v="PENCIL CASE PC 0719AC-36A/F ANIMAL CALENDER JK"/>
    <x v="1"/>
    <n v="288"/>
    <x v="3"/>
    <n v="4800"/>
    <m/>
    <m/>
    <x v="3"/>
    <x v="2"/>
    <x v="0"/>
    <x v="0"/>
    <n v="1382400"/>
    <n v="172800"/>
    <n v="60480"/>
    <n v="233280"/>
    <n v="1149120"/>
    <x v="0"/>
    <s v=""/>
    <s v=""/>
    <n v="1382400"/>
    <n v="1382400"/>
    <x v="8"/>
    <x v="10"/>
    <x v="2"/>
    <x v="1"/>
    <x v="3"/>
    <s v="pencilcasepc0719ac36afanimalcalenderjk"/>
    <s v="pencilcasepc0719ac36afanimalcalenderjk13824000.1250.05"/>
    <s v="pencilcasepc0719ac36afanimalcalenderjk13824000.1250.05"/>
    <s v=""/>
    <x v="1"/>
    <n v="2047"/>
    <x v="1"/>
    <s v="288 PCS"/>
    <s v="pencilcasepc0719ac36afanimalcalenderjk288pcsartomoro"/>
    <n v="2047"/>
    <x v="136"/>
  </r>
  <r>
    <s v=""/>
    <s v=""/>
    <x v="1"/>
    <n v="40"/>
    <x v="1"/>
    <x v="1"/>
    <x v="1"/>
    <m/>
    <x v="0"/>
    <x v="1"/>
    <x v="0"/>
    <s v="PENCIL CASE PC 0719TV-33A/F TRAVEL JK"/>
    <x v="5"/>
    <n v="576"/>
    <x v="3"/>
    <n v="4800"/>
    <m/>
    <s v="288 PCS"/>
    <x v="3"/>
    <x v="2"/>
    <x v="0"/>
    <x v="0"/>
    <n v="2764800"/>
    <n v="345600"/>
    <n v="120960"/>
    <n v="466560"/>
    <n v="2298240"/>
    <x v="0"/>
    <n v="5553900"/>
    <n v="27358100"/>
    <n v="1382400"/>
    <n v="2764800"/>
    <x v="8"/>
    <x v="10"/>
    <x v="2"/>
    <x v="1"/>
    <x v="3"/>
    <s v="pencilcasepc0719tv33aftraveljk"/>
    <s v="pencilcasepc0719tv33aftraveljk13824000.1250.05"/>
    <s v="pencilcasepc0719tv33aftraveljk13824000.1250.05"/>
    <s v=""/>
    <x v="1"/>
    <n v="2059"/>
    <x v="0"/>
    <s v="288 PCS"/>
    <s v="pencilcasepc0719tv33aftraveljk288pcsartomoro"/>
    <n v="2059"/>
    <x v="13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1"/>
    <s v="ATA_0807_255-8"/>
    <x v="0"/>
    <n v="41"/>
    <x v="1"/>
    <x v="10"/>
    <x v="2"/>
    <s v="SA230711255"/>
    <x v="0"/>
    <x v="9"/>
    <x v="0"/>
    <s v="OIL PASTEL OP 12 S PP CASE SEA WORLD JK"/>
    <x v="0"/>
    <n v="1440"/>
    <x v="5"/>
    <n v="11900"/>
    <m/>
    <m/>
    <x v="3"/>
    <x v="2"/>
    <x v="0"/>
    <x v="0"/>
    <n v="17136000"/>
    <n v="2142000"/>
    <n v="749700"/>
    <n v="2891700"/>
    <n v="14244300"/>
    <x v="0"/>
    <s v=""/>
    <s v=""/>
    <n v="1713600"/>
    <n v="17136000"/>
    <x v="8"/>
    <x v="10"/>
    <x v="2"/>
    <x v="10"/>
    <x v="3"/>
    <s v="oilpastelop12sppcaseseaworldjk"/>
    <s v="oilpastelop12sppcaseseaworldjk17136000.1250.05"/>
    <s v="oilpastelop12sppcaseseaworldjk17136000.1250.05"/>
    <s v="ATALI MAKMURARTO MOROSA23071125545112oilpastelop12sppcaseseaworldjk"/>
    <x v="0"/>
    <n v="1792"/>
    <x v="1"/>
    <s v="12 LSN"/>
    <s v="oilpastelop12sppcaseseaworldjk12lsnartomoro"/>
    <n v="1792"/>
    <x v="138"/>
  </r>
  <r>
    <s v=""/>
    <s v=""/>
    <x v="1"/>
    <n v="41"/>
    <x v="1"/>
    <x v="1"/>
    <x v="1"/>
    <m/>
    <x v="0"/>
    <x v="1"/>
    <x v="0"/>
    <s v="COLOR PENCIL CP 12 PB JK"/>
    <x v="18"/>
    <n v="1872"/>
    <x v="5"/>
    <n v="10600"/>
    <m/>
    <m/>
    <x v="3"/>
    <x v="2"/>
    <x v="0"/>
    <x v="0"/>
    <n v="19843200"/>
    <n v="2480400"/>
    <n v="868140"/>
    <n v="3348540"/>
    <n v="16494660"/>
    <x v="0"/>
    <s v=""/>
    <s v=""/>
    <n v="1526400"/>
    <n v="19843200"/>
    <x v="8"/>
    <x v="10"/>
    <x v="2"/>
    <x v="1"/>
    <x v="3"/>
    <s v="colorpencilcp12pbjk"/>
    <s v="colorpencilcp12pbjk15264000.1250.05"/>
    <s v="colorpencilcp12pbjk15264000.1250.05"/>
    <s v=""/>
    <x v="1"/>
    <n v="564"/>
    <x v="1"/>
    <s v="12 LSN"/>
    <s v="colorpencilcp12pbjk12lsnartomoro"/>
    <n v="564"/>
    <x v="139"/>
  </r>
  <r>
    <s v=""/>
    <s v=""/>
    <x v="1"/>
    <n v="41"/>
    <x v="1"/>
    <x v="1"/>
    <x v="1"/>
    <m/>
    <x v="0"/>
    <x v="1"/>
    <x v="0"/>
    <s v="ERASER 526 B40 P JK"/>
    <x v="1"/>
    <n v="50"/>
    <x v="8"/>
    <n v="28300"/>
    <m/>
    <m/>
    <x v="3"/>
    <x v="2"/>
    <x v="0"/>
    <x v="0"/>
    <n v="1415000"/>
    <n v="176875"/>
    <n v="61906.25"/>
    <n v="238781.25"/>
    <n v="1176218.75"/>
    <x v="0"/>
    <s v=""/>
    <s v=""/>
    <n v="1415000"/>
    <n v="1415000"/>
    <x v="8"/>
    <x v="10"/>
    <x v="2"/>
    <x v="1"/>
    <x v="3"/>
    <s v="eraser526b40pjk"/>
    <s v="eraser526b40pjk14150000.1250.05"/>
    <s v="eraser526b40pjk14150000.1250.05"/>
    <s v=""/>
    <x v="1"/>
    <n v="793"/>
    <x v="1"/>
    <s v="50 BOX (40 PCS)"/>
    <s v="eraser526b40pjk50box40pcsartomoro"/>
    <n v="793"/>
    <x v="140"/>
  </r>
  <r>
    <s v=""/>
    <s v=""/>
    <x v="1"/>
    <n v="41"/>
    <x v="1"/>
    <x v="1"/>
    <x v="1"/>
    <m/>
    <x v="0"/>
    <x v="1"/>
    <x v="0"/>
    <s v="ERASER EB 30 JK"/>
    <x v="1"/>
    <n v="50"/>
    <x v="8"/>
    <n v="32000"/>
    <m/>
    <m/>
    <x v="3"/>
    <x v="2"/>
    <x v="0"/>
    <x v="0"/>
    <n v="1600000"/>
    <n v="200000"/>
    <n v="70000"/>
    <n v="270000"/>
    <n v="1330000"/>
    <x v="0"/>
    <s v=""/>
    <s v=""/>
    <n v="1600000"/>
    <n v="1600000"/>
    <x v="8"/>
    <x v="10"/>
    <x v="2"/>
    <x v="1"/>
    <x v="3"/>
    <s v="erasereb30jk"/>
    <s v="erasereb30jk16000000.1250.05"/>
    <s v="erasereb30jk16000000.1250.05"/>
    <s v=""/>
    <x v="1"/>
    <n v="794"/>
    <x v="1"/>
    <s v="50 BOX (30 PCS)"/>
    <s v="erasereb30jk50box30pcsartomoro"/>
    <n v="794"/>
    <x v="141"/>
  </r>
  <r>
    <s v=""/>
    <s v=""/>
    <x v="1"/>
    <n v="41"/>
    <x v="1"/>
    <x v="1"/>
    <x v="1"/>
    <m/>
    <x v="0"/>
    <x v="1"/>
    <x v="0"/>
    <s v="ERASER ER 30 W JK"/>
    <x v="5"/>
    <n v="100"/>
    <x v="8"/>
    <n v="32000"/>
    <m/>
    <m/>
    <x v="3"/>
    <x v="2"/>
    <x v="0"/>
    <x v="0"/>
    <n v="3200000"/>
    <n v="400000"/>
    <n v="140000"/>
    <n v="540000"/>
    <n v="2660000"/>
    <x v="0"/>
    <s v=""/>
    <s v=""/>
    <n v="1600000"/>
    <n v="3200000"/>
    <x v="8"/>
    <x v="10"/>
    <x v="2"/>
    <x v="1"/>
    <x v="3"/>
    <s v="eraserer30wjk"/>
    <s v="eraserer30wjk16000000.1250.05"/>
    <s v="eraserer30wjk16000000.1250.05"/>
    <s v=""/>
    <x v="1"/>
    <n v="800"/>
    <x v="1"/>
    <s v="50 BOX (30 PCS)"/>
    <s v="eraserer30wjk50box30pcsartomoro"/>
    <n v="800"/>
    <x v="142"/>
  </r>
  <r>
    <s v=""/>
    <s v=""/>
    <x v="1"/>
    <n v="41"/>
    <x v="1"/>
    <x v="1"/>
    <x v="1"/>
    <m/>
    <x v="0"/>
    <x v="1"/>
    <x v="0"/>
    <s v="ERASER 526 B20 JK"/>
    <x v="5"/>
    <n v="100"/>
    <x v="8"/>
    <n v="34100"/>
    <m/>
    <m/>
    <x v="3"/>
    <x v="2"/>
    <x v="0"/>
    <x v="0"/>
    <n v="3410000"/>
    <n v="426250"/>
    <n v="149187.5"/>
    <n v="575437.5"/>
    <n v="2834562.5"/>
    <x v="0"/>
    <s v=""/>
    <s v=""/>
    <n v="1705000"/>
    <n v="3410000"/>
    <x v="8"/>
    <x v="10"/>
    <x v="2"/>
    <x v="1"/>
    <x v="3"/>
    <s v="eraser526b20jk"/>
    <s v="eraser526b20jk17050000.1250.05"/>
    <s v="eraser526b20jk17050000.1250.05"/>
    <s v=""/>
    <x v="1"/>
    <n v="790"/>
    <x v="1"/>
    <s v="50 BOX (20 PCS)"/>
    <s v="eraser526b20jk50box20pcsartomoro"/>
    <n v="790"/>
    <x v="143"/>
  </r>
  <r>
    <s v=""/>
    <s v=""/>
    <x v="1"/>
    <n v="41"/>
    <x v="1"/>
    <x v="1"/>
    <x v="1"/>
    <m/>
    <x v="0"/>
    <x v="1"/>
    <x v="0"/>
    <s v="CORRECTION FLUID JK 101 A JK"/>
    <x v="6"/>
    <n v="192"/>
    <x v="0"/>
    <n v="36000"/>
    <m/>
    <m/>
    <x v="3"/>
    <x v="2"/>
    <x v="0"/>
    <x v="0"/>
    <n v="6912000"/>
    <n v="864000"/>
    <n v="302400"/>
    <n v="1166400"/>
    <n v="5745600"/>
    <x v="0"/>
    <s v=""/>
    <s v=""/>
    <n v="1728000"/>
    <n v="6912000"/>
    <x v="8"/>
    <x v="10"/>
    <x v="2"/>
    <x v="1"/>
    <x v="3"/>
    <s v="correctionfluidjk101ajk"/>
    <s v="correctionfluidjk101ajk17280000.1250.05"/>
    <s v="correctionfluidjk101ajk17280000.1250.05"/>
    <s v=""/>
    <x v="1"/>
    <n v="597"/>
    <x v="1"/>
    <s v="48 LSN"/>
    <s v="correctionfluidjk101ajk48lsnartomoro"/>
    <n v="597"/>
    <x v="144"/>
  </r>
  <r>
    <s v=""/>
    <s v=""/>
    <x v="1"/>
    <n v="41"/>
    <x v="1"/>
    <x v="1"/>
    <x v="1"/>
    <m/>
    <x v="0"/>
    <x v="1"/>
    <x v="0"/>
    <s v="BALLPEN BP 349 12 VOKUS TRANS BLACK JK BONUS"/>
    <x v="2"/>
    <n v="24"/>
    <x v="0"/>
    <n v="13200"/>
    <m/>
    <m/>
    <x v="4"/>
    <x v="2"/>
    <x v="3"/>
    <x v="0"/>
    <n v="316800"/>
    <n v="31680"/>
    <n v="14256"/>
    <n v="45936"/>
    <n v="270864"/>
    <x v="0"/>
    <n v="9347658.75"/>
    <n v="44485341.25"/>
    <n v="316800"/>
    <n v="316800"/>
    <x v="8"/>
    <x v="10"/>
    <x v="2"/>
    <x v="1"/>
    <x v="3"/>
    <s v="ballpenbp34912vokustransblackjkbonus"/>
    <s v="ballpenbp34912vokustransblackjkbonus3168000.10.05"/>
    <s v="ballpenbp34912vokustransblackjkbonus132000.10.05"/>
    <s v=""/>
    <x v="1"/>
    <n v="100"/>
    <x v="1"/>
    <s v="12 GRS"/>
    <s v="ballpenbp34912vokustransblackjkbonus12grsartomoro"/>
    <n v="100"/>
    <x v="145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2"/>
    <s v="ATA_0807_292-5"/>
    <x v="0"/>
    <n v="42"/>
    <x v="1"/>
    <x v="10"/>
    <x v="2"/>
    <s v="SA230711292"/>
    <x v="0"/>
    <x v="9"/>
    <x v="0"/>
    <s v="OIL PASTEL OP 12 S PP CASE SEA WORLD JK"/>
    <x v="19"/>
    <n v="1152"/>
    <x v="5"/>
    <n v="11900"/>
    <m/>
    <m/>
    <x v="3"/>
    <x v="2"/>
    <x v="0"/>
    <x v="0"/>
    <n v="13708800"/>
    <n v="1713600"/>
    <n v="599760"/>
    <n v="2313360"/>
    <n v="11395440"/>
    <x v="0"/>
    <s v=""/>
    <s v=""/>
    <n v="1713600"/>
    <n v="13708800"/>
    <x v="8"/>
    <x v="10"/>
    <x v="2"/>
    <x v="2"/>
    <x v="3"/>
    <s v="oilpastelop12sppcaseseaworldjk"/>
    <s v="oilpastelop12sppcaseseaworldjk17136000.1250.05"/>
    <s v="oilpastelop12sppcaseseaworldjk17136000.1250.05"/>
    <s v="ATALI MAKMURARTO MOROSA23071129245112oilpastelop12sppcaseseaworldjk"/>
    <x v="0"/>
    <n v="1792"/>
    <x v="1"/>
    <s v="12 LSN"/>
    <s v="oilpastelop12sppcaseseaworldjk12lsnartomoro"/>
    <n v="1792"/>
    <x v="146"/>
  </r>
  <r>
    <s v=""/>
    <s v=""/>
    <x v="1"/>
    <n v="42"/>
    <x v="1"/>
    <x v="1"/>
    <x v="1"/>
    <m/>
    <x v="0"/>
    <x v="1"/>
    <x v="0"/>
    <s v="PENCIL CASE PC 0719AC-36A/F ANIMAL CALENDER JK"/>
    <x v="1"/>
    <n v="288"/>
    <x v="3"/>
    <n v="4800"/>
    <m/>
    <m/>
    <x v="3"/>
    <x v="2"/>
    <x v="0"/>
    <x v="0"/>
    <n v="1382400"/>
    <n v="172800"/>
    <n v="60480"/>
    <n v="233280"/>
    <n v="1149120"/>
    <x v="0"/>
    <s v=""/>
    <s v=""/>
    <n v="1382400"/>
    <n v="1382400"/>
    <x v="8"/>
    <x v="10"/>
    <x v="2"/>
    <x v="1"/>
    <x v="3"/>
    <s v="pencilcasepc0719ac36afanimalcalenderjk"/>
    <s v="pencilcasepc0719ac36afanimalcalenderjk13824000.1250.05"/>
    <s v="pencilcasepc0719ac36afanimalcalenderjk13824000.1250.05"/>
    <s v=""/>
    <x v="1"/>
    <n v="2047"/>
    <x v="1"/>
    <s v="288 PCS"/>
    <s v="pencilcasepc0719ac36afanimalcalenderjk288pcsartomoro"/>
    <n v="2047"/>
    <x v="147"/>
  </r>
  <r>
    <s v=""/>
    <s v=""/>
    <x v="1"/>
    <n v="42"/>
    <x v="1"/>
    <x v="1"/>
    <x v="1"/>
    <m/>
    <x v="0"/>
    <x v="1"/>
    <x v="0"/>
    <s v="PENCIL CASE PC 0719GZ-34A/F GOZZY JK"/>
    <x v="1"/>
    <n v="288"/>
    <x v="3"/>
    <n v="4800"/>
    <m/>
    <s v="288 PCS"/>
    <x v="3"/>
    <x v="2"/>
    <x v="0"/>
    <x v="0"/>
    <n v="1382400"/>
    <n v="172800"/>
    <n v="60480"/>
    <n v="233280"/>
    <n v="1149120"/>
    <x v="0"/>
    <s v=""/>
    <s v=""/>
    <n v="1382400"/>
    <n v="1382400"/>
    <x v="8"/>
    <x v="10"/>
    <x v="2"/>
    <x v="1"/>
    <x v="3"/>
    <s v="pencilcasepc0719gz34afgozzyjk"/>
    <s v="pencilcasepc0719gz34afgozzyjk13824000.1250.05"/>
    <s v="pencilcasepc0719gz34afgozzyjk13824000.1250.05"/>
    <s v=""/>
    <x v="1"/>
    <n v="2048"/>
    <x v="0"/>
    <s v="288 PCS"/>
    <s v="pencilcasepc0719gz34afgozzyjk288pcsartomoro"/>
    <n v="2048"/>
    <x v="148"/>
  </r>
  <r>
    <s v=""/>
    <s v=""/>
    <x v="1"/>
    <n v="42"/>
    <x v="1"/>
    <x v="1"/>
    <x v="1"/>
    <m/>
    <x v="0"/>
    <x v="1"/>
    <x v="0"/>
    <s v="PENCIL CASE PC 0719TV-33A/F TRAVEL JK"/>
    <x v="1"/>
    <n v="288"/>
    <x v="3"/>
    <n v="4800"/>
    <m/>
    <s v="288 PCS"/>
    <x v="3"/>
    <x v="2"/>
    <x v="0"/>
    <x v="0"/>
    <n v="1382400"/>
    <n v="172800"/>
    <n v="60480"/>
    <n v="233280"/>
    <n v="1149120"/>
    <x v="0"/>
    <s v=""/>
    <s v=""/>
    <n v="1382400"/>
    <n v="1382400"/>
    <x v="8"/>
    <x v="10"/>
    <x v="2"/>
    <x v="1"/>
    <x v="3"/>
    <s v="pencilcasepc0719tv33aftraveljk"/>
    <s v="pencilcasepc0719tv33aftraveljk13824000.1250.05"/>
    <s v="pencilcasepc0719tv33aftraveljk13824000.1250.05"/>
    <s v=""/>
    <x v="1"/>
    <n v="2059"/>
    <x v="0"/>
    <s v="288 PCS"/>
    <s v="pencilcasepc0719tv33aftraveljk288pcsartomoro"/>
    <n v="2059"/>
    <x v="149"/>
  </r>
  <r>
    <s v=""/>
    <s v=""/>
    <x v="1"/>
    <n v="42"/>
    <x v="1"/>
    <x v="1"/>
    <x v="1"/>
    <m/>
    <x v="0"/>
    <x v="1"/>
    <x v="0"/>
    <s v="CRAYON PUTAR TWCR-12S JK"/>
    <x v="5"/>
    <n v="288"/>
    <x v="5"/>
    <n v="23900"/>
    <m/>
    <m/>
    <x v="3"/>
    <x v="2"/>
    <x v="0"/>
    <x v="0"/>
    <n v="6883200"/>
    <n v="860400"/>
    <n v="301140"/>
    <n v="1161540"/>
    <n v="5721660"/>
    <x v="0"/>
    <n v="4174740"/>
    <n v="20564460"/>
    <n v="3441600"/>
    <n v="6883200"/>
    <x v="8"/>
    <x v="10"/>
    <x v="2"/>
    <x v="1"/>
    <x v="3"/>
    <s v="crayonputartwcr12sjk"/>
    <s v="crayonputartwcr12sjk34416000.1250.05"/>
    <s v="crayonputartwcr12sjk34416000.1250.05"/>
    <s v=""/>
    <x v="1"/>
    <n v="642"/>
    <x v="1"/>
    <s v="12 LSN"/>
    <s v="crayonputartwcr12sjk12lsnartomoro"/>
    <n v="642"/>
    <x v="15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3"/>
    <s v="KEN_0807_383-8"/>
    <x v="0"/>
    <n v="43"/>
    <x v="1"/>
    <x v="11"/>
    <x v="2"/>
    <s v="23070383"/>
    <x v="9"/>
    <x v="8"/>
    <x v="0"/>
    <s v="KENKO BINDER CLIP NO 155"/>
    <x v="9"/>
    <m/>
    <x v="1"/>
    <m/>
    <n v="1380000"/>
    <m/>
    <x v="5"/>
    <x v="0"/>
    <x v="0"/>
    <x v="0"/>
    <n v="4140000"/>
    <n v="703800"/>
    <n v="0"/>
    <n v="703800"/>
    <n v="3436200"/>
    <x v="0"/>
    <s v=""/>
    <s v=""/>
    <n v="1380000"/>
    <s v=""/>
    <x v="8"/>
    <x v="11"/>
    <x v="2"/>
    <x v="10"/>
    <x v="3"/>
    <s v="kenkobinderclipno155"/>
    <s v="kenkobinderclipno15513800000.17"/>
    <s v="kenkobinderclipno15513800000.17"/>
    <s v="KENKO SINAR INDONESIAARTO MORO23070383SA 4283445113kenkobinderclipno155"/>
    <x v="0"/>
    <n v="1209"/>
    <x v="1"/>
    <s v="20 GRS"/>
    <s v="kenkobinderclipno15520grsartomoro"/>
    <n v="1209"/>
    <x v="151"/>
  </r>
  <r>
    <s v=""/>
    <s v=""/>
    <x v="1"/>
    <n v="43"/>
    <x v="1"/>
    <x v="1"/>
    <x v="1"/>
    <m/>
    <x v="0"/>
    <x v="1"/>
    <x v="0"/>
    <s v="KENKO BINDER CLIP NO.200"/>
    <x v="8"/>
    <m/>
    <x v="1"/>
    <m/>
    <n v="1200000"/>
    <m/>
    <x v="5"/>
    <x v="0"/>
    <x v="0"/>
    <x v="0"/>
    <n v="6000000"/>
    <n v="1020000.0000000001"/>
    <n v="0"/>
    <n v="1020000.0000000001"/>
    <n v="4980000"/>
    <x v="0"/>
    <s v=""/>
    <s v=""/>
    <n v="1200000"/>
    <s v=""/>
    <x v="8"/>
    <x v="11"/>
    <x v="2"/>
    <x v="1"/>
    <x v="3"/>
    <s v="kenkobinderclipno200"/>
    <s v="kenkobinderclipno20012000000.17"/>
    <s v="kenkobinderclipno20012000000.17"/>
    <s v=""/>
    <x v="1"/>
    <n v="1210"/>
    <x v="1"/>
    <s v="10 GRS"/>
    <s v="kenkobinderclipno20010grsartomoro"/>
    <n v="1210"/>
    <x v="152"/>
  </r>
  <r>
    <s v=""/>
    <s v=""/>
    <x v="1"/>
    <n v="43"/>
    <x v="1"/>
    <x v="1"/>
    <x v="1"/>
    <m/>
    <x v="0"/>
    <x v="1"/>
    <x v="0"/>
    <s v="KENKO BINDER CLIP NO.260"/>
    <x v="19"/>
    <m/>
    <x v="1"/>
    <m/>
    <n v="900000"/>
    <m/>
    <x v="5"/>
    <x v="0"/>
    <x v="0"/>
    <x v="0"/>
    <n v="7200000"/>
    <n v="1224000"/>
    <n v="0"/>
    <n v="1224000"/>
    <n v="5976000"/>
    <x v="0"/>
    <s v=""/>
    <s v=""/>
    <n v="900000"/>
    <s v=""/>
    <x v="8"/>
    <x v="11"/>
    <x v="2"/>
    <x v="1"/>
    <x v="3"/>
    <s v="kenkobinderclipno260"/>
    <s v="kenkobinderclipno2609000000.17"/>
    <s v="kenkobinderclipno2609000000.17"/>
    <s v=""/>
    <x v="1"/>
    <n v="1211"/>
    <x v="1"/>
    <s v="5 GRS"/>
    <s v="kenkobinderclipno2605grsartomoro"/>
    <n v="1211"/>
    <x v="153"/>
  </r>
  <r>
    <s v=""/>
    <s v=""/>
    <x v="1"/>
    <n v="43"/>
    <x v="1"/>
    <x v="1"/>
    <x v="1"/>
    <m/>
    <x v="0"/>
    <x v="1"/>
    <x v="0"/>
    <s v="KENKO BINDER CLIP NO..280 6 PCS/BOX"/>
    <x v="5"/>
    <m/>
    <x v="1"/>
    <m/>
    <n v="1548000"/>
    <s v="72 BOX (6 PCS)"/>
    <x v="5"/>
    <x v="0"/>
    <x v="0"/>
    <x v="0"/>
    <n v="3096000"/>
    <n v="526320"/>
    <n v="0"/>
    <n v="526320"/>
    <n v="2569680"/>
    <x v="0"/>
    <s v=""/>
    <s v=""/>
    <n v="1548000"/>
    <s v=""/>
    <x v="8"/>
    <x v="11"/>
    <x v="2"/>
    <x v="1"/>
    <x v="3"/>
    <s v="kenkobinderclipno2806pcsbox"/>
    <s v="kenkobinderclipno2806pcsbox15480000.17"/>
    <s v="kenkobinderclipno2806pcsbox15480000.17"/>
    <s v=""/>
    <x v="1"/>
    <n v="1213"/>
    <x v="0"/>
    <s v="72 BOX (6 PCS)"/>
    <s v="kenkobinderclipno2806pcsbox72box6pcsartomoro"/>
    <n v="1213"/>
    <x v="154"/>
  </r>
  <r>
    <s v=""/>
    <s v=""/>
    <x v="1"/>
    <n v="43"/>
    <x v="1"/>
    <x v="1"/>
    <x v="1"/>
    <m/>
    <x v="0"/>
    <x v="1"/>
    <x v="0"/>
    <s v="KENKO BINDER CLIP NO..300 (6 PCS/BOX)"/>
    <x v="5"/>
    <m/>
    <x v="1"/>
    <m/>
    <n v="2059200"/>
    <s v="48 BOX (6 PCS)"/>
    <x v="5"/>
    <x v="0"/>
    <x v="0"/>
    <x v="0"/>
    <n v="4118400"/>
    <n v="700128"/>
    <n v="0"/>
    <n v="700128"/>
    <n v="3418272"/>
    <x v="0"/>
    <s v=""/>
    <s v=""/>
    <n v="2059200"/>
    <s v=""/>
    <x v="8"/>
    <x v="11"/>
    <x v="2"/>
    <x v="1"/>
    <x v="3"/>
    <s v="kenkobinderclipno3006pcsbox"/>
    <s v="kenkobinderclipno3006pcsbox20592000.17"/>
    <s v="kenkobinderclipno3006pcsbox20592000.17"/>
    <s v=""/>
    <x v="1"/>
    <n v="1215"/>
    <x v="0"/>
    <s v="48 BOX (6 PCS)"/>
    <s v="kenkobinderclipno3006pcsbox48box6pcsartomoro"/>
    <n v="1215"/>
    <x v="155"/>
  </r>
  <r>
    <s v=""/>
    <s v=""/>
    <x v="1"/>
    <n v="43"/>
    <x v="1"/>
    <x v="1"/>
    <x v="1"/>
    <m/>
    <x v="0"/>
    <x v="1"/>
    <x v="0"/>
    <s v="KENKO BINDER CLIP NO.105"/>
    <x v="9"/>
    <m/>
    <x v="1"/>
    <m/>
    <n v="1440000"/>
    <m/>
    <x v="5"/>
    <x v="0"/>
    <x v="0"/>
    <x v="0"/>
    <n v="4320000"/>
    <n v="734400"/>
    <n v="0"/>
    <n v="734400"/>
    <n v="3585600"/>
    <x v="0"/>
    <s v=""/>
    <s v=""/>
    <n v="1440000"/>
    <s v=""/>
    <x v="8"/>
    <x v="11"/>
    <x v="2"/>
    <x v="1"/>
    <x v="3"/>
    <s v="kenkobinderclipno105"/>
    <s v="kenkobinderclipno10514400000.17"/>
    <s v="kenkobinderclipno10514400000.17"/>
    <s v=""/>
    <x v="1"/>
    <n v="1206"/>
    <x v="1"/>
    <s v="50 GRS"/>
    <s v="kenkobinderclipno10550grsartomoro"/>
    <n v="1206"/>
    <x v="156"/>
  </r>
  <r>
    <s v=""/>
    <s v=""/>
    <x v="1"/>
    <n v="43"/>
    <x v="1"/>
    <x v="1"/>
    <x v="1"/>
    <m/>
    <x v="0"/>
    <x v="1"/>
    <x v="0"/>
    <s v="KENKO BINDER CLIP NO.107"/>
    <x v="5"/>
    <m/>
    <x v="1"/>
    <m/>
    <n v="1590000"/>
    <m/>
    <x v="5"/>
    <x v="0"/>
    <x v="0"/>
    <x v="0"/>
    <n v="3180000"/>
    <n v="540600"/>
    <n v="0"/>
    <n v="540600"/>
    <n v="2639400"/>
    <x v="0"/>
    <s v=""/>
    <s v=""/>
    <n v="1590000"/>
    <s v=""/>
    <x v="8"/>
    <x v="11"/>
    <x v="2"/>
    <x v="1"/>
    <x v="3"/>
    <s v="kenkobinderclipno107"/>
    <s v="kenkobinderclipno10715900000.17"/>
    <s v="kenkobinderclipno10715900000.17"/>
    <s v=""/>
    <x v="1"/>
    <n v="1207"/>
    <x v="1"/>
    <s v="50 GRS"/>
    <s v="kenkobinderclipno10750grsartomoro"/>
    <n v="1207"/>
    <x v="157"/>
  </r>
  <r>
    <s v=""/>
    <s v=""/>
    <x v="1"/>
    <n v="43"/>
    <x v="1"/>
    <x v="1"/>
    <x v="1"/>
    <m/>
    <x v="0"/>
    <x v="1"/>
    <x v="0"/>
    <s v="KENKO BINDER CLIP NO.111"/>
    <x v="5"/>
    <m/>
    <x v="1"/>
    <m/>
    <n v="1476000"/>
    <m/>
    <x v="5"/>
    <x v="0"/>
    <x v="0"/>
    <x v="0"/>
    <n v="2952000"/>
    <n v="501840.00000000006"/>
    <n v="0"/>
    <n v="501840.00000000006"/>
    <n v="2450160"/>
    <x v="0"/>
    <n v="5951088"/>
    <n v="29055312"/>
    <n v="1476000"/>
    <s v=""/>
    <x v="8"/>
    <x v="11"/>
    <x v="2"/>
    <x v="1"/>
    <x v="4"/>
    <s v="kenkobinderclipno111"/>
    <s v="kenkobinderclipno11114760000.17"/>
    <s v="kenkobinderclipno11114760000.17"/>
    <s v=""/>
    <x v="1"/>
    <n v="1208"/>
    <x v="1"/>
    <s v="30 GRS"/>
    <s v="kenkobinderclipno11130grsartomoro"/>
    <n v="1208"/>
    <x v="15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4"/>
    <s v="KEN_0807_366-9"/>
    <x v="0"/>
    <n v="44"/>
    <x v="1"/>
    <x v="11"/>
    <x v="2"/>
    <s v="23070366"/>
    <x v="10"/>
    <x v="8"/>
    <x v="0"/>
    <s v="KENKO LIQUID GLUE LG 50 50ML"/>
    <x v="1"/>
    <m/>
    <x v="1"/>
    <m/>
    <n v="504000"/>
    <m/>
    <x v="5"/>
    <x v="0"/>
    <x v="0"/>
    <x v="0"/>
    <n v="504000"/>
    <n v="85680"/>
    <n v="0"/>
    <n v="85680"/>
    <n v="418320"/>
    <x v="0"/>
    <s v=""/>
    <s v=""/>
    <n v="504000"/>
    <s v=""/>
    <x v="8"/>
    <x v="11"/>
    <x v="2"/>
    <x v="8"/>
    <x v="3"/>
    <s v="kenkoliquidgluelg5050ml"/>
    <s v="kenkoliquidgluelg5050ml5040000.17"/>
    <s v="kenkoliquidgluelg5050ml5040000.17"/>
    <s v="KENKO SINAR INDONESIAARTO MORO23070366SA 4281445113kenkoliquidgluelg5050ml"/>
    <x v="0"/>
    <n v="1391"/>
    <x v="1"/>
    <s v="20 LSN"/>
    <s v="kenkoliquidgluelg5050ml20lsnartomoro"/>
    <n v="1391"/>
    <x v="159"/>
  </r>
  <r>
    <s v=""/>
    <s v=""/>
    <x v="1"/>
    <n v="44"/>
    <x v="1"/>
    <x v="1"/>
    <x v="1"/>
    <m/>
    <x v="0"/>
    <x v="1"/>
    <x v="0"/>
    <s v="KENKO GEL PEN K-1 BLACK"/>
    <x v="5"/>
    <m/>
    <x v="1"/>
    <m/>
    <n v="5702400"/>
    <m/>
    <x v="5"/>
    <x v="0"/>
    <x v="0"/>
    <x v="0"/>
    <n v="11404800"/>
    <n v="1938816.0000000002"/>
    <n v="0"/>
    <n v="1938816.0000000002"/>
    <n v="9465984"/>
    <x v="0"/>
    <s v=""/>
    <s v=""/>
    <n v="5702400"/>
    <s v=""/>
    <x v="8"/>
    <x v="11"/>
    <x v="2"/>
    <x v="1"/>
    <x v="3"/>
    <s v="kenkogelpenk1black"/>
    <s v="kenkogelpenk1black57024000.17"/>
    <s v="kenkogelpenk1black57024000.17"/>
    <s v=""/>
    <x v="1"/>
    <n v="1337"/>
    <x v="1"/>
    <s v="12 GRS"/>
    <s v="kenkogelpenk1black12grsartomoro"/>
    <n v="1337"/>
    <x v="160"/>
  </r>
  <r>
    <s v=""/>
    <s v=""/>
    <x v="1"/>
    <n v="44"/>
    <x v="1"/>
    <x v="1"/>
    <x v="1"/>
    <m/>
    <x v="0"/>
    <x v="1"/>
    <x v="0"/>
    <s v="KENKO GEL PEN HI TECH H 028MM BLACK"/>
    <x v="0"/>
    <m/>
    <x v="1"/>
    <m/>
    <n v="5616000"/>
    <m/>
    <x v="5"/>
    <x v="0"/>
    <x v="0"/>
    <x v="0"/>
    <n v="56160000"/>
    <n v="9547200"/>
    <n v="0"/>
    <n v="9547200"/>
    <n v="46612800"/>
    <x v="0"/>
    <s v=""/>
    <s v=""/>
    <n v="5616000"/>
    <s v=""/>
    <x v="8"/>
    <x v="11"/>
    <x v="2"/>
    <x v="1"/>
    <x v="3"/>
    <s v="kenkogelpenhitechh028mmblack"/>
    <s v="kenkogelpenhitechh028mmblack56160000.17"/>
    <s v="kenkogelpenhitechh028mmblack56160000.17"/>
    <s v=""/>
    <x v="1"/>
    <n v="1324"/>
    <x v="1"/>
    <s v="12 GRS"/>
    <s v="kenkogelpenhitechh028mmblack12grsartomoro"/>
    <n v="1324"/>
    <x v="161"/>
  </r>
  <r>
    <s v=""/>
    <s v=""/>
    <x v="1"/>
    <n v="44"/>
    <x v="1"/>
    <x v="1"/>
    <x v="1"/>
    <m/>
    <x v="0"/>
    <x v="1"/>
    <x v="0"/>
    <s v="KENKO GEL PEN HI TECH H 028MM BLUE"/>
    <x v="9"/>
    <m/>
    <x v="1"/>
    <m/>
    <n v="5616000"/>
    <m/>
    <x v="5"/>
    <x v="0"/>
    <x v="0"/>
    <x v="0"/>
    <n v="16848000"/>
    <n v="2864160"/>
    <n v="0"/>
    <n v="2864160"/>
    <n v="13983840"/>
    <x v="0"/>
    <s v=""/>
    <s v=""/>
    <n v="5616000"/>
    <s v=""/>
    <x v="8"/>
    <x v="11"/>
    <x v="2"/>
    <x v="1"/>
    <x v="3"/>
    <s v="kenkogelpenhitechh028mmblue"/>
    <s v="kenkogelpenhitechh028mmblue56160000.17"/>
    <s v="kenkogelpenhitechh028mmblue56160000.17"/>
    <s v=""/>
    <x v="1"/>
    <n v="1325"/>
    <x v="1"/>
    <s v="12 GRS"/>
    <s v="kenkogelpenhitechh028mmblue12grsartomoro"/>
    <n v="1325"/>
    <x v="162"/>
  </r>
  <r>
    <s v=""/>
    <s v=""/>
    <x v="1"/>
    <n v="44"/>
    <x v="1"/>
    <x v="1"/>
    <x v="1"/>
    <m/>
    <x v="0"/>
    <x v="1"/>
    <x v="0"/>
    <s v="KENKO GEL PEN KE 303 T GEL TRIANGULAR BLUE"/>
    <x v="6"/>
    <m/>
    <x v="1"/>
    <m/>
    <n v="3110400"/>
    <m/>
    <x v="5"/>
    <x v="0"/>
    <x v="0"/>
    <x v="0"/>
    <n v="12441600"/>
    <n v="2115072"/>
    <n v="0"/>
    <n v="2115072"/>
    <n v="10326528"/>
    <x v="0"/>
    <s v=""/>
    <s v=""/>
    <n v="3110400"/>
    <s v=""/>
    <x v="8"/>
    <x v="11"/>
    <x v="2"/>
    <x v="1"/>
    <x v="3"/>
    <s v="kenkogelpenke303tgeltriangularblue"/>
    <s v="kenkogelpenke303tgeltriangularblue31104000.17"/>
    <s v="kenkogelpenke303tgeltriangularblue31104000.17"/>
    <s v=""/>
    <x v="1"/>
    <n v="1347"/>
    <x v="1"/>
    <s v="12 GRS"/>
    <s v="kenkogelpenke303tgeltriangularblue12grsartomoro"/>
    <n v="1347"/>
    <x v="163"/>
  </r>
  <r>
    <s v=""/>
    <s v=""/>
    <x v="1"/>
    <n v="44"/>
    <x v="1"/>
    <x v="1"/>
    <x v="1"/>
    <m/>
    <x v="0"/>
    <x v="1"/>
    <x v="0"/>
    <s v="KENKO GEL PEN KE 100 BLACK "/>
    <x v="5"/>
    <m/>
    <x v="1"/>
    <m/>
    <n v="2764800"/>
    <m/>
    <x v="5"/>
    <x v="0"/>
    <x v="0"/>
    <x v="0"/>
    <n v="5529600"/>
    <n v="940032.00000000012"/>
    <n v="0"/>
    <n v="940032.00000000012"/>
    <n v="4589568"/>
    <x v="0"/>
    <s v=""/>
    <s v=""/>
    <n v="2764800"/>
    <s v=""/>
    <x v="8"/>
    <x v="11"/>
    <x v="2"/>
    <x v="1"/>
    <x v="3"/>
    <s v="kenkogelpenke100black"/>
    <s v="kenkogelpenke100black27648000.17"/>
    <s v="kenkogelpenke100black27648000.17"/>
    <s v=""/>
    <x v="1"/>
    <n v="1342"/>
    <x v="1"/>
    <s v="12 GRS"/>
    <s v="kenkogelpenke100black12grsartomoro"/>
    <n v="1342"/>
    <x v="164"/>
  </r>
  <r>
    <s v=""/>
    <s v=""/>
    <x v="1"/>
    <n v="44"/>
    <x v="1"/>
    <x v="1"/>
    <x v="1"/>
    <m/>
    <x v="0"/>
    <x v="1"/>
    <x v="0"/>
    <s v="KENKO TRIGONAL CLIP NO.3"/>
    <x v="1"/>
    <m/>
    <x v="1"/>
    <m/>
    <n v="800000"/>
    <m/>
    <x v="5"/>
    <x v="0"/>
    <x v="0"/>
    <x v="0"/>
    <n v="800000"/>
    <n v="136000"/>
    <n v="0"/>
    <n v="136000"/>
    <n v="664000"/>
    <x v="0"/>
    <s v=""/>
    <s v=""/>
    <n v="800000"/>
    <s v=""/>
    <x v="8"/>
    <x v="11"/>
    <x v="2"/>
    <x v="1"/>
    <x v="3"/>
    <s v="kenkotrigonalclipno3"/>
    <s v="kenkotrigonalclipno38000000.17"/>
    <s v="kenkotrigonalclipno38000000.17"/>
    <s v=""/>
    <x v="1"/>
    <n v="1495"/>
    <x v="1"/>
    <s v="50 PAK (10 BOX)"/>
    <s v="kenkotrigonalclipno350pak10boxartomoro"/>
    <n v="1495"/>
    <x v="165"/>
  </r>
  <r>
    <s v=""/>
    <s v=""/>
    <x v="1"/>
    <n v="44"/>
    <x v="1"/>
    <x v="1"/>
    <x v="1"/>
    <m/>
    <x v="0"/>
    <x v="1"/>
    <x v="0"/>
    <s v="KENKO JUMBO CLIP NO.5"/>
    <x v="1"/>
    <m/>
    <x v="1"/>
    <m/>
    <n v="860000"/>
    <m/>
    <x v="5"/>
    <x v="0"/>
    <x v="0"/>
    <x v="0"/>
    <n v="860000"/>
    <n v="146200"/>
    <n v="0"/>
    <n v="146200"/>
    <n v="713800"/>
    <x v="0"/>
    <s v=""/>
    <s v=""/>
    <n v="860000"/>
    <s v=""/>
    <x v="8"/>
    <x v="11"/>
    <x v="2"/>
    <x v="1"/>
    <x v="3"/>
    <s v="kenkojumboclipno5"/>
    <s v="kenkojumboclipno58600000.17"/>
    <s v="kenkojumboclipno58600000.17"/>
    <s v=""/>
    <x v="1"/>
    <n v="1388"/>
    <x v="1"/>
    <s v="20 PAK (10 BOX)"/>
    <s v="kenkojumboclipno520pak10boxartomoro"/>
    <n v="1388"/>
    <x v="166"/>
  </r>
  <r>
    <s v=""/>
    <s v=""/>
    <x v="1"/>
    <n v="44"/>
    <x v="1"/>
    <x v="1"/>
    <x v="1"/>
    <m/>
    <x v="0"/>
    <x v="1"/>
    <x v="0"/>
    <s v="KENKO PUNCH NO.30"/>
    <x v="1"/>
    <m/>
    <x v="1"/>
    <m/>
    <n v="1560000"/>
    <m/>
    <x v="5"/>
    <x v="0"/>
    <x v="0"/>
    <x v="0"/>
    <n v="1560000"/>
    <n v="265200"/>
    <n v="0"/>
    <n v="265200"/>
    <n v="1294800"/>
    <x v="0"/>
    <n v="18038360"/>
    <n v="88069640"/>
    <n v="1560000"/>
    <s v=""/>
    <x v="8"/>
    <x v="11"/>
    <x v="2"/>
    <x v="1"/>
    <x v="3"/>
    <s v="kenkopunchno30"/>
    <s v="kenkopunchno3015600000.17"/>
    <s v="kenkopunchno3015600000.17"/>
    <s v=""/>
    <x v="1"/>
    <n v="1441"/>
    <x v="1"/>
    <s v="10 LSN"/>
    <s v="kenkopunchno3010lsnartomoro"/>
    <n v="1441"/>
    <x v="16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5"/>
    <s v="SAP_1107_SOS-1"/>
    <x v="0"/>
    <n v="45"/>
    <x v="9"/>
    <x v="5"/>
    <x v="0"/>
    <s v="G-1705 INVSOS"/>
    <x v="0"/>
    <x v="10"/>
    <x v="0"/>
    <s v="MEJA IPAD IMPORT JUMBO KARAKTER"/>
    <x v="14"/>
    <n v="500"/>
    <x v="3"/>
    <n v="48000"/>
    <m/>
    <s v="10 PCS"/>
    <x v="1"/>
    <x v="0"/>
    <x v="0"/>
    <x v="0"/>
    <n v="24000000"/>
    <n v="0"/>
    <n v="0"/>
    <n v="0"/>
    <n v="24000000"/>
    <x v="0"/>
    <n v="0"/>
    <n v="24000000"/>
    <n v="480000"/>
    <n v="24000000"/>
    <x v="9"/>
    <x v="5"/>
    <x v="0"/>
    <x v="3"/>
    <x v="3"/>
    <s v="mejaipadimportjumbokarakter"/>
    <s v="mejaipadimportjumbokarakter480000"/>
    <s v="mejaipadimportjumbokarakter480000"/>
    <s v="SAPUTROUNTANAG-1705 INVSOS45114mejaipadimportjumbokarakter"/>
    <x v="0"/>
    <n v="1718"/>
    <x v="0"/>
    <s v="10 PCS"/>
    <s v="mejaipadimportjumbokarakter10pcsuntana"/>
    <n v="1718"/>
    <x v="16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6"/>
    <s v="LES_0807_253-1"/>
    <x v="0"/>
    <n v="46"/>
    <x v="8"/>
    <x v="20"/>
    <x v="0"/>
    <s v="448253"/>
    <x v="0"/>
    <x v="5"/>
    <x v="0"/>
    <s v="PIANIKA BLUE LOVELY K-2799-B"/>
    <x v="20"/>
    <n v="900"/>
    <x v="5"/>
    <n v="75000"/>
    <m/>
    <s v="10 SET"/>
    <x v="1"/>
    <x v="0"/>
    <x v="0"/>
    <x v="1"/>
    <n v="67500000"/>
    <n v="0"/>
    <n v="0"/>
    <n v="0"/>
    <n v="67500000"/>
    <x v="0"/>
    <n v="0"/>
    <n v="67500000"/>
    <n v="750000"/>
    <n v="67500000"/>
    <x v="8"/>
    <x v="20"/>
    <x v="0"/>
    <x v="3"/>
    <x v="3"/>
    <s v="pianikabluelovelyk2799b"/>
    <s v="pianikabluelovelyk2799b750000"/>
    <s v="pianikabluelovelyk2799b750000"/>
    <s v="LESTARIUNTANA44825345110pianikabluelovelyk2799b"/>
    <x v="0"/>
    <n v="2188"/>
    <x v="0"/>
    <s v="10 SET"/>
    <s v="pianikabluelovelyk2799b10setuntana"/>
    <n v="2188"/>
    <x v="16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7"/>
    <s v="PAR_0807_715-1"/>
    <x v="0"/>
    <n v="47"/>
    <x v="1"/>
    <x v="15"/>
    <x v="0"/>
    <s v="0715"/>
    <x v="0"/>
    <x v="11"/>
    <x v="0"/>
    <s v="DOC RIT BOX BATIK"/>
    <x v="1"/>
    <n v="8"/>
    <x v="0"/>
    <n v="168000"/>
    <m/>
    <m/>
    <x v="1"/>
    <x v="0"/>
    <x v="0"/>
    <x v="0"/>
    <n v="1344000"/>
    <n v="0"/>
    <n v="0"/>
    <n v="0"/>
    <n v="1344000"/>
    <x v="0"/>
    <n v="0"/>
    <n v="1344000"/>
    <n v="1344000"/>
    <n v="1344000"/>
    <x v="8"/>
    <x v="15"/>
    <x v="0"/>
    <x v="3"/>
    <x v="3"/>
    <s v="docritboxbatik"/>
    <s v="docritboxbatik1344000"/>
    <s v="docritboxbatik1344000"/>
    <s v="PARAMAUNTANA071545115docritboxbatik"/>
    <x v="0"/>
    <n v="694"/>
    <x v="1"/>
    <s v="8 LSN"/>
    <s v="docritboxbatik8lsnuntana"/>
    <n v="694"/>
    <x v="17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8"/>
    <s v="HAN_1007_096-1"/>
    <x v="0"/>
    <n v="48"/>
    <x v="10"/>
    <x v="16"/>
    <x v="0"/>
    <s v="HN072023096"/>
    <x v="0"/>
    <x v="12"/>
    <x v="0"/>
    <s v="MALAM SHINTOENG K 6-12W"/>
    <x v="9"/>
    <n v="1440"/>
    <x v="3"/>
    <n v="1600"/>
    <m/>
    <s v="480 PCS"/>
    <x v="1"/>
    <x v="0"/>
    <x v="0"/>
    <x v="0"/>
    <n v="2304000"/>
    <n v="0"/>
    <n v="0"/>
    <n v="0"/>
    <n v="2304000"/>
    <x v="0"/>
    <n v="0"/>
    <n v="2304000"/>
    <n v="768000"/>
    <n v="2304000"/>
    <x v="10"/>
    <x v="16"/>
    <x v="0"/>
    <x v="3"/>
    <x v="3"/>
    <s v="malamshintoengk612w"/>
    <s v="malamshintoengk612w768000"/>
    <s v="malamshintoengk612w768000"/>
    <s v="HANSAUNTANAHN07202309645117malamshintoengk612w"/>
    <x v="0"/>
    <n v="1636"/>
    <x v="0"/>
    <s v="480 PCS"/>
    <s v="malamshintoengk612w480pcsuntana"/>
    <n v="1636"/>
    <x v="17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49"/>
    <s v="BIN_1007_193-1"/>
    <x v="0"/>
    <n v="49"/>
    <x v="1"/>
    <x v="3"/>
    <x v="0"/>
    <s v="SI.2023.07.00193"/>
    <x v="0"/>
    <x v="11"/>
    <x v="0"/>
    <s v="PENCIL CASE KALENG WB + IS CC-1008"/>
    <x v="16"/>
    <n v="1440"/>
    <x v="3"/>
    <n v="13000"/>
    <m/>
    <s v="72 PCS"/>
    <x v="1"/>
    <x v="0"/>
    <x v="0"/>
    <x v="0"/>
    <n v="18720000"/>
    <n v="0"/>
    <n v="0"/>
    <n v="0"/>
    <n v="18720000"/>
    <x v="0"/>
    <n v="0"/>
    <n v="18720000"/>
    <n v="936000"/>
    <n v="18720000"/>
    <x v="10"/>
    <x v="3"/>
    <x v="0"/>
    <x v="3"/>
    <x v="3"/>
    <s v="pencilcasekalengwbiscc1008"/>
    <s v="pencilcasekalengwbiscc1008936000"/>
    <s v="pencilcasekalengwbiscc1008936000"/>
    <s v="BINTANG JAYAUNTANASI.2023.07.0019345115pencilcasekalengwbiscc1008"/>
    <x v="0"/>
    <n v="2027"/>
    <x v="0"/>
    <s v="72 PCS"/>
    <s v="pencilcasekalengwbiscc100872pcsuntana"/>
    <n v="2027"/>
    <x v="17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0"/>
    <s v="SBS_1007_B1M-3"/>
    <x v="0"/>
    <n v="50"/>
    <x v="1"/>
    <x v="7"/>
    <x v="0"/>
    <s v="VG0229B1M"/>
    <x v="0"/>
    <x v="8"/>
    <x v="0"/>
    <s v="BNL TALI AA0321-06/A6-80/BEAR"/>
    <x v="5"/>
    <n v="480"/>
    <x v="3"/>
    <n v="8700"/>
    <m/>
    <s v="240 PCS"/>
    <x v="1"/>
    <x v="0"/>
    <x v="0"/>
    <x v="0"/>
    <n v="4176000"/>
    <n v="0"/>
    <n v="0"/>
    <n v="0"/>
    <n v="4176000"/>
    <x v="0"/>
    <s v=""/>
    <s v=""/>
    <n v="2088000"/>
    <n v="4176000"/>
    <x v="10"/>
    <x v="7"/>
    <x v="0"/>
    <x v="7"/>
    <x v="3"/>
    <s v="bnltaliaa032106a680bear"/>
    <s v="bnltaliaa032106a680bear2088000"/>
    <s v="bnltaliaa032106a680bear2088000"/>
    <s v="SBSUNTANAVG0229B1M45113bnltaliaa032106a680bear"/>
    <x v="0"/>
    <n v="314"/>
    <x v="0"/>
    <s v="240 PCS"/>
    <s v="bnltaliaa032106a680bear240pcsuntana"/>
    <n v="314"/>
    <x v="173"/>
  </r>
  <r>
    <s v=""/>
    <s v=""/>
    <x v="1"/>
    <n v="50"/>
    <x v="1"/>
    <x v="1"/>
    <x v="1"/>
    <m/>
    <x v="0"/>
    <x v="1"/>
    <x v="0"/>
    <s v="BNL TALI AA0321-09/A6-80/UNIVERSE"/>
    <x v="5"/>
    <n v="480"/>
    <x v="3"/>
    <n v="8700"/>
    <m/>
    <s v="240 PCS"/>
    <x v="1"/>
    <x v="0"/>
    <x v="0"/>
    <x v="0"/>
    <n v="4176000"/>
    <n v="0"/>
    <n v="0"/>
    <n v="0"/>
    <n v="4176000"/>
    <x v="0"/>
    <s v=""/>
    <s v=""/>
    <n v="2088000"/>
    <n v="4176000"/>
    <x v="10"/>
    <x v="7"/>
    <x v="0"/>
    <x v="1"/>
    <x v="3"/>
    <s v="bnltaliaa032109a680universe"/>
    <s v="bnltaliaa032109a680universe2088000"/>
    <s v="bnltaliaa032109a680universe2088000"/>
    <s v=""/>
    <x v="1"/>
    <n v="315"/>
    <x v="0"/>
    <s v="240 PCS"/>
    <s v="bnltaliaa032109a680universe240pcsuntana"/>
    <n v="315"/>
    <x v="174"/>
  </r>
  <r>
    <s v=""/>
    <s v=""/>
    <x v="1"/>
    <n v="50"/>
    <x v="1"/>
    <x v="1"/>
    <x v="1"/>
    <m/>
    <x v="0"/>
    <x v="1"/>
    <x v="0"/>
    <s v="BNL TALI AA0321-10/A6-80/SR"/>
    <x v="5"/>
    <n v="480"/>
    <x v="3"/>
    <n v="8700"/>
    <m/>
    <s v="240 PCS"/>
    <x v="1"/>
    <x v="0"/>
    <x v="0"/>
    <x v="0"/>
    <n v="4176000"/>
    <n v="0"/>
    <n v="0"/>
    <n v="0"/>
    <n v="4176000"/>
    <x v="0"/>
    <n v="0"/>
    <n v="12528000"/>
    <n v="2088000"/>
    <n v="4176000"/>
    <x v="10"/>
    <x v="7"/>
    <x v="0"/>
    <x v="1"/>
    <x v="3"/>
    <s v="bnltaliaa032110a680sr"/>
    <s v="bnltaliaa032110a680sr2088000"/>
    <s v="bnltaliaa032110a680sr2088000"/>
    <s v=""/>
    <x v="1"/>
    <n v="316"/>
    <x v="0"/>
    <s v="240 PCS"/>
    <s v="bnltaliaa032110a680sr240pcsuntana"/>
    <n v="316"/>
    <x v="175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1"/>
    <s v="SBS_1007_B1M-6"/>
    <x v="0"/>
    <n v="51"/>
    <x v="1"/>
    <x v="7"/>
    <x v="0"/>
    <s v="VG0230B1M"/>
    <x v="0"/>
    <x v="8"/>
    <x v="0"/>
    <s v="BNL TALI AA0321-11/A7-80/FRUIT"/>
    <x v="5"/>
    <n v="768"/>
    <x v="3"/>
    <n v="6750"/>
    <m/>
    <s v="384 PCS"/>
    <x v="1"/>
    <x v="0"/>
    <x v="0"/>
    <x v="0"/>
    <n v="5184000"/>
    <n v="0"/>
    <n v="0"/>
    <n v="0"/>
    <n v="5184000"/>
    <x v="0"/>
    <s v=""/>
    <s v=""/>
    <n v="2592000"/>
    <n v="5184000"/>
    <x v="10"/>
    <x v="7"/>
    <x v="0"/>
    <x v="6"/>
    <x v="3"/>
    <s v="bnltaliaa032111a780fruit"/>
    <s v="bnltaliaa032111a780fruit2592000"/>
    <s v="bnltaliaa032111a780fruit2592000"/>
    <s v="SBSUNTANAVG0230B1M45113bnltaliaa032111a780fruit"/>
    <x v="0"/>
    <n v="317"/>
    <x v="0"/>
    <s v="384 PCS"/>
    <s v="bnltaliaa032111a780fruit384pcsuntana"/>
    <n v="317"/>
    <x v="176"/>
  </r>
  <r>
    <s v=""/>
    <s v=""/>
    <x v="1"/>
    <n v="51"/>
    <x v="1"/>
    <x v="1"/>
    <x v="1"/>
    <m/>
    <x v="0"/>
    <x v="1"/>
    <x v="0"/>
    <s v="BNL TALI AA0321-12/A7-80/GLOWING"/>
    <x v="5"/>
    <n v="768"/>
    <x v="3"/>
    <n v="6750"/>
    <m/>
    <s v="384 PCS"/>
    <x v="1"/>
    <x v="0"/>
    <x v="0"/>
    <x v="0"/>
    <n v="5184000"/>
    <n v="0"/>
    <n v="0"/>
    <n v="0"/>
    <n v="5184000"/>
    <x v="0"/>
    <s v=""/>
    <s v=""/>
    <n v="2592000"/>
    <n v="5184000"/>
    <x v="10"/>
    <x v="7"/>
    <x v="0"/>
    <x v="1"/>
    <x v="3"/>
    <s v="bnltaliaa032112a780glowing"/>
    <s v="bnltaliaa032112a780glowing2592000"/>
    <s v="bnltaliaa032112a780glowing2592000"/>
    <s v=""/>
    <x v="1"/>
    <n v="318"/>
    <x v="0"/>
    <s v="384 PCS"/>
    <s v="bnltaliaa032112a780glowing384pcsuntana"/>
    <n v="318"/>
    <x v="177"/>
  </r>
  <r>
    <s v=""/>
    <s v=""/>
    <x v="1"/>
    <n v="51"/>
    <x v="1"/>
    <x v="1"/>
    <x v="1"/>
    <m/>
    <x v="0"/>
    <x v="1"/>
    <x v="0"/>
    <s v="BNL TALI AA0321-13/A7-80/BALLOON"/>
    <x v="5"/>
    <n v="768"/>
    <x v="3"/>
    <n v="6750"/>
    <m/>
    <s v="384 PCS"/>
    <x v="1"/>
    <x v="0"/>
    <x v="0"/>
    <x v="0"/>
    <n v="5184000"/>
    <n v="0"/>
    <n v="0"/>
    <n v="0"/>
    <n v="5184000"/>
    <x v="0"/>
    <s v=""/>
    <s v=""/>
    <n v="2592000"/>
    <n v="5184000"/>
    <x v="10"/>
    <x v="7"/>
    <x v="0"/>
    <x v="1"/>
    <x v="3"/>
    <s v="bnltaliaa032113a780balloon"/>
    <s v="bnltaliaa032113a780balloon2592000"/>
    <s v="bnltaliaa032113a780balloon2592000"/>
    <s v=""/>
    <x v="1"/>
    <n v="319"/>
    <x v="0"/>
    <s v="384 PCS"/>
    <s v="bnltaliaa032113a780balloon384pcsuntana"/>
    <n v="319"/>
    <x v="178"/>
  </r>
  <r>
    <s v=""/>
    <s v=""/>
    <x v="1"/>
    <n v="51"/>
    <x v="1"/>
    <x v="1"/>
    <x v="1"/>
    <m/>
    <x v="0"/>
    <x v="1"/>
    <x v="0"/>
    <s v="BNL TALI AA0321-18/A7-80/LUCU"/>
    <x v="5"/>
    <n v="768"/>
    <x v="3"/>
    <n v="6750"/>
    <m/>
    <s v="384 PCS"/>
    <x v="1"/>
    <x v="0"/>
    <x v="0"/>
    <x v="0"/>
    <n v="5184000"/>
    <n v="0"/>
    <n v="0"/>
    <n v="0"/>
    <n v="5184000"/>
    <x v="0"/>
    <s v=""/>
    <s v=""/>
    <n v="2592000"/>
    <n v="5184000"/>
    <x v="10"/>
    <x v="7"/>
    <x v="0"/>
    <x v="1"/>
    <x v="3"/>
    <s v="bnltaliaa032118a780lucu"/>
    <s v="bnltaliaa032118a780lucu2592000"/>
    <s v="bnltaliaa032118a780lucu2592000"/>
    <s v=""/>
    <x v="1"/>
    <n v="320"/>
    <x v="0"/>
    <s v="384 PCS"/>
    <s v="bnltaliaa032118a780lucu384pcsuntana"/>
    <n v="320"/>
    <x v="179"/>
  </r>
  <r>
    <s v=""/>
    <s v=""/>
    <x v="1"/>
    <n v="51"/>
    <x v="1"/>
    <x v="1"/>
    <x v="1"/>
    <m/>
    <x v="0"/>
    <x v="1"/>
    <x v="0"/>
    <s v="BNL TALI AA0321-19/A7-80/UNIVERSE"/>
    <x v="5"/>
    <n v="768"/>
    <x v="3"/>
    <n v="6750"/>
    <m/>
    <s v="384 PCS"/>
    <x v="1"/>
    <x v="0"/>
    <x v="0"/>
    <x v="0"/>
    <n v="5184000"/>
    <n v="0"/>
    <n v="0"/>
    <n v="0"/>
    <n v="5184000"/>
    <x v="0"/>
    <s v=""/>
    <s v=""/>
    <n v="2592000"/>
    <n v="5184000"/>
    <x v="10"/>
    <x v="7"/>
    <x v="0"/>
    <x v="1"/>
    <x v="3"/>
    <s v="bnltaliaa032119a780universe"/>
    <s v="bnltaliaa032119a780universe2592000"/>
    <s v="bnltaliaa032119a780universe2592000"/>
    <s v=""/>
    <x v="1"/>
    <n v="321"/>
    <x v="0"/>
    <s v="384 PCS"/>
    <s v="bnltaliaa032119a780universe384pcsuntana"/>
    <n v="321"/>
    <x v="180"/>
  </r>
  <r>
    <s v=""/>
    <s v=""/>
    <x v="1"/>
    <n v="51"/>
    <x v="1"/>
    <x v="1"/>
    <x v="1"/>
    <m/>
    <x v="0"/>
    <x v="1"/>
    <x v="0"/>
    <s v="BNL TALI AA0321-20/A7-80/SR"/>
    <x v="5"/>
    <n v="768"/>
    <x v="3"/>
    <n v="6750"/>
    <m/>
    <s v="384 PCS"/>
    <x v="1"/>
    <x v="0"/>
    <x v="0"/>
    <x v="0"/>
    <n v="5184000"/>
    <n v="0"/>
    <n v="0"/>
    <n v="0"/>
    <n v="5184000"/>
    <x v="0"/>
    <n v="0"/>
    <n v="31104000"/>
    <n v="2592000"/>
    <n v="5184000"/>
    <x v="10"/>
    <x v="7"/>
    <x v="0"/>
    <x v="1"/>
    <x v="3"/>
    <s v="bnltaliaa032120a780sr"/>
    <s v="bnltaliaa032120a780sr2592000"/>
    <s v="bnltaliaa032120a780sr2592000"/>
    <s v=""/>
    <x v="1"/>
    <n v="322"/>
    <x v="0"/>
    <s v="384 PCS"/>
    <s v="bnltaliaa032120a780sr384pcsuntana"/>
    <n v="322"/>
    <x v="18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2"/>
    <s v="KEN_1007_535-7"/>
    <x v="0"/>
    <n v="52"/>
    <x v="1"/>
    <x v="11"/>
    <x v="2"/>
    <s v="23070535"/>
    <x v="0"/>
    <x v="10"/>
    <x v="0"/>
    <s v="KENKO CORRECTION FLUID KE 01"/>
    <x v="21"/>
    <m/>
    <x v="1"/>
    <m/>
    <n v="1954800"/>
    <m/>
    <x v="5"/>
    <x v="0"/>
    <x v="0"/>
    <x v="0"/>
    <n v="35186400"/>
    <n v="5981688"/>
    <n v="0"/>
    <n v="5981688"/>
    <n v="29204712"/>
    <x v="0"/>
    <s v=""/>
    <s v=""/>
    <n v="1954800"/>
    <s v=""/>
    <x v="10"/>
    <x v="11"/>
    <x v="2"/>
    <x v="4"/>
    <x v="3"/>
    <s v="kenkocorrectionfluidke01"/>
    <s v="kenkocorrectionfluidke0119548000.17"/>
    <s v="kenkocorrectionfluidke0119548000.17"/>
    <s v="KENKO SINAR INDONESIAARTO MORO2307053545114kenkocorrectionfluidke01"/>
    <x v="0"/>
    <n v="1263"/>
    <x v="1"/>
    <s v="36 LSN"/>
    <s v="kenkocorrectionfluidke0136lsnartomoro"/>
    <n v="1263"/>
    <x v="182"/>
  </r>
  <r>
    <s v=""/>
    <s v=""/>
    <x v="1"/>
    <n v="52"/>
    <x v="1"/>
    <x v="1"/>
    <x v="1"/>
    <m/>
    <x v="0"/>
    <x v="1"/>
    <x v="0"/>
    <s v="KENKO HANDY TAPE DISPENSER TDB-2 BESI"/>
    <x v="1"/>
    <m/>
    <x v="1"/>
    <m/>
    <n v="2112000"/>
    <m/>
    <x v="5"/>
    <x v="0"/>
    <x v="0"/>
    <x v="0"/>
    <n v="2112000"/>
    <n v="359040"/>
    <n v="0"/>
    <n v="359040"/>
    <n v="1752960"/>
    <x v="0"/>
    <s v=""/>
    <s v=""/>
    <n v="2112000"/>
    <s v=""/>
    <x v="10"/>
    <x v="11"/>
    <x v="2"/>
    <x v="1"/>
    <x v="3"/>
    <s v="kenkohandytapedispensertdb2besi"/>
    <s v="kenkohandytapedispensertdb2besi21120000.17"/>
    <s v="kenkohandytapedispensertdb2besi21120000.17"/>
    <s v=""/>
    <x v="1"/>
    <n v="1370"/>
    <x v="1"/>
    <s v="8 LSN"/>
    <s v="kenkohandytapedispensertdb2besi8lsnartomoro"/>
    <n v="1370"/>
    <x v="183"/>
  </r>
  <r>
    <s v=""/>
    <s v=""/>
    <x v="1"/>
    <n v="52"/>
    <x v="1"/>
    <x v="1"/>
    <x v="1"/>
    <m/>
    <x v="0"/>
    <x v="1"/>
    <x v="0"/>
    <s v="KENKO PENCIL CASE PC 0719 UR"/>
    <x v="5"/>
    <m/>
    <x v="1"/>
    <m/>
    <n v="1497600"/>
    <m/>
    <x v="5"/>
    <x v="0"/>
    <x v="0"/>
    <x v="0"/>
    <n v="2995200"/>
    <n v="509184.00000000006"/>
    <n v="0"/>
    <n v="509184.00000000006"/>
    <n v="2486016"/>
    <x v="0"/>
    <s v=""/>
    <s v=""/>
    <n v="1497600"/>
    <s v=""/>
    <x v="10"/>
    <x v="11"/>
    <x v="2"/>
    <x v="1"/>
    <x v="3"/>
    <s v="kenkopencilcasepc0719ur"/>
    <s v="kenkopencilcasepc0719ur14976000.17"/>
    <s v="kenkopencilcasepc0719ur14976000.17"/>
    <s v=""/>
    <x v="1"/>
    <n v="1427"/>
    <x v="1"/>
    <s v="24 LSN"/>
    <s v="kenkopencilcasepc0719ur24lsnartomoro"/>
    <n v="1427"/>
    <x v="184"/>
  </r>
  <r>
    <s v=""/>
    <s v=""/>
    <x v="1"/>
    <n v="52"/>
    <x v="1"/>
    <x v="1"/>
    <x v="1"/>
    <m/>
    <x v="0"/>
    <x v="1"/>
    <x v="0"/>
    <s v="KENKO CORRECTION TAPE CT 902 CL 12M X 5MM"/>
    <x v="9"/>
    <m/>
    <x v="1"/>
    <m/>
    <n v="2880000"/>
    <m/>
    <x v="5"/>
    <x v="0"/>
    <x v="0"/>
    <x v="0"/>
    <n v="8640000"/>
    <n v="1468800"/>
    <n v="0"/>
    <n v="1468800"/>
    <n v="7171200"/>
    <x v="0"/>
    <s v=""/>
    <s v=""/>
    <n v="2880000"/>
    <s v=""/>
    <x v="10"/>
    <x v="11"/>
    <x v="2"/>
    <x v="1"/>
    <x v="3"/>
    <s v="kenkocorrectiontapect902cl12mx5mm"/>
    <s v="kenkocorrectiontapect902cl12mx5mm28800000.17"/>
    <s v="kenkocorrectiontapect902cl12mx5mm28800000.17"/>
    <s v=""/>
    <x v="1"/>
    <n v="1293"/>
    <x v="1"/>
    <s v="48 LSN"/>
    <s v="kenkocorrectiontapect902cl12mx5mm48lsnartomoro"/>
    <n v="1293"/>
    <x v="185"/>
  </r>
  <r>
    <s v=""/>
    <s v=""/>
    <x v="1"/>
    <n v="52"/>
    <x v="1"/>
    <x v="1"/>
    <x v="1"/>
    <m/>
    <x v="0"/>
    <x v="1"/>
    <x v="0"/>
    <s v="KENKO CORRECTION FLUID KE 107 M"/>
    <x v="1"/>
    <m/>
    <x v="1"/>
    <m/>
    <n v="2008800"/>
    <m/>
    <x v="5"/>
    <x v="0"/>
    <x v="0"/>
    <x v="0"/>
    <n v="2008800"/>
    <n v="341496"/>
    <n v="0"/>
    <n v="341496"/>
    <n v="1667304"/>
    <x v="0"/>
    <s v=""/>
    <s v=""/>
    <n v="2008800"/>
    <s v=""/>
    <x v="10"/>
    <x v="11"/>
    <x v="2"/>
    <x v="1"/>
    <x v="3"/>
    <s v="kenkocorrectionfluidke107m"/>
    <s v="kenkocorrectionfluidke107m20088000.17"/>
    <s v="kenkocorrectionfluidke107m20088000.17"/>
    <s v=""/>
    <x v="1"/>
    <n v="1264"/>
    <x v="1"/>
    <s v="36 LSN"/>
    <s v="kenkocorrectionfluidke107m36lsnartomoro"/>
    <n v="1264"/>
    <x v="186"/>
  </r>
  <r>
    <s v=""/>
    <s v=""/>
    <x v="1"/>
    <n v="52"/>
    <x v="1"/>
    <x v="1"/>
    <x v="1"/>
    <m/>
    <x v="0"/>
    <x v="1"/>
    <x v="0"/>
    <s v="KENKO STAPLER HD 10 D PASTEL COLOR"/>
    <x v="5"/>
    <m/>
    <x v="1"/>
    <m/>
    <n v="2352000"/>
    <m/>
    <x v="5"/>
    <x v="0"/>
    <x v="0"/>
    <x v="0"/>
    <n v="4704000"/>
    <n v="799680"/>
    <n v="0"/>
    <n v="799680"/>
    <n v="3904320"/>
    <x v="0"/>
    <s v=""/>
    <s v=""/>
    <n v="2352000"/>
    <s v=""/>
    <x v="10"/>
    <x v="11"/>
    <x v="2"/>
    <x v="1"/>
    <x v="3"/>
    <s v="kenkostaplerhd10dpastelcolor"/>
    <s v="kenkostaplerhd10dpastelcolor23520000.17"/>
    <s v="kenkostaplerhd10dpastelcolor23520000.17"/>
    <s v=""/>
    <x v="1"/>
    <n v="1476"/>
    <x v="1"/>
    <s v="20 LSN"/>
    <s v="kenkostaplerhd10dpastelcolor20lsnartomoro"/>
    <n v="1476"/>
    <x v="187"/>
  </r>
  <r>
    <s v=""/>
    <s v=""/>
    <x v="1"/>
    <n v="52"/>
    <x v="1"/>
    <x v="1"/>
    <x v="1"/>
    <m/>
    <x v="0"/>
    <x v="1"/>
    <x v="0"/>
    <s v="KENKO STAPLER HD 50 PASTEL COLOR"/>
    <x v="5"/>
    <m/>
    <x v="1"/>
    <m/>
    <n v="2280000"/>
    <m/>
    <x v="5"/>
    <x v="0"/>
    <x v="0"/>
    <x v="0"/>
    <n v="4560000"/>
    <n v="775200"/>
    <n v="0"/>
    <n v="775200"/>
    <n v="3784800"/>
    <x v="0"/>
    <n v="10235088"/>
    <n v="49971312"/>
    <n v="2280000"/>
    <s v=""/>
    <x v="10"/>
    <x v="11"/>
    <x v="2"/>
    <x v="1"/>
    <x v="3"/>
    <s v="kenkostaplerhd50pastelcolor"/>
    <s v="kenkostaplerhd50pastelcolor22800000.17"/>
    <s v="kenkostaplerhd50pastelcolor22800000.17"/>
    <s v=""/>
    <x v="1"/>
    <n v="1482"/>
    <x v="1"/>
    <s v="20 BOX (6 PCS)"/>
    <s v="kenkostaplerhd50pastelcolor20box6pcsartomoro"/>
    <n v="1482"/>
    <x v="18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3"/>
    <s v="KEN_1007_709-2"/>
    <x v="0"/>
    <n v="53"/>
    <x v="1"/>
    <x v="11"/>
    <x v="2"/>
    <s v="23070709"/>
    <x v="0"/>
    <x v="11"/>
    <x v="0"/>
    <s v="KENKO CUTTER BLADE A 100 9MM"/>
    <x v="5"/>
    <m/>
    <x v="1"/>
    <m/>
    <n v="3888000"/>
    <m/>
    <x v="5"/>
    <x v="0"/>
    <x v="0"/>
    <x v="0"/>
    <n v="7776000"/>
    <n v="1321920"/>
    <n v="0"/>
    <n v="1321920"/>
    <n v="6454080"/>
    <x v="0"/>
    <s v=""/>
    <s v=""/>
    <n v="3888000"/>
    <s v=""/>
    <x v="10"/>
    <x v="11"/>
    <x v="2"/>
    <x v="0"/>
    <x v="3"/>
    <s v="kenkocutterbladea1009mm"/>
    <s v="kenkocutterbladea1009mm38880000.17"/>
    <s v="kenkocutterbladea1009mm38880000.17"/>
    <s v="KENKO SINAR INDONESIAARTO MORO2307070945115kenkocutterbladea1009mm"/>
    <x v="0"/>
    <n v="1301"/>
    <x v="1"/>
    <s v="120 LSN"/>
    <s v="kenkocutterbladea1009mm120lsnartomoro"/>
    <n v="1301"/>
    <x v="189"/>
  </r>
  <r>
    <s v=""/>
    <s v=""/>
    <x v="1"/>
    <n v="53"/>
    <x v="1"/>
    <x v="1"/>
    <x v="1"/>
    <m/>
    <x v="0"/>
    <x v="1"/>
    <x v="0"/>
    <s v="KENKO CUTTER BLADE L 150 18MM"/>
    <x v="8"/>
    <m/>
    <x v="1"/>
    <m/>
    <n v="3888000"/>
    <m/>
    <x v="5"/>
    <x v="0"/>
    <x v="0"/>
    <x v="0"/>
    <n v="19440000"/>
    <n v="3304800.0000000005"/>
    <n v="0"/>
    <n v="3304800.0000000005"/>
    <n v="16135200"/>
    <x v="0"/>
    <n v="4626720"/>
    <n v="22589280"/>
    <n v="3888000"/>
    <s v=""/>
    <x v="10"/>
    <x v="11"/>
    <x v="2"/>
    <x v="1"/>
    <x v="3"/>
    <s v="kenkocutterbladel15018mm"/>
    <s v="kenkocutterbladel15018mm38880000.17"/>
    <s v="kenkocutterbladel15018mm38880000.17"/>
    <s v=""/>
    <x v="1"/>
    <n v="1302"/>
    <x v="1"/>
    <s v="60 LSN"/>
    <s v="kenkocutterbladel15018mm60lsnartomoro"/>
    <n v="1302"/>
    <x v="19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4"/>
    <s v="ATA_1007_590-7"/>
    <x v="0"/>
    <n v="54"/>
    <x v="1"/>
    <x v="10"/>
    <x v="2"/>
    <s v="SA230711590"/>
    <x v="0"/>
    <x v="10"/>
    <x v="0"/>
    <s v="PENCIL P 88 2B JK"/>
    <x v="8"/>
    <n v="150"/>
    <x v="6"/>
    <n v="104400"/>
    <m/>
    <s v="30 GRS"/>
    <x v="3"/>
    <x v="2"/>
    <x v="0"/>
    <x v="0"/>
    <n v="15660000"/>
    <n v="1957500"/>
    <n v="685125"/>
    <n v="2642625"/>
    <n v="13017375"/>
    <x v="0"/>
    <s v=""/>
    <s v=""/>
    <n v="3132000"/>
    <n v="15660000"/>
    <x v="10"/>
    <x v="10"/>
    <x v="2"/>
    <x v="4"/>
    <x v="3"/>
    <s v="pencilp882bjk"/>
    <s v="pencilp882bjk31320000.1250.05"/>
    <s v="pencilp882bjk31320000.1250.05"/>
    <s v="ATALI MAKMURARTO MOROSA23071159045114pencilp882bjk"/>
    <x v="0"/>
    <n v="2069"/>
    <x v="0"/>
    <s v="30 GRS"/>
    <s v="pencilp882bjk30grsartomoro"/>
    <n v="2069"/>
    <x v="191"/>
  </r>
  <r>
    <s v=""/>
    <s v=""/>
    <x v="1"/>
    <n v="54"/>
    <x v="1"/>
    <x v="1"/>
    <x v="1"/>
    <m/>
    <x v="0"/>
    <x v="1"/>
    <x v="0"/>
    <s v="ERASER 526 B40 P JK"/>
    <x v="8"/>
    <n v="250"/>
    <x v="8"/>
    <n v="28300"/>
    <m/>
    <m/>
    <x v="3"/>
    <x v="2"/>
    <x v="0"/>
    <x v="0"/>
    <n v="7075000"/>
    <n v="884375"/>
    <n v="309531.25"/>
    <n v="1193906.25"/>
    <n v="5881093.75"/>
    <x v="0"/>
    <s v=""/>
    <s v=""/>
    <n v="1415000"/>
    <n v="7075000"/>
    <x v="10"/>
    <x v="10"/>
    <x v="2"/>
    <x v="1"/>
    <x v="3"/>
    <s v="eraser526b40pjk"/>
    <s v="eraser526b40pjk14150000.1250.05"/>
    <s v="eraser526b40pjk14150000.1250.05"/>
    <s v=""/>
    <x v="1"/>
    <n v="793"/>
    <x v="1"/>
    <s v="50 BOX (40 PCS)"/>
    <s v="eraser526b40pjk50box40pcsartomoro"/>
    <n v="793"/>
    <x v="192"/>
  </r>
  <r>
    <s v=""/>
    <s v=""/>
    <x v="1"/>
    <n v="54"/>
    <x v="1"/>
    <x v="1"/>
    <x v="1"/>
    <m/>
    <x v="0"/>
    <x v="1"/>
    <x v="0"/>
    <s v="ERASER 526 B40BL JK"/>
    <x v="5"/>
    <n v="100"/>
    <x v="8"/>
    <n v="28300"/>
    <m/>
    <m/>
    <x v="3"/>
    <x v="2"/>
    <x v="0"/>
    <x v="0"/>
    <n v="2830000"/>
    <n v="353750"/>
    <n v="123812.5"/>
    <n v="477562.5"/>
    <n v="2352437.5"/>
    <x v="0"/>
    <s v=""/>
    <s v=""/>
    <n v="1415000"/>
    <n v="2830000"/>
    <x v="10"/>
    <x v="10"/>
    <x v="2"/>
    <x v="1"/>
    <x v="3"/>
    <s v="eraser526b40bljk"/>
    <s v="eraser526b40bljk14150000.1250.05"/>
    <s v="eraser526b40bljk14150000.1250.05"/>
    <s v=""/>
    <x v="1"/>
    <n v="791"/>
    <x v="1"/>
    <s v="50 BOX (40 PCS)"/>
    <s v="eraser526b40bljk50box40pcsartomoro"/>
    <n v="791"/>
    <x v="193"/>
  </r>
  <r>
    <s v=""/>
    <s v=""/>
    <x v="1"/>
    <n v="54"/>
    <x v="1"/>
    <x v="1"/>
    <x v="1"/>
    <m/>
    <x v="0"/>
    <x v="1"/>
    <x v="0"/>
    <s v="ERASER EB-30 JK"/>
    <x v="5"/>
    <n v="100"/>
    <x v="8"/>
    <n v="32000"/>
    <m/>
    <m/>
    <x v="3"/>
    <x v="2"/>
    <x v="0"/>
    <x v="0"/>
    <n v="3200000"/>
    <n v="400000"/>
    <n v="140000"/>
    <n v="540000"/>
    <n v="2660000"/>
    <x v="0"/>
    <s v=""/>
    <s v=""/>
    <n v="1600000"/>
    <n v="3200000"/>
    <x v="10"/>
    <x v="10"/>
    <x v="2"/>
    <x v="1"/>
    <x v="3"/>
    <s v="erasereb30jk"/>
    <s v="erasereb30jk16000000.1250.05"/>
    <s v="erasereb30jk16000000.1250.05"/>
    <s v=""/>
    <x v="1"/>
    <n v="794"/>
    <x v="1"/>
    <s v="50 BOX (30 PCS)"/>
    <s v="erasereb30jk50box30pcsartomoro"/>
    <n v="794"/>
    <x v="194"/>
  </r>
  <r>
    <s v=""/>
    <s v=""/>
    <x v="1"/>
    <n v="54"/>
    <x v="1"/>
    <x v="1"/>
    <x v="1"/>
    <m/>
    <x v="0"/>
    <x v="1"/>
    <x v="0"/>
    <s v="ERASER ER30W JK"/>
    <x v="8"/>
    <n v="250"/>
    <x v="8"/>
    <n v="32000"/>
    <m/>
    <m/>
    <x v="3"/>
    <x v="2"/>
    <x v="0"/>
    <x v="0"/>
    <n v="8000000"/>
    <n v="1000000"/>
    <n v="350000"/>
    <n v="1350000"/>
    <n v="6650000"/>
    <x v="0"/>
    <s v=""/>
    <s v=""/>
    <n v="1600000"/>
    <n v="8000000"/>
    <x v="10"/>
    <x v="10"/>
    <x v="2"/>
    <x v="1"/>
    <x v="3"/>
    <s v="eraserer30wjk"/>
    <s v="eraserer30wjk16000000.1250.05"/>
    <s v="eraserer30wjk16000000.1250.05"/>
    <s v=""/>
    <x v="1"/>
    <n v="800"/>
    <x v="1"/>
    <s v="50 BOX (30 PCS)"/>
    <s v="eraserer30wjk50box30pcsartomoro"/>
    <n v="800"/>
    <x v="195"/>
  </r>
  <r>
    <s v=""/>
    <s v=""/>
    <x v="1"/>
    <n v="54"/>
    <x v="1"/>
    <x v="1"/>
    <x v="1"/>
    <m/>
    <x v="0"/>
    <x v="1"/>
    <x v="0"/>
    <s v="ERASER 526 B-20JK"/>
    <x v="8"/>
    <n v="250"/>
    <x v="8"/>
    <n v="34100"/>
    <m/>
    <m/>
    <x v="3"/>
    <x v="2"/>
    <x v="0"/>
    <x v="0"/>
    <n v="8525000"/>
    <n v="1065625"/>
    <n v="372968.75"/>
    <n v="1438593.75"/>
    <n v="7086406.25"/>
    <x v="0"/>
    <s v=""/>
    <s v=""/>
    <n v="1705000"/>
    <n v="8525000"/>
    <x v="10"/>
    <x v="10"/>
    <x v="2"/>
    <x v="1"/>
    <x v="3"/>
    <s v="eraser526b20jk"/>
    <s v="eraser526b20jk17050000.1250.05"/>
    <s v="eraser526b20jk17050000.1250.05"/>
    <s v=""/>
    <x v="1"/>
    <n v="790"/>
    <x v="1"/>
    <s v="50 BOX (20 PCS)"/>
    <s v="eraser526b20jk50box20pcsartomoro"/>
    <n v="790"/>
    <x v="196"/>
  </r>
  <r>
    <s v=""/>
    <s v=""/>
    <x v="1"/>
    <n v="54"/>
    <x v="1"/>
    <x v="1"/>
    <x v="1"/>
    <m/>
    <x v="0"/>
    <x v="1"/>
    <x v="0"/>
    <s v="ERASER ER B20 BL JK"/>
    <x v="5"/>
    <n v="100"/>
    <x v="8"/>
    <n v="34100"/>
    <m/>
    <m/>
    <x v="3"/>
    <x v="2"/>
    <x v="0"/>
    <x v="0"/>
    <n v="3410000"/>
    <n v="426250"/>
    <n v="149187.5"/>
    <n v="575437.5"/>
    <n v="2834562.5"/>
    <x v="0"/>
    <n v="8218125"/>
    <n v="40481875"/>
    <n v="1705000"/>
    <n v="3410000"/>
    <x v="10"/>
    <x v="10"/>
    <x v="2"/>
    <x v="1"/>
    <x v="3"/>
    <s v="erasererb20bljk"/>
    <s v="erasererb20bljk17050000.1250.05"/>
    <s v="erasererb20bljk17050000.1250.05"/>
    <s v=""/>
    <x v="1"/>
    <n v="801"/>
    <x v="1"/>
    <s v="50 BOX (20 PCS)"/>
    <s v="erasererb20bljk50box20pcsartomoro"/>
    <n v="801"/>
    <x v="19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5"/>
    <s v="ATA_1007_611-12"/>
    <x v="0"/>
    <n v="55"/>
    <x v="1"/>
    <x v="10"/>
    <x v="2"/>
    <s v="SA230711611"/>
    <x v="0"/>
    <x v="10"/>
    <x v="0"/>
    <s v="OIL PASTEL OP12 S PP CASE SEA WORLD JK"/>
    <x v="10"/>
    <n v="1008"/>
    <x v="5"/>
    <n v="11900"/>
    <m/>
    <m/>
    <x v="3"/>
    <x v="2"/>
    <x v="0"/>
    <x v="0"/>
    <n v="11995200"/>
    <n v="1499400"/>
    <n v="524790"/>
    <n v="2024190"/>
    <n v="9971010"/>
    <x v="0"/>
    <s v=""/>
    <s v=""/>
    <n v="1713600"/>
    <n v="11995200"/>
    <x v="10"/>
    <x v="10"/>
    <x v="2"/>
    <x v="11"/>
    <x v="3"/>
    <s v="oilpastelop12sppcaseseaworldjk"/>
    <s v="oilpastelop12sppcaseseaworldjk17136000.1250.05"/>
    <s v="oilpastelop12sppcaseseaworldjk17136000.1250.05"/>
    <s v="ATALI MAKMURARTO MOROSA23071161145114oilpastelop12sppcaseseaworldjk"/>
    <x v="0"/>
    <n v="1792"/>
    <x v="1"/>
    <s v="12 LSN"/>
    <s v="oilpastelop12sppcaseseaworldjk12lsnartomoro"/>
    <n v="1792"/>
    <x v="198"/>
  </r>
  <r>
    <s v=""/>
    <s v=""/>
    <x v="1"/>
    <n v="55"/>
    <x v="1"/>
    <x v="1"/>
    <x v="1"/>
    <m/>
    <x v="0"/>
    <x v="1"/>
    <x v="0"/>
    <s v="OIL PASTEL OP 18 S PP CASE SEA WORLD JK"/>
    <x v="1"/>
    <n v="72"/>
    <x v="5"/>
    <n v="23000"/>
    <m/>
    <m/>
    <x v="3"/>
    <x v="2"/>
    <x v="0"/>
    <x v="0"/>
    <n v="1656000"/>
    <n v="207000"/>
    <n v="72450"/>
    <n v="279450"/>
    <n v="1376550"/>
    <x v="0"/>
    <s v=""/>
    <s v=""/>
    <n v="1656000"/>
    <n v="1656000"/>
    <x v="10"/>
    <x v="10"/>
    <x v="2"/>
    <x v="1"/>
    <x v="3"/>
    <s v="oilpastelop18sppcaseseaworldjk"/>
    <s v="oilpastelop18sppcaseseaworldjk16560000.1250.05"/>
    <s v="oilpastelop18sppcaseseaworldjk16560000.1250.05"/>
    <s v=""/>
    <x v="1"/>
    <n v="1793"/>
    <x v="1"/>
    <s v="6 LSN"/>
    <s v="oilpastelop18sppcaseseaworldjk6lsnartomoro"/>
    <n v="1793"/>
    <x v="199"/>
  </r>
  <r>
    <s v=""/>
    <s v=""/>
    <x v="1"/>
    <n v="55"/>
    <x v="1"/>
    <x v="1"/>
    <x v="1"/>
    <m/>
    <x v="0"/>
    <x v="1"/>
    <x v="0"/>
    <s v="OIL PASTEL OP 24 S PP CASE SEA WORLD JK"/>
    <x v="8"/>
    <n v="240"/>
    <x v="5"/>
    <n v="29600"/>
    <m/>
    <m/>
    <x v="3"/>
    <x v="2"/>
    <x v="0"/>
    <x v="0"/>
    <n v="7104000"/>
    <n v="888000"/>
    <n v="310800"/>
    <n v="1198800"/>
    <n v="5905200"/>
    <x v="0"/>
    <s v=""/>
    <s v=""/>
    <n v="1420800"/>
    <n v="7104000"/>
    <x v="10"/>
    <x v="10"/>
    <x v="2"/>
    <x v="1"/>
    <x v="3"/>
    <s v="oilpastelop24sppcaseseaworldjk"/>
    <s v="oilpastelop24sppcaseseaworldjk14208000.1250.05"/>
    <s v="oilpastelop24sppcaseseaworldjk14208000.1250.05"/>
    <s v=""/>
    <x v="1"/>
    <n v="1794"/>
    <x v="1"/>
    <s v="8 BOX (6 SET)"/>
    <s v="oilpastelop24sppcaseseaworldjk8box6setartomoro"/>
    <n v="1794"/>
    <x v="200"/>
  </r>
  <r>
    <s v=""/>
    <s v=""/>
    <x v="1"/>
    <n v="55"/>
    <x v="1"/>
    <x v="1"/>
    <x v="1"/>
    <m/>
    <x v="0"/>
    <x v="1"/>
    <x v="0"/>
    <s v="OIL PASTEL OP 36 S PP CASE SEA WORLD JK"/>
    <x v="1"/>
    <n v="36"/>
    <x v="5"/>
    <n v="41500"/>
    <m/>
    <m/>
    <x v="3"/>
    <x v="2"/>
    <x v="0"/>
    <x v="0"/>
    <n v="1494000"/>
    <n v="186750"/>
    <n v="65362.5"/>
    <n v="252112.5"/>
    <n v="1241887.5"/>
    <x v="0"/>
    <s v=""/>
    <s v=""/>
    <n v="1494000"/>
    <n v="1494000"/>
    <x v="10"/>
    <x v="10"/>
    <x v="2"/>
    <x v="1"/>
    <x v="3"/>
    <s v="oilpastelop36sppcaseseaworldjk"/>
    <s v="oilpastelop36sppcaseseaworldjk14940000.1250.05"/>
    <s v="oilpastelop36sppcaseseaworldjk14940000.1250.05"/>
    <s v=""/>
    <x v="1"/>
    <n v="1795"/>
    <x v="1"/>
    <s v="6 BOX (6 SET)"/>
    <s v="oilpastelop36sppcaseseaworldjk6box6setartomoro"/>
    <n v="1795"/>
    <x v="201"/>
  </r>
  <r>
    <s v=""/>
    <s v=""/>
    <x v="1"/>
    <n v="55"/>
    <x v="1"/>
    <x v="1"/>
    <x v="1"/>
    <m/>
    <x v="0"/>
    <x v="1"/>
    <x v="0"/>
    <s v="OIL PASTEL OP 55 S PP CASE SEA WORLD JK"/>
    <x v="1"/>
    <n v="24"/>
    <x v="5"/>
    <n v="66900"/>
    <m/>
    <m/>
    <x v="3"/>
    <x v="2"/>
    <x v="0"/>
    <x v="0"/>
    <n v="1605600"/>
    <n v="200700"/>
    <n v="70245"/>
    <n v="270945"/>
    <n v="1334655"/>
    <x v="0"/>
    <s v=""/>
    <s v=""/>
    <n v="1605600"/>
    <n v="1605600"/>
    <x v="10"/>
    <x v="10"/>
    <x v="2"/>
    <x v="1"/>
    <x v="3"/>
    <s v="oilpastelop55sppcaseseaworldjk"/>
    <s v="oilpastelop55sppcaseseaworldjk16056000.1250.05"/>
    <s v="oilpastelop55sppcaseseaworldjk16056000.1250.05"/>
    <s v=""/>
    <x v="1"/>
    <n v="1797"/>
    <x v="1"/>
    <s v="4 BOX (6 SET)"/>
    <s v="oilpastelop55sppcaseseaworldjk4box6setartomoro"/>
    <n v="1797"/>
    <x v="202"/>
  </r>
  <r>
    <s v=""/>
    <s v=""/>
    <x v="1"/>
    <n v="55"/>
    <x v="1"/>
    <x v="1"/>
    <x v="1"/>
    <m/>
    <x v="0"/>
    <x v="1"/>
    <x v="0"/>
    <s v="CRAYON PUTAR TWCR 12 S JK"/>
    <x v="5"/>
    <n v="288"/>
    <x v="5"/>
    <n v="23900"/>
    <m/>
    <m/>
    <x v="3"/>
    <x v="2"/>
    <x v="0"/>
    <x v="0"/>
    <n v="6883200"/>
    <n v="860400"/>
    <n v="301140"/>
    <n v="1161540"/>
    <n v="5721660"/>
    <x v="0"/>
    <s v=""/>
    <s v=""/>
    <n v="3441600"/>
    <n v="6883200"/>
    <x v="10"/>
    <x v="10"/>
    <x v="2"/>
    <x v="1"/>
    <x v="3"/>
    <s v="crayonputartwcr12sjk"/>
    <s v="crayonputartwcr12sjk34416000.1250.05"/>
    <s v="crayonputartwcr12sjk34416000.1250.05"/>
    <s v=""/>
    <x v="1"/>
    <n v="642"/>
    <x v="1"/>
    <s v="12 LSN"/>
    <s v="crayonputartwcr12sjk12lsnartomoro"/>
    <n v="642"/>
    <x v="203"/>
  </r>
  <r>
    <s v=""/>
    <s v=""/>
    <x v="1"/>
    <n v="55"/>
    <x v="1"/>
    <x v="1"/>
    <x v="1"/>
    <m/>
    <x v="0"/>
    <x v="1"/>
    <x v="0"/>
    <s v="CRAYON PUTAR TWCR 12 MINI JK"/>
    <x v="5"/>
    <n v="288"/>
    <x v="5"/>
    <n v="18600"/>
    <m/>
    <m/>
    <x v="3"/>
    <x v="2"/>
    <x v="0"/>
    <x v="0"/>
    <n v="5356800"/>
    <n v="669600"/>
    <n v="234360"/>
    <n v="903960"/>
    <n v="4452840"/>
    <x v="0"/>
    <s v=""/>
    <s v=""/>
    <n v="2678400"/>
    <n v="5356800"/>
    <x v="10"/>
    <x v="10"/>
    <x v="2"/>
    <x v="1"/>
    <x v="3"/>
    <s v="crayonputartwcr12minijk"/>
    <s v="crayonputartwcr12minijk26784000.1250.05"/>
    <s v="crayonputartwcr12minijk26784000.1250.05"/>
    <s v=""/>
    <x v="1"/>
    <n v="641"/>
    <x v="1"/>
    <s v="12 LSN"/>
    <s v="crayonputartwcr12minijk12lsnartomoro"/>
    <n v="641"/>
    <x v="204"/>
  </r>
  <r>
    <s v=""/>
    <s v=""/>
    <x v="1"/>
    <n v="55"/>
    <x v="1"/>
    <x v="1"/>
    <x v="1"/>
    <m/>
    <x v="0"/>
    <x v="1"/>
    <x v="0"/>
    <s v="ERASER 526 B40 P JK"/>
    <x v="5"/>
    <n v="100"/>
    <x v="8"/>
    <n v="28300"/>
    <m/>
    <m/>
    <x v="3"/>
    <x v="2"/>
    <x v="0"/>
    <x v="0"/>
    <n v="2830000"/>
    <n v="353750"/>
    <n v="123812.5"/>
    <n v="477562.5"/>
    <n v="2352437.5"/>
    <x v="0"/>
    <s v=""/>
    <s v=""/>
    <n v="1415000"/>
    <n v="2830000"/>
    <x v="10"/>
    <x v="10"/>
    <x v="2"/>
    <x v="1"/>
    <x v="3"/>
    <s v="eraser526b40pjk"/>
    <s v="eraser526b40pjk14150000.1250.05"/>
    <s v="eraser526b40pjk14150000.1250.05"/>
    <s v=""/>
    <x v="1"/>
    <n v="793"/>
    <x v="1"/>
    <s v="50 BOX (40 PCS)"/>
    <s v="eraser526b40pjk50box40pcsartomoro"/>
    <n v="793"/>
    <x v="205"/>
  </r>
  <r>
    <s v=""/>
    <s v=""/>
    <x v="1"/>
    <n v="55"/>
    <x v="1"/>
    <x v="1"/>
    <x v="1"/>
    <m/>
    <x v="0"/>
    <x v="1"/>
    <x v="0"/>
    <s v="ERASER 526 B 20 JK"/>
    <x v="5"/>
    <n v="100"/>
    <x v="8"/>
    <n v="34100"/>
    <m/>
    <m/>
    <x v="3"/>
    <x v="2"/>
    <x v="0"/>
    <x v="0"/>
    <n v="3410000"/>
    <n v="426250"/>
    <n v="149187.5"/>
    <n v="575437.5"/>
    <n v="2834562.5"/>
    <x v="0"/>
    <s v=""/>
    <s v=""/>
    <n v="1705000"/>
    <n v="3410000"/>
    <x v="10"/>
    <x v="10"/>
    <x v="2"/>
    <x v="1"/>
    <x v="3"/>
    <s v="eraser526b20jk"/>
    <s v="eraser526b20jk17050000.1250.05"/>
    <s v="eraser526b20jk17050000.1250.05"/>
    <s v=""/>
    <x v="1"/>
    <n v="790"/>
    <x v="1"/>
    <s v="50 BOX (20 PCS)"/>
    <s v="eraser526b20jk50box20pcsartomoro"/>
    <n v="790"/>
    <x v="206"/>
  </r>
  <r>
    <s v=""/>
    <s v=""/>
    <x v="1"/>
    <n v="55"/>
    <x v="1"/>
    <x v="1"/>
    <x v="1"/>
    <m/>
    <x v="0"/>
    <x v="1"/>
    <x v="0"/>
    <s v="GLUE GL R 50 JK"/>
    <x v="5"/>
    <n v="576"/>
    <x v="3"/>
    <n v="2150"/>
    <m/>
    <m/>
    <x v="3"/>
    <x v="2"/>
    <x v="0"/>
    <x v="0"/>
    <n v="1238400"/>
    <n v="154800"/>
    <n v="54180"/>
    <n v="208980"/>
    <n v="1029420"/>
    <x v="0"/>
    <s v=""/>
    <s v=""/>
    <n v="619200"/>
    <n v="1238400"/>
    <x v="10"/>
    <x v="10"/>
    <x v="2"/>
    <x v="1"/>
    <x v="3"/>
    <s v="glueglr50jk"/>
    <s v="glueglr50jk6192000.1250.05"/>
    <s v="glueglr50jk6192000.1250.05"/>
    <s v=""/>
    <x v="1"/>
    <n v="1062"/>
    <x v="1"/>
    <s v="24 LSN"/>
    <s v="glueglr50jk24lsnartomoro"/>
    <n v="1062"/>
    <x v="207"/>
  </r>
  <r>
    <s v=""/>
    <s v=""/>
    <x v="1"/>
    <n v="55"/>
    <x v="1"/>
    <x v="1"/>
    <x v="1"/>
    <m/>
    <x v="0"/>
    <x v="1"/>
    <x v="0"/>
    <s v="LABEL LB 2RL 1 BARIS JK"/>
    <x v="1"/>
    <n v="1000"/>
    <x v="7"/>
    <n v="2050"/>
    <m/>
    <m/>
    <x v="3"/>
    <x v="2"/>
    <x v="0"/>
    <x v="0"/>
    <n v="2050000"/>
    <n v="256250"/>
    <n v="89687.5"/>
    <n v="345937.5"/>
    <n v="1704062.5"/>
    <x v="0"/>
    <s v=""/>
    <s v=""/>
    <n v="2050000"/>
    <n v="2050000"/>
    <x v="10"/>
    <x v="10"/>
    <x v="2"/>
    <x v="1"/>
    <x v="3"/>
    <s v="labellb2rl1barisjk"/>
    <s v="labellb2rl1barisjk20500000.1250.05"/>
    <s v="labellb2rl1barisjk20500000.1250.05"/>
    <s v=""/>
    <x v="1"/>
    <n v="1538"/>
    <x v="1"/>
    <s v="100 PAK (10 ROL)"/>
    <s v="labellb2rl1barisjk100pak10rolartomoro"/>
    <n v="1538"/>
    <x v="208"/>
  </r>
  <r>
    <s v=""/>
    <s v=""/>
    <x v="1"/>
    <n v="55"/>
    <x v="1"/>
    <x v="1"/>
    <x v="1"/>
    <m/>
    <x v="0"/>
    <x v="1"/>
    <x v="0"/>
    <s v="MATH SET MS 402 JK"/>
    <x v="1"/>
    <n v="288"/>
    <x v="5"/>
    <n v="12000"/>
    <m/>
    <m/>
    <x v="3"/>
    <x v="2"/>
    <x v="0"/>
    <x v="0"/>
    <n v="3456000"/>
    <n v="432000"/>
    <n v="151200"/>
    <n v="583200"/>
    <n v="2872800"/>
    <x v="0"/>
    <n v="8282115"/>
    <n v="40797085"/>
    <n v="3456000"/>
    <n v="3456000"/>
    <x v="10"/>
    <x v="10"/>
    <x v="2"/>
    <x v="1"/>
    <x v="3"/>
    <s v="mathsetms402jk"/>
    <s v="mathsetms402jk34560000.1250.05"/>
    <s v="mathsetms402jk34560000.1250.05"/>
    <s v=""/>
    <x v="1"/>
    <n v="1704"/>
    <x v="1"/>
    <s v="12 BOX (24 SET)"/>
    <s v="mathsetms402jk12box24setartomoro"/>
    <n v="1704"/>
    <x v="20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6"/>
    <s v="ATA_1007_537-9"/>
    <x v="0"/>
    <n v="56"/>
    <x v="1"/>
    <x v="10"/>
    <x v="2"/>
    <s v="SA230711537"/>
    <x v="0"/>
    <x v="10"/>
    <x v="0"/>
    <s v="TAPE CUTTER TD-102 JK"/>
    <x v="1"/>
    <n v="24"/>
    <x v="3"/>
    <n v="11100"/>
    <m/>
    <s v="24 PCS"/>
    <x v="3"/>
    <x v="2"/>
    <x v="0"/>
    <x v="0"/>
    <n v="266400"/>
    <n v="33300"/>
    <n v="11655"/>
    <n v="44955"/>
    <n v="221445"/>
    <x v="0"/>
    <s v=""/>
    <s v=""/>
    <n v="266400"/>
    <n v="266400"/>
    <x v="10"/>
    <x v="10"/>
    <x v="2"/>
    <x v="8"/>
    <x v="3"/>
    <s v="tapecuttertd102jk"/>
    <s v="tapecuttertd102jk2664000.1250.05"/>
    <s v="tapecuttertd102jk2664000.1250.05"/>
    <s v="ATALI MAKMURARTO MOROSA23071153745114tapecuttertd102jk"/>
    <x v="0"/>
    <n v="2389"/>
    <x v="0"/>
    <s v="24 PCS"/>
    <s v="tapecuttertd102jk24pcsartomoro"/>
    <n v="2389"/>
    <x v="210"/>
  </r>
  <r>
    <s v=""/>
    <s v=""/>
    <x v="1"/>
    <n v="56"/>
    <x v="1"/>
    <x v="1"/>
    <x v="1"/>
    <m/>
    <x v="0"/>
    <x v="1"/>
    <x v="0"/>
    <s v="PENCIL P 91 2B JK"/>
    <x v="5"/>
    <n v="60"/>
    <x v="6"/>
    <n v="99000"/>
    <m/>
    <s v="30 GRS"/>
    <x v="3"/>
    <x v="2"/>
    <x v="0"/>
    <x v="0"/>
    <n v="5940000"/>
    <n v="742500"/>
    <n v="259875"/>
    <n v="1002375"/>
    <n v="4937625"/>
    <x v="0"/>
    <s v=""/>
    <s v=""/>
    <n v="2970000"/>
    <n v="5940000"/>
    <x v="10"/>
    <x v="10"/>
    <x v="2"/>
    <x v="1"/>
    <x v="3"/>
    <s v="pencilp912bjk"/>
    <s v="pencilp912bjk29700000.1250.05"/>
    <s v="pencilp912bjk29700000.1250.05"/>
    <s v=""/>
    <x v="1"/>
    <n v="2071"/>
    <x v="0"/>
    <s v="30 GRS"/>
    <s v="pencilp912bjk30grsartomoro"/>
    <n v="2071"/>
    <x v="211"/>
  </r>
  <r>
    <s v=""/>
    <s v=""/>
    <x v="1"/>
    <n v="56"/>
    <x v="1"/>
    <x v="1"/>
    <x v="1"/>
    <m/>
    <x v="0"/>
    <x v="1"/>
    <x v="0"/>
    <s v="PENCIL P 88 2B JK"/>
    <x v="5"/>
    <n v="60"/>
    <x v="6"/>
    <n v="104400"/>
    <m/>
    <s v="30 GRS"/>
    <x v="3"/>
    <x v="2"/>
    <x v="0"/>
    <x v="0"/>
    <n v="6264000"/>
    <n v="783000"/>
    <n v="274050"/>
    <n v="1057050"/>
    <n v="5206950"/>
    <x v="0"/>
    <s v=""/>
    <s v=""/>
    <n v="3132000"/>
    <n v="6264000"/>
    <x v="10"/>
    <x v="10"/>
    <x v="2"/>
    <x v="1"/>
    <x v="3"/>
    <s v="pencilp882bjk"/>
    <s v="pencilp882bjk31320000.1250.05"/>
    <s v="pencilp882bjk31320000.1250.05"/>
    <s v=""/>
    <x v="1"/>
    <n v="2069"/>
    <x v="0"/>
    <s v="30 GRS"/>
    <s v="pencilp882bjk30grsartomoro"/>
    <n v="2069"/>
    <x v="212"/>
  </r>
  <r>
    <s v=""/>
    <s v=""/>
    <x v="1"/>
    <n v="56"/>
    <x v="1"/>
    <x v="1"/>
    <x v="1"/>
    <m/>
    <x v="0"/>
    <x v="1"/>
    <x v="0"/>
    <s v="ERASER ER 30 W JK"/>
    <x v="1"/>
    <n v="50"/>
    <x v="8"/>
    <n v="32000"/>
    <m/>
    <m/>
    <x v="3"/>
    <x v="2"/>
    <x v="0"/>
    <x v="0"/>
    <n v="1600000"/>
    <n v="200000"/>
    <n v="70000"/>
    <n v="270000"/>
    <n v="1330000"/>
    <x v="0"/>
    <s v=""/>
    <s v=""/>
    <n v="1600000"/>
    <n v="1600000"/>
    <x v="10"/>
    <x v="10"/>
    <x v="2"/>
    <x v="1"/>
    <x v="3"/>
    <s v="eraserer30wjk"/>
    <s v="eraserer30wjk16000000.1250.05"/>
    <s v="eraserer30wjk16000000.1250.05"/>
    <s v=""/>
    <x v="1"/>
    <n v="800"/>
    <x v="1"/>
    <s v="50 BOX (30 PCS)"/>
    <s v="eraserer30wjk50box30pcsartomoro"/>
    <n v="800"/>
    <x v="213"/>
  </r>
  <r>
    <s v=""/>
    <s v=""/>
    <x v="1"/>
    <n v="56"/>
    <x v="1"/>
    <x v="1"/>
    <x v="1"/>
    <m/>
    <x v="0"/>
    <x v="1"/>
    <x v="0"/>
    <s v="ERASER EB 30 JK"/>
    <x v="1"/>
    <n v="50"/>
    <x v="8"/>
    <n v="32000"/>
    <m/>
    <m/>
    <x v="3"/>
    <x v="2"/>
    <x v="0"/>
    <x v="0"/>
    <n v="1600000"/>
    <n v="200000"/>
    <n v="70000"/>
    <n v="270000"/>
    <n v="1330000"/>
    <x v="0"/>
    <s v=""/>
    <s v=""/>
    <n v="1600000"/>
    <n v="1600000"/>
    <x v="10"/>
    <x v="10"/>
    <x v="2"/>
    <x v="1"/>
    <x v="3"/>
    <s v="erasereb30jk"/>
    <s v="erasereb30jk16000000.1250.05"/>
    <s v="erasereb30jk16000000.1250.05"/>
    <s v=""/>
    <x v="1"/>
    <n v="794"/>
    <x v="1"/>
    <s v="50 BOX (30 PCS)"/>
    <s v="erasereb30jk50box30pcsartomoro"/>
    <n v="794"/>
    <x v="214"/>
  </r>
  <r>
    <s v=""/>
    <s v=""/>
    <x v="1"/>
    <n v="56"/>
    <x v="1"/>
    <x v="1"/>
    <x v="1"/>
    <m/>
    <x v="0"/>
    <x v="1"/>
    <x v="0"/>
    <s v="GLUE GL R 50 JK"/>
    <x v="8"/>
    <n v="1440"/>
    <x v="3"/>
    <n v="2150"/>
    <m/>
    <m/>
    <x v="3"/>
    <x v="2"/>
    <x v="0"/>
    <x v="0"/>
    <n v="3096000"/>
    <n v="387000"/>
    <n v="135450"/>
    <n v="522450"/>
    <n v="2573550"/>
    <x v="0"/>
    <s v=""/>
    <s v=""/>
    <n v="619200"/>
    <n v="3096000"/>
    <x v="10"/>
    <x v="10"/>
    <x v="2"/>
    <x v="1"/>
    <x v="3"/>
    <s v="glueglr50jk"/>
    <s v="glueglr50jk6192000.1250.05"/>
    <s v="glueglr50jk6192000.1250.05"/>
    <s v=""/>
    <x v="1"/>
    <n v="1062"/>
    <x v="1"/>
    <s v="24 LSN"/>
    <s v="glueglr50jk24lsnartomoro"/>
    <n v="1062"/>
    <x v="215"/>
  </r>
  <r>
    <s v=""/>
    <s v=""/>
    <x v="1"/>
    <n v="56"/>
    <x v="1"/>
    <x v="1"/>
    <x v="1"/>
    <m/>
    <x v="0"/>
    <x v="1"/>
    <x v="0"/>
    <s v="OIL PASTEL OP 12 S PP CASE SEA WORLD JK"/>
    <x v="0"/>
    <n v="1440"/>
    <x v="5"/>
    <n v="11900"/>
    <m/>
    <m/>
    <x v="3"/>
    <x v="2"/>
    <x v="0"/>
    <x v="0"/>
    <n v="17136000"/>
    <n v="2142000"/>
    <n v="749700"/>
    <n v="2891700"/>
    <n v="14244300"/>
    <x v="0"/>
    <s v=""/>
    <s v=""/>
    <n v="1713600"/>
    <n v="17136000"/>
    <x v="10"/>
    <x v="10"/>
    <x v="2"/>
    <x v="1"/>
    <x v="3"/>
    <s v="oilpastelop12sppcaseseaworldjk"/>
    <s v="oilpastelop12sppcaseseaworldjk17136000.1250.05"/>
    <s v="oilpastelop12sppcaseseaworldjk17136000.1250.05"/>
    <s v=""/>
    <x v="1"/>
    <n v="1792"/>
    <x v="1"/>
    <s v="12 LSN"/>
    <s v="oilpastelop12sppcaseseaworldjk12lsnartomoro"/>
    <n v="1792"/>
    <x v="216"/>
  </r>
  <r>
    <s v=""/>
    <s v=""/>
    <x v="1"/>
    <n v="56"/>
    <x v="1"/>
    <x v="1"/>
    <x v="1"/>
    <m/>
    <x v="0"/>
    <x v="1"/>
    <x v="0"/>
    <s v="OIL PASTEL OP 18 S PP CASE SEA WORLD JK"/>
    <x v="0"/>
    <n v="720"/>
    <x v="5"/>
    <n v="23000"/>
    <m/>
    <m/>
    <x v="3"/>
    <x v="2"/>
    <x v="0"/>
    <x v="0"/>
    <n v="16560000"/>
    <n v="2070000"/>
    <n v="724500"/>
    <n v="2794500"/>
    <n v="13765500"/>
    <x v="0"/>
    <s v=""/>
    <s v=""/>
    <n v="1656000"/>
    <n v="16560000"/>
    <x v="10"/>
    <x v="10"/>
    <x v="2"/>
    <x v="1"/>
    <x v="3"/>
    <s v="oilpastelop18sppcaseseaworldjk"/>
    <s v="oilpastelop18sppcaseseaworldjk16560000.1250.05"/>
    <s v="oilpastelop18sppcaseseaworldjk16560000.1250.05"/>
    <s v=""/>
    <x v="1"/>
    <n v="1793"/>
    <x v="1"/>
    <s v="6 LSN"/>
    <s v="oilpastelop18sppcaseseaworldjk6lsnartomoro"/>
    <n v="1793"/>
    <x v="217"/>
  </r>
  <r>
    <s v=""/>
    <s v=""/>
    <x v="1"/>
    <n v="56"/>
    <x v="1"/>
    <x v="1"/>
    <x v="1"/>
    <m/>
    <x v="0"/>
    <x v="1"/>
    <x v="0"/>
    <s v="OIL PASTEL OP 24 S PP CASE SEA WORLD JK"/>
    <x v="0"/>
    <n v="480"/>
    <x v="5"/>
    <n v="29600"/>
    <m/>
    <m/>
    <x v="3"/>
    <x v="2"/>
    <x v="0"/>
    <x v="0"/>
    <n v="14208000"/>
    <n v="1776000"/>
    <n v="621600"/>
    <n v="2397600"/>
    <n v="11810400"/>
    <x v="0"/>
    <n v="11250630"/>
    <n v="55419770"/>
    <n v="1420800"/>
    <n v="14208000"/>
    <x v="10"/>
    <x v="10"/>
    <x v="2"/>
    <x v="1"/>
    <x v="3"/>
    <s v="oilpastelop24sppcaseseaworldjk"/>
    <s v="oilpastelop24sppcaseseaworldjk14208000.1250.05"/>
    <s v="oilpastelop24sppcaseseaworldjk14208000.1250.05"/>
    <s v=""/>
    <x v="1"/>
    <n v="1794"/>
    <x v="1"/>
    <s v="8 BOX (6 SET)"/>
    <s v="oilpastelop24sppcaseseaworldjk8box6setartomoro"/>
    <n v="1794"/>
    <x v="21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7"/>
    <s v="ATA_1007_402-11"/>
    <x v="0"/>
    <n v="57"/>
    <x v="1"/>
    <x v="10"/>
    <x v="2"/>
    <s v="SA230711402"/>
    <x v="0"/>
    <x v="8"/>
    <x v="0"/>
    <s v="OIL PASTEL OP 12 S PP CASE SEA WORLD JK"/>
    <x v="22"/>
    <n v="2016"/>
    <x v="5"/>
    <n v="11900"/>
    <m/>
    <m/>
    <x v="3"/>
    <x v="2"/>
    <x v="0"/>
    <x v="0"/>
    <n v="23990400"/>
    <n v="2998800"/>
    <n v="1049580"/>
    <n v="4048380"/>
    <n v="19942020"/>
    <x v="0"/>
    <s v=""/>
    <s v=""/>
    <n v="1713600"/>
    <n v="23990400"/>
    <x v="10"/>
    <x v="10"/>
    <x v="2"/>
    <x v="12"/>
    <x v="3"/>
    <s v="oilpastelop12sppcaseseaworldjk"/>
    <s v="oilpastelop12sppcaseseaworldjk17136000.1250.05"/>
    <s v="oilpastelop12sppcaseseaworldjk17136000.1250.05"/>
    <s v="ATALI MAKMURARTO MOROSA23071140245113oilpastelop12sppcaseseaworldjk"/>
    <x v="0"/>
    <n v="1792"/>
    <x v="1"/>
    <s v="12 LSN"/>
    <s v="oilpastelop12sppcaseseaworldjk12lsnartomoro"/>
    <n v="1792"/>
    <x v="219"/>
  </r>
  <r>
    <s v=""/>
    <s v=""/>
    <x v="1"/>
    <n v="57"/>
    <x v="1"/>
    <x v="1"/>
    <x v="1"/>
    <m/>
    <x v="0"/>
    <x v="1"/>
    <x v="0"/>
    <s v="OIL PASTEL OP 18 S PP CASE SEA WORLD JK"/>
    <x v="8"/>
    <n v="360"/>
    <x v="5"/>
    <n v="23000"/>
    <m/>
    <m/>
    <x v="3"/>
    <x v="2"/>
    <x v="0"/>
    <x v="0"/>
    <n v="8280000"/>
    <n v="1035000"/>
    <n v="362250"/>
    <n v="1397250"/>
    <n v="6882750"/>
    <x v="0"/>
    <s v=""/>
    <s v=""/>
    <n v="1656000"/>
    <n v="8280000"/>
    <x v="10"/>
    <x v="10"/>
    <x v="2"/>
    <x v="1"/>
    <x v="3"/>
    <s v="oilpastelop18sppcaseseaworldjk"/>
    <s v="oilpastelop18sppcaseseaworldjk16560000.1250.05"/>
    <s v="oilpastelop18sppcaseseaworldjk16560000.1250.05"/>
    <s v=""/>
    <x v="1"/>
    <n v="1793"/>
    <x v="1"/>
    <s v="6 LSN"/>
    <s v="oilpastelop18sppcaseseaworldjk6lsnartomoro"/>
    <n v="1793"/>
    <x v="220"/>
  </r>
  <r>
    <s v=""/>
    <s v=""/>
    <x v="1"/>
    <n v="57"/>
    <x v="1"/>
    <x v="1"/>
    <x v="1"/>
    <m/>
    <x v="0"/>
    <x v="1"/>
    <x v="0"/>
    <s v="OIL PASTEL OP 24 S PP CASE SEA WORLD JK"/>
    <x v="9"/>
    <n v="144"/>
    <x v="5"/>
    <n v="29600"/>
    <m/>
    <m/>
    <x v="3"/>
    <x v="2"/>
    <x v="0"/>
    <x v="0"/>
    <n v="4262400"/>
    <n v="532800"/>
    <n v="186480"/>
    <n v="719280"/>
    <n v="3543120"/>
    <x v="0"/>
    <s v=""/>
    <s v=""/>
    <n v="1420800"/>
    <n v="4262400"/>
    <x v="10"/>
    <x v="10"/>
    <x v="2"/>
    <x v="1"/>
    <x v="3"/>
    <s v="oilpastelop24sppcaseseaworldjk"/>
    <s v="oilpastelop24sppcaseseaworldjk14208000.1250.05"/>
    <s v="oilpastelop24sppcaseseaworldjk14208000.1250.05"/>
    <s v=""/>
    <x v="1"/>
    <n v="1794"/>
    <x v="1"/>
    <s v="8 BOX (6 SET)"/>
    <s v="oilpastelop24sppcaseseaworldjk8box6setartomoro"/>
    <n v="1794"/>
    <x v="221"/>
  </r>
  <r>
    <s v=""/>
    <s v=""/>
    <x v="1"/>
    <n v="57"/>
    <x v="1"/>
    <x v="1"/>
    <x v="1"/>
    <m/>
    <x v="0"/>
    <x v="1"/>
    <x v="0"/>
    <s v="ERASER EB 30 JK"/>
    <x v="1"/>
    <n v="50"/>
    <x v="8"/>
    <n v="32000"/>
    <m/>
    <m/>
    <x v="3"/>
    <x v="2"/>
    <x v="0"/>
    <x v="0"/>
    <n v="1600000"/>
    <n v="200000"/>
    <n v="70000"/>
    <n v="270000"/>
    <n v="1330000"/>
    <x v="0"/>
    <s v=""/>
    <s v=""/>
    <n v="1600000"/>
    <n v="1600000"/>
    <x v="10"/>
    <x v="10"/>
    <x v="2"/>
    <x v="1"/>
    <x v="3"/>
    <s v="erasereb30jk"/>
    <s v="erasereb30jk16000000.1250.05"/>
    <s v="erasereb30jk16000000.1250.05"/>
    <s v=""/>
    <x v="1"/>
    <n v="794"/>
    <x v="1"/>
    <s v="50 BOX (30 PCS)"/>
    <s v="erasereb30jk50box30pcsartomoro"/>
    <n v="794"/>
    <x v="222"/>
  </r>
  <r>
    <s v=""/>
    <s v=""/>
    <x v="1"/>
    <n v="57"/>
    <x v="1"/>
    <x v="1"/>
    <x v="1"/>
    <m/>
    <x v="0"/>
    <x v="1"/>
    <x v="0"/>
    <s v="ERASER ER 30 W JK"/>
    <x v="5"/>
    <n v="100"/>
    <x v="8"/>
    <n v="32000"/>
    <m/>
    <m/>
    <x v="3"/>
    <x v="2"/>
    <x v="0"/>
    <x v="0"/>
    <n v="3200000"/>
    <n v="400000"/>
    <n v="140000"/>
    <n v="540000"/>
    <n v="2660000"/>
    <x v="0"/>
    <s v=""/>
    <s v=""/>
    <n v="1600000"/>
    <n v="3200000"/>
    <x v="10"/>
    <x v="10"/>
    <x v="2"/>
    <x v="1"/>
    <x v="3"/>
    <s v="eraserer30wjk"/>
    <s v="eraserer30wjk16000000.1250.05"/>
    <s v="eraserer30wjk16000000.1250.05"/>
    <s v=""/>
    <x v="1"/>
    <n v="800"/>
    <x v="1"/>
    <s v="50 BOX (30 PCS)"/>
    <s v="eraserer30wjk50box30pcsartomoro"/>
    <n v="800"/>
    <x v="223"/>
  </r>
  <r>
    <s v=""/>
    <s v=""/>
    <x v="1"/>
    <n v="57"/>
    <x v="1"/>
    <x v="1"/>
    <x v="1"/>
    <m/>
    <x v="0"/>
    <x v="1"/>
    <x v="0"/>
    <s v="ERASER 526 B40 P JK"/>
    <x v="1"/>
    <n v="50"/>
    <x v="8"/>
    <n v="28300"/>
    <m/>
    <m/>
    <x v="3"/>
    <x v="2"/>
    <x v="0"/>
    <x v="0"/>
    <n v="1415000"/>
    <n v="176875"/>
    <n v="61906.25"/>
    <n v="238781.25"/>
    <n v="1176218.75"/>
    <x v="0"/>
    <s v=""/>
    <s v=""/>
    <n v="1415000"/>
    <n v="1415000"/>
    <x v="10"/>
    <x v="10"/>
    <x v="2"/>
    <x v="1"/>
    <x v="3"/>
    <s v="eraser526b40pjk"/>
    <s v="eraser526b40pjk14150000.1250.05"/>
    <s v="eraser526b40pjk14150000.1250.05"/>
    <s v=""/>
    <x v="1"/>
    <n v="793"/>
    <x v="1"/>
    <s v="50 BOX (40 PCS)"/>
    <s v="eraser526b40pjk50box40pcsartomoro"/>
    <n v="793"/>
    <x v="224"/>
  </r>
  <r>
    <s v=""/>
    <s v=""/>
    <x v="1"/>
    <n v="57"/>
    <x v="1"/>
    <x v="1"/>
    <x v="1"/>
    <m/>
    <x v="0"/>
    <x v="1"/>
    <x v="0"/>
    <s v="ERASER 526 B20 JK"/>
    <x v="9"/>
    <n v="150"/>
    <x v="8"/>
    <n v="34100"/>
    <m/>
    <m/>
    <x v="3"/>
    <x v="2"/>
    <x v="0"/>
    <x v="0"/>
    <n v="5115000"/>
    <n v="639375"/>
    <n v="223781.25"/>
    <n v="863156.25"/>
    <n v="4251843.75"/>
    <x v="0"/>
    <s v=""/>
    <s v=""/>
    <n v="1705000"/>
    <n v="5115000"/>
    <x v="10"/>
    <x v="10"/>
    <x v="2"/>
    <x v="1"/>
    <x v="3"/>
    <s v="eraser526b20jk"/>
    <s v="eraser526b20jk17050000.1250.05"/>
    <s v="eraser526b20jk17050000.1250.05"/>
    <s v=""/>
    <x v="1"/>
    <n v="790"/>
    <x v="1"/>
    <s v="50 BOX (20 PCS)"/>
    <s v="eraser526b20jk50box20pcsartomoro"/>
    <n v="790"/>
    <x v="225"/>
  </r>
  <r>
    <s v=""/>
    <s v=""/>
    <x v="1"/>
    <n v="57"/>
    <x v="1"/>
    <x v="1"/>
    <x v="1"/>
    <m/>
    <x v="0"/>
    <x v="1"/>
    <x v="0"/>
    <s v="PENCIL CASE PC 0719TV 33A/F TRAVEL JK"/>
    <x v="1"/>
    <n v="288"/>
    <x v="3"/>
    <n v="4800"/>
    <m/>
    <s v="288 PCS"/>
    <x v="3"/>
    <x v="2"/>
    <x v="0"/>
    <x v="0"/>
    <n v="1382400"/>
    <n v="172800"/>
    <n v="60480"/>
    <n v="233280"/>
    <n v="1149120"/>
    <x v="0"/>
    <s v=""/>
    <s v=""/>
    <n v="1382400"/>
    <n v="1382400"/>
    <x v="10"/>
    <x v="10"/>
    <x v="2"/>
    <x v="1"/>
    <x v="3"/>
    <s v="pencilcasepc0719tv33aftraveljk"/>
    <s v="pencilcasepc0719tv33aftraveljk13824000.1250.05"/>
    <s v="pencilcasepc0719tv33aftraveljk13824000.1250.05"/>
    <s v=""/>
    <x v="1"/>
    <n v="2059"/>
    <x v="0"/>
    <s v="288 PCS"/>
    <s v="pencilcasepc0719tv33aftraveljk288pcsartomoro"/>
    <n v="2059"/>
    <x v="226"/>
  </r>
  <r>
    <s v=""/>
    <s v=""/>
    <x v="1"/>
    <n v="57"/>
    <x v="1"/>
    <x v="1"/>
    <x v="1"/>
    <m/>
    <x v="0"/>
    <x v="1"/>
    <x v="0"/>
    <s v="PENCIL CASE PC 0719AC-36A/F ANIMAL CALENDER JK"/>
    <x v="1"/>
    <n v="288"/>
    <x v="3"/>
    <n v="4800"/>
    <m/>
    <m/>
    <x v="3"/>
    <x v="2"/>
    <x v="0"/>
    <x v="0"/>
    <n v="1382400"/>
    <n v="172800"/>
    <n v="60480"/>
    <n v="233280"/>
    <n v="1149120"/>
    <x v="0"/>
    <s v=""/>
    <s v=""/>
    <n v="1382400"/>
    <n v="1382400"/>
    <x v="10"/>
    <x v="10"/>
    <x v="2"/>
    <x v="1"/>
    <x v="3"/>
    <s v="pencilcasepc0719ac36afanimalcalenderjk"/>
    <s v="pencilcasepc0719ac36afanimalcalenderjk13824000.1250.05"/>
    <s v="pencilcasepc0719ac36afanimalcalenderjk13824000.1250.05"/>
    <s v=""/>
    <x v="1"/>
    <n v="2047"/>
    <x v="1"/>
    <s v="288 PCS"/>
    <s v="pencilcasepc0719ac36afanimalcalenderjk288pcsartomoro"/>
    <n v="2047"/>
    <x v="227"/>
  </r>
  <r>
    <s v=""/>
    <s v=""/>
    <x v="1"/>
    <n v="57"/>
    <x v="1"/>
    <x v="1"/>
    <x v="1"/>
    <m/>
    <x v="0"/>
    <x v="1"/>
    <x v="0"/>
    <s v="PUNCH NO 85 JK"/>
    <x v="5"/>
    <n v="48"/>
    <x v="3"/>
    <n v="40000"/>
    <m/>
    <s v="24 PCS"/>
    <x v="3"/>
    <x v="2"/>
    <x v="0"/>
    <x v="0"/>
    <n v="1920000"/>
    <n v="240000"/>
    <n v="84000"/>
    <n v="324000"/>
    <n v="1596000"/>
    <x v="0"/>
    <s v=""/>
    <s v=""/>
    <n v="960000"/>
    <n v="1920000"/>
    <x v="10"/>
    <x v="10"/>
    <x v="2"/>
    <x v="1"/>
    <x v="3"/>
    <s v="punchno85jk"/>
    <s v="punchno85jk9600000.1250.05"/>
    <s v="punchno85jk9600000.1250.05"/>
    <s v=""/>
    <x v="1"/>
    <n v="2218"/>
    <x v="0"/>
    <s v="24 PCS"/>
    <s v="punchno85jk24pcsartomoro"/>
    <n v="2218"/>
    <x v="228"/>
  </r>
  <r>
    <s v=""/>
    <s v=""/>
    <x v="1"/>
    <n v="57"/>
    <x v="1"/>
    <x v="1"/>
    <x v="1"/>
    <m/>
    <x v="0"/>
    <x v="1"/>
    <x v="0"/>
    <s v="GLUE GL R 50 JK"/>
    <x v="0"/>
    <n v="2880"/>
    <x v="3"/>
    <n v="2150"/>
    <m/>
    <m/>
    <x v="3"/>
    <x v="2"/>
    <x v="0"/>
    <x v="0"/>
    <n v="6192000"/>
    <n v="774000"/>
    <n v="270900"/>
    <n v="1044900"/>
    <n v="5147100"/>
    <x v="0"/>
    <n v="9912307.5"/>
    <n v="48827292.5"/>
    <n v="619200"/>
    <n v="6192000"/>
    <x v="10"/>
    <x v="10"/>
    <x v="2"/>
    <x v="1"/>
    <x v="3"/>
    <s v="glueglr50jk"/>
    <s v="glueglr50jk6192000.1250.05"/>
    <s v="glueglr50jk6192000.1250.05"/>
    <s v=""/>
    <x v="1"/>
    <n v="1062"/>
    <x v="1"/>
    <s v="24 LSN"/>
    <s v="glueglr50jk24lsnartomoro"/>
    <n v="1062"/>
    <x v="22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8"/>
    <s v="ETJ_1307_-2"/>
    <x v="0"/>
    <n v="58"/>
    <x v="11"/>
    <x v="6"/>
    <x v="0"/>
    <m/>
    <x v="0"/>
    <x v="11"/>
    <x v="0"/>
    <s v="PELNA LAPTOP TABLE"/>
    <x v="23"/>
    <n v="600"/>
    <x v="3"/>
    <n v="57000"/>
    <m/>
    <s v="10 PCS"/>
    <x v="1"/>
    <x v="0"/>
    <x v="0"/>
    <x v="0"/>
    <n v="34200000"/>
    <n v="0"/>
    <n v="0"/>
    <n v="0"/>
    <n v="34200000"/>
    <x v="0"/>
    <s v=""/>
    <s v=""/>
    <n v="570000"/>
    <n v="34200000"/>
    <x v="11"/>
    <x v="6"/>
    <x v="0"/>
    <x v="0"/>
    <x v="3"/>
    <s v="pelnalaptoptable"/>
    <s v="pelnalaptoptable570000"/>
    <s v="pelnalaptoptable570000"/>
    <s v="ETJUNTANA45115pelnalaptoptable"/>
    <x v="0"/>
    <n v="2006"/>
    <x v="0"/>
    <s v="10 PCS"/>
    <s v="pelnalaptoptable10pcsuntana"/>
    <n v="2006"/>
    <x v="230"/>
  </r>
  <r>
    <s v=""/>
    <s v=""/>
    <x v="1"/>
    <n v="58"/>
    <x v="1"/>
    <x v="1"/>
    <x v="1"/>
    <m/>
    <x v="0"/>
    <x v="1"/>
    <x v="0"/>
    <s v="PELNA LAPTOP TABLE"/>
    <x v="9"/>
    <n v="30"/>
    <x v="3"/>
    <m/>
    <m/>
    <s v="10 PCS"/>
    <x v="1"/>
    <x v="0"/>
    <x v="0"/>
    <x v="2"/>
    <s v=""/>
    <s v=""/>
    <s v=""/>
    <s v=""/>
    <s v=""/>
    <x v="0"/>
    <n v="0"/>
    <n v="34200000"/>
    <n v="0"/>
    <s v=""/>
    <x v="11"/>
    <x v="6"/>
    <x v="0"/>
    <x v="1"/>
    <x v="3"/>
    <s v="pelnalaptoptable"/>
    <s v="pelnalaptoptable0"/>
    <s v="pelnalaptoptable0"/>
    <s v=""/>
    <x v="1"/>
    <n v="2006"/>
    <x v="0"/>
    <s v="10 PCS"/>
    <s v="pelnalaptoptable10pcsuntana"/>
    <n v="2006"/>
    <x v="23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59"/>
    <s v="KEN_1207_809-11"/>
    <x v="0"/>
    <n v="59"/>
    <x v="12"/>
    <x v="11"/>
    <x v="2"/>
    <s v="23070809"/>
    <x v="11"/>
    <x v="12"/>
    <x v="0"/>
    <s v="KENKO STAPLER HD-10S MINI"/>
    <x v="5"/>
    <m/>
    <x v="1"/>
    <m/>
    <n v="1740000"/>
    <m/>
    <x v="5"/>
    <x v="0"/>
    <x v="0"/>
    <x v="0"/>
    <n v="3480000"/>
    <n v="591600"/>
    <n v="0"/>
    <n v="591600"/>
    <n v="2888400"/>
    <x v="0"/>
    <s v=""/>
    <s v=""/>
    <n v="1740000"/>
    <s v=""/>
    <x v="12"/>
    <x v="11"/>
    <x v="2"/>
    <x v="12"/>
    <x v="3"/>
    <s v="kenkostaplerhd10smini"/>
    <s v="kenkostaplerhd10smini17400000.17"/>
    <s v="kenkostaplerhd10smini17400000.17"/>
    <s v="KENKO SINAR INDONESIAARTO MORO23070809SA 4290845117kenkostaplerhd10smini"/>
    <x v="0"/>
    <n v="1478"/>
    <x v="1"/>
    <s v="25 LSN"/>
    <s v="kenkostaplerhd10smini25lsnartomoro"/>
    <n v="1478"/>
    <x v="232"/>
  </r>
  <r>
    <s v=""/>
    <s v=""/>
    <x v="1"/>
    <n v="59"/>
    <x v="1"/>
    <x v="1"/>
    <x v="1"/>
    <m/>
    <x v="0"/>
    <x v="1"/>
    <x v="0"/>
    <s v="KENKO STAPLES NO.1210 23/10"/>
    <x v="9"/>
    <m/>
    <x v="1"/>
    <m/>
    <n v="840000"/>
    <m/>
    <x v="5"/>
    <x v="0"/>
    <x v="0"/>
    <x v="0"/>
    <n v="2520000"/>
    <n v="428400.00000000006"/>
    <n v="0"/>
    <n v="428400.00000000006"/>
    <n v="2091600"/>
    <x v="0"/>
    <s v=""/>
    <s v=""/>
    <n v="840000"/>
    <s v=""/>
    <x v="12"/>
    <x v="11"/>
    <x v="2"/>
    <x v="1"/>
    <x v="3"/>
    <s v="kenkostaplesno12102310"/>
    <s v="kenkostaplesno121023108400000.17"/>
    <s v="kenkostaplesno121023108400000.17"/>
    <s v=""/>
    <x v="1"/>
    <n v="1485"/>
    <x v="1"/>
    <s v="20 PAK (10 BOX)"/>
    <s v="kenkostaplesno1210231020pak10boxartomoro"/>
    <n v="1485"/>
    <x v="233"/>
  </r>
  <r>
    <s v=""/>
    <s v=""/>
    <x v="1"/>
    <n v="59"/>
    <x v="1"/>
    <x v="1"/>
    <x v="1"/>
    <m/>
    <x v="0"/>
    <x v="1"/>
    <x v="0"/>
    <s v="KENKO CUTTER BLADE A100 9MM"/>
    <x v="1"/>
    <m/>
    <x v="1"/>
    <m/>
    <n v="3888000"/>
    <m/>
    <x v="5"/>
    <x v="0"/>
    <x v="0"/>
    <x v="0"/>
    <n v="3888000"/>
    <n v="660960"/>
    <n v="0"/>
    <n v="660960"/>
    <n v="3227040"/>
    <x v="0"/>
    <s v=""/>
    <s v=""/>
    <n v="3888000"/>
    <s v=""/>
    <x v="12"/>
    <x v="11"/>
    <x v="2"/>
    <x v="1"/>
    <x v="3"/>
    <s v="kenkocutterbladea1009mm"/>
    <s v="kenkocutterbladea1009mm38880000.17"/>
    <s v="kenkocutterbladea1009mm38880000.17"/>
    <s v=""/>
    <x v="1"/>
    <n v="1301"/>
    <x v="1"/>
    <s v="120 LSN"/>
    <s v="kenkocutterbladea1009mm120lsnartomoro"/>
    <n v="1301"/>
    <x v="234"/>
  </r>
  <r>
    <s v=""/>
    <s v=""/>
    <x v="1"/>
    <n v="59"/>
    <x v="1"/>
    <x v="1"/>
    <x v="1"/>
    <m/>
    <x v="0"/>
    <x v="1"/>
    <x v="0"/>
    <s v="KENKO PENCIL CASE PC-0719-UR"/>
    <x v="1"/>
    <m/>
    <x v="1"/>
    <m/>
    <n v="1497600"/>
    <m/>
    <x v="5"/>
    <x v="0"/>
    <x v="0"/>
    <x v="0"/>
    <n v="1497600"/>
    <n v="254592.00000000003"/>
    <n v="0"/>
    <n v="254592.00000000003"/>
    <n v="1243008"/>
    <x v="0"/>
    <s v=""/>
    <s v=""/>
    <n v="1497600"/>
    <s v=""/>
    <x v="12"/>
    <x v="11"/>
    <x v="2"/>
    <x v="1"/>
    <x v="3"/>
    <s v="kenkopencilcasepc0719ur"/>
    <s v="kenkopencilcasepc0719ur14976000.17"/>
    <s v="kenkopencilcasepc0719ur14976000.17"/>
    <s v=""/>
    <x v="1"/>
    <n v="1427"/>
    <x v="1"/>
    <s v="24 LSN"/>
    <s v="kenkopencilcasepc0719ur24lsnartomoro"/>
    <n v="1427"/>
    <x v="235"/>
  </r>
  <r>
    <s v=""/>
    <s v=""/>
    <x v="1"/>
    <n v="59"/>
    <x v="1"/>
    <x v="1"/>
    <x v="1"/>
    <m/>
    <x v="0"/>
    <x v="1"/>
    <x v="0"/>
    <s v="KENKO JUMBO CLIP NO.5"/>
    <x v="1"/>
    <m/>
    <x v="1"/>
    <m/>
    <n v="860000"/>
    <m/>
    <x v="5"/>
    <x v="0"/>
    <x v="0"/>
    <x v="0"/>
    <n v="860000"/>
    <n v="146200"/>
    <n v="0"/>
    <n v="146200"/>
    <n v="713800"/>
    <x v="0"/>
    <s v=""/>
    <s v=""/>
    <n v="860000"/>
    <s v=""/>
    <x v="12"/>
    <x v="11"/>
    <x v="2"/>
    <x v="1"/>
    <x v="3"/>
    <s v="kenkojumboclipno5"/>
    <s v="kenkojumboclipno58600000.17"/>
    <s v="kenkojumboclipno58600000.17"/>
    <s v=""/>
    <x v="1"/>
    <n v="1388"/>
    <x v="1"/>
    <s v="20 PAK (10 BOX)"/>
    <s v="kenkojumboclipno520pak10boxartomoro"/>
    <n v="1388"/>
    <x v="236"/>
  </r>
  <r>
    <s v=""/>
    <s v=""/>
    <x v="1"/>
    <n v="59"/>
    <x v="1"/>
    <x v="1"/>
    <x v="1"/>
    <m/>
    <x v="0"/>
    <x v="1"/>
    <x v="0"/>
    <s v="KENKO BINDER CLIP NO.107"/>
    <x v="1"/>
    <m/>
    <x v="1"/>
    <m/>
    <n v="1590000"/>
    <m/>
    <x v="5"/>
    <x v="0"/>
    <x v="0"/>
    <x v="0"/>
    <n v="1590000"/>
    <n v="270300"/>
    <n v="0"/>
    <n v="270300"/>
    <n v="1319700"/>
    <x v="0"/>
    <s v=""/>
    <s v=""/>
    <n v="1590000"/>
    <s v=""/>
    <x v="12"/>
    <x v="11"/>
    <x v="2"/>
    <x v="1"/>
    <x v="3"/>
    <s v="kenkobinderclipno107"/>
    <s v="kenkobinderclipno10715900000.17"/>
    <s v="kenkobinderclipno10715900000.17"/>
    <s v=""/>
    <x v="1"/>
    <n v="1207"/>
    <x v="1"/>
    <s v="50 GRS"/>
    <s v="kenkobinderclipno10750grsartomoro"/>
    <n v="1207"/>
    <x v="237"/>
  </r>
  <r>
    <s v=""/>
    <s v=""/>
    <x v="1"/>
    <n v="59"/>
    <x v="1"/>
    <x v="1"/>
    <x v="1"/>
    <m/>
    <x v="0"/>
    <x v="1"/>
    <x v="0"/>
    <s v="KENKO BINDER CLIP NO.111"/>
    <x v="1"/>
    <m/>
    <x v="1"/>
    <m/>
    <n v="1476000"/>
    <m/>
    <x v="5"/>
    <x v="0"/>
    <x v="0"/>
    <x v="0"/>
    <n v="1476000"/>
    <n v="250920.00000000003"/>
    <n v="0"/>
    <n v="250920.00000000003"/>
    <n v="1225080"/>
    <x v="0"/>
    <s v=""/>
    <s v=""/>
    <n v="1476000"/>
    <s v=""/>
    <x v="12"/>
    <x v="11"/>
    <x v="2"/>
    <x v="1"/>
    <x v="3"/>
    <s v="kenkobinderclipno111"/>
    <s v="kenkobinderclipno11114760000.17"/>
    <s v="kenkobinderclipno11114760000.17"/>
    <s v=""/>
    <x v="1"/>
    <n v="1208"/>
    <x v="1"/>
    <s v="30 GRS"/>
    <s v="kenkobinderclipno11130grsartomoro"/>
    <n v="1208"/>
    <x v="238"/>
  </r>
  <r>
    <s v=""/>
    <s v=""/>
    <x v="1"/>
    <n v="59"/>
    <x v="1"/>
    <x v="1"/>
    <x v="1"/>
    <m/>
    <x v="0"/>
    <x v="1"/>
    <x v="0"/>
    <s v="KENKO CUTTER BLADE L 150 18MM"/>
    <x v="8"/>
    <m/>
    <x v="1"/>
    <m/>
    <n v="3888000"/>
    <m/>
    <x v="5"/>
    <x v="0"/>
    <x v="0"/>
    <x v="0"/>
    <n v="19440000"/>
    <n v="3304800.0000000005"/>
    <n v="0"/>
    <n v="3304800.0000000005"/>
    <n v="16135200"/>
    <x v="0"/>
    <s v=""/>
    <s v=""/>
    <n v="3888000"/>
    <s v=""/>
    <x v="12"/>
    <x v="11"/>
    <x v="2"/>
    <x v="1"/>
    <x v="3"/>
    <s v="kenkocutterbladel15018mm"/>
    <s v="kenkocutterbladel15018mm38880000.17"/>
    <s v="kenkocutterbladel15018mm38880000.17"/>
    <s v=""/>
    <x v="1"/>
    <n v="1302"/>
    <x v="1"/>
    <s v="60 LSN"/>
    <s v="kenkocutterbladel15018mm60lsnartomoro"/>
    <n v="1302"/>
    <x v="239"/>
  </r>
  <r>
    <s v=""/>
    <s v=""/>
    <x v="1"/>
    <n v="59"/>
    <x v="1"/>
    <x v="1"/>
    <x v="1"/>
    <m/>
    <x v="0"/>
    <x v="1"/>
    <x v="0"/>
    <s v="KENKO CORRECTION FLUID KE 107 M"/>
    <x v="5"/>
    <m/>
    <x v="1"/>
    <m/>
    <n v="2008800"/>
    <m/>
    <x v="5"/>
    <x v="0"/>
    <x v="0"/>
    <x v="0"/>
    <n v="4017600"/>
    <n v="682992"/>
    <n v="0"/>
    <n v="682992"/>
    <n v="3334608"/>
    <x v="0"/>
    <s v=""/>
    <s v=""/>
    <n v="2008800"/>
    <s v=""/>
    <x v="12"/>
    <x v="11"/>
    <x v="2"/>
    <x v="1"/>
    <x v="3"/>
    <s v="kenkocorrectionfluidke107m"/>
    <s v="kenkocorrectionfluidke107m20088000.17"/>
    <s v="kenkocorrectionfluidke107m20088000.17"/>
    <s v=""/>
    <x v="1"/>
    <n v="1264"/>
    <x v="1"/>
    <s v="36 LSN"/>
    <s v="kenkocorrectionfluidke107m36lsnartomoro"/>
    <n v="1264"/>
    <x v="240"/>
  </r>
  <r>
    <s v=""/>
    <s v=""/>
    <x v="1"/>
    <n v="59"/>
    <x v="1"/>
    <x v="1"/>
    <x v="1"/>
    <m/>
    <x v="0"/>
    <x v="1"/>
    <x v="0"/>
    <s v="KENKO CORRECTION FLUID KE 108"/>
    <x v="5"/>
    <m/>
    <x v="1"/>
    <m/>
    <n v="1695600"/>
    <m/>
    <x v="5"/>
    <x v="0"/>
    <x v="0"/>
    <x v="0"/>
    <n v="3391200"/>
    <n v="576504"/>
    <n v="0"/>
    <n v="576504"/>
    <n v="2814696"/>
    <x v="0"/>
    <s v=""/>
    <s v=""/>
    <n v="1695600"/>
    <s v=""/>
    <x v="12"/>
    <x v="11"/>
    <x v="2"/>
    <x v="1"/>
    <x v="3"/>
    <s v="kenkocorrectionfluidke108"/>
    <s v="kenkocorrectionfluidke10816956000.17"/>
    <s v="kenkocorrectionfluidke10816956000.17"/>
    <s v=""/>
    <x v="1"/>
    <n v="1265"/>
    <x v="1"/>
    <s v="36 LSN"/>
    <s v="kenkocorrectionfluidke10836lsnartomoro"/>
    <n v="1265"/>
    <x v="241"/>
  </r>
  <r>
    <s v=""/>
    <s v=""/>
    <x v="1"/>
    <n v="59"/>
    <x v="1"/>
    <x v="1"/>
    <x v="1"/>
    <m/>
    <x v="12"/>
    <x v="1"/>
    <x v="0"/>
    <s v="KENKO TAPE DISPENSER TD-323 1&quot; &amp; 3&quot; CORE"/>
    <x v="0"/>
    <m/>
    <x v="1"/>
    <m/>
    <n v="462000"/>
    <m/>
    <x v="5"/>
    <x v="0"/>
    <x v="0"/>
    <x v="0"/>
    <n v="4620000"/>
    <n v="785400"/>
    <n v="0"/>
    <n v="785400"/>
    <n v="3834600"/>
    <x v="0"/>
    <n v="7952668"/>
    <n v="38827732"/>
    <n v="462000"/>
    <s v=""/>
    <x v="12"/>
    <x v="11"/>
    <x v="2"/>
    <x v="1"/>
    <x v="3"/>
    <s v="kenkotapedispensertd3231&amp;3core"/>
    <s v="kenkotapedispensertd3231&amp;3core4620000.17"/>
    <s v="kenkotapedispensertd3231&amp;3core4620000.17"/>
    <s v=""/>
    <x v="1"/>
    <n v="1490"/>
    <x v="1"/>
    <s v="24 PCS"/>
    <s v="kenkotapedispensertd3231&amp;3core24pcsartomoro"/>
    <n v="1490"/>
    <x v="24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0"/>
    <s v="KEN_1207_865-5"/>
    <x v="0"/>
    <n v="60"/>
    <x v="1"/>
    <x v="11"/>
    <x v="2"/>
    <s v="23070865"/>
    <x v="13"/>
    <x v="13"/>
    <x v="0"/>
    <s v="KENKO MECHANICAL PENCIL MP 01 0.5MM"/>
    <x v="5"/>
    <m/>
    <x v="1"/>
    <m/>
    <n v="7430400"/>
    <m/>
    <x v="5"/>
    <x v="0"/>
    <x v="0"/>
    <x v="0"/>
    <n v="14860800"/>
    <n v="2526336"/>
    <n v="0"/>
    <n v="2526336"/>
    <n v="12334464"/>
    <x v="0"/>
    <s v=""/>
    <s v=""/>
    <n v="7430400"/>
    <s v=""/>
    <x v="12"/>
    <x v="11"/>
    <x v="2"/>
    <x v="2"/>
    <x v="3"/>
    <s v="kenkomechanicalpencilmp0105mm"/>
    <s v="kenkomechanicalpencilmp0105mm74304000.17"/>
    <s v="kenkomechanicalpencilmp0105mm74304000.17"/>
    <s v="KENKO SINAR INDONESIAARTO MORO23070865SA 4293945118kenkomechanicalpencilmp0105mm"/>
    <x v="0"/>
    <n v="1396"/>
    <x v="1"/>
    <s v="12 GRS"/>
    <s v="kenkomechanicalpencilmp0105mm12grsartomoro"/>
    <n v="1396"/>
    <x v="243"/>
  </r>
  <r>
    <s v=""/>
    <s v=""/>
    <x v="1"/>
    <n v="60"/>
    <x v="1"/>
    <x v="1"/>
    <x v="1"/>
    <m/>
    <x v="0"/>
    <x v="1"/>
    <x v="0"/>
    <s v="KENKO STAPLER HD-50"/>
    <x v="5"/>
    <m/>
    <x v="1"/>
    <m/>
    <n v="2280000"/>
    <m/>
    <x v="5"/>
    <x v="0"/>
    <x v="0"/>
    <x v="0"/>
    <n v="4560000"/>
    <n v="775200"/>
    <n v="0"/>
    <n v="775200"/>
    <n v="3784800"/>
    <x v="0"/>
    <s v=""/>
    <s v=""/>
    <n v="2280000"/>
    <s v=""/>
    <x v="12"/>
    <x v="11"/>
    <x v="2"/>
    <x v="1"/>
    <x v="3"/>
    <s v="kenkostaplerhd50"/>
    <s v="kenkostaplerhd5022800000.17"/>
    <s v="kenkostaplerhd5022800000.17"/>
    <s v=""/>
    <x v="1"/>
    <n v="1480"/>
    <x v="1"/>
    <s v="20 BOX (6 PCS)"/>
    <s v="kenkostaplerhd5020box6pcsartomoro"/>
    <n v="1480"/>
    <x v="244"/>
  </r>
  <r>
    <s v=""/>
    <s v=""/>
    <x v="1"/>
    <n v="60"/>
    <x v="1"/>
    <x v="1"/>
    <x v="1"/>
    <m/>
    <x v="0"/>
    <x v="1"/>
    <x v="0"/>
    <s v="KENKO CORRECTION FLUID KE 01"/>
    <x v="10"/>
    <m/>
    <x v="1"/>
    <m/>
    <n v="1954800"/>
    <m/>
    <x v="5"/>
    <x v="0"/>
    <x v="0"/>
    <x v="0"/>
    <n v="13683600"/>
    <n v="2326212"/>
    <n v="0"/>
    <n v="2326212"/>
    <n v="11357388"/>
    <x v="0"/>
    <s v=""/>
    <s v=""/>
    <n v="1954800"/>
    <s v=""/>
    <x v="12"/>
    <x v="11"/>
    <x v="2"/>
    <x v="1"/>
    <x v="3"/>
    <s v="kenkocorrectionfluidke01"/>
    <s v="kenkocorrectionfluidke0119548000.17"/>
    <s v="kenkocorrectionfluidke0119548000.17"/>
    <s v=""/>
    <x v="1"/>
    <n v="1263"/>
    <x v="1"/>
    <s v="36 LSN"/>
    <s v="kenkocorrectionfluidke0136lsnartomoro"/>
    <n v="1263"/>
    <x v="245"/>
  </r>
  <r>
    <s v=""/>
    <s v=""/>
    <x v="1"/>
    <n v="60"/>
    <x v="1"/>
    <x v="1"/>
    <x v="1"/>
    <m/>
    <x v="0"/>
    <x v="1"/>
    <x v="0"/>
    <s v="KENKO POCKET NOTE PN 404"/>
    <x v="1"/>
    <m/>
    <x v="1"/>
    <m/>
    <n v="804000"/>
    <m/>
    <x v="5"/>
    <x v="0"/>
    <x v="0"/>
    <x v="0"/>
    <n v="804000"/>
    <n v="136680"/>
    <n v="0"/>
    <n v="136680"/>
    <n v="667320"/>
    <x v="0"/>
    <s v=""/>
    <s v=""/>
    <n v="804000"/>
    <s v=""/>
    <x v="12"/>
    <x v="11"/>
    <x v="2"/>
    <x v="1"/>
    <x v="3"/>
    <s v="kenkopocketnotepn404"/>
    <s v="kenkopocketnotepn4048040000.17"/>
    <s v="kenkopocketnotepn4048040000.17"/>
    <s v=""/>
    <x v="1"/>
    <n v="1433"/>
    <x v="1"/>
    <s v="20 LSN"/>
    <s v="kenkopocketnotepn40420lsnartomoro"/>
    <n v="1433"/>
    <x v="246"/>
  </r>
  <r>
    <s v=""/>
    <s v=""/>
    <x v="1"/>
    <n v="60"/>
    <x v="1"/>
    <x v="1"/>
    <x v="1"/>
    <m/>
    <x v="14"/>
    <x v="1"/>
    <x v="0"/>
    <s v="KENKO LIQUID GLUE LG 35 35ML"/>
    <x v="9"/>
    <m/>
    <x v="1"/>
    <m/>
    <n v="396000"/>
    <m/>
    <x v="5"/>
    <x v="0"/>
    <x v="0"/>
    <x v="0"/>
    <n v="1188000"/>
    <n v="201960"/>
    <n v="0"/>
    <n v="201960"/>
    <n v="986040"/>
    <x v="0"/>
    <n v="5966388"/>
    <n v="29130012"/>
    <n v="396000"/>
    <s v=""/>
    <x v="12"/>
    <x v="11"/>
    <x v="2"/>
    <x v="1"/>
    <x v="3"/>
    <s v="kenkoliquidgluelg3535ml"/>
    <s v="kenkoliquidgluelg3535ml3960000.17"/>
    <s v="kenkoliquidgluelg3535ml3960000.17"/>
    <s v=""/>
    <x v="1"/>
    <n v="1390"/>
    <x v="1"/>
    <s v="20 LSN"/>
    <s v="kenkoliquidgluelg3535ml20lsnartomoro"/>
    <n v="1390"/>
    <x v="24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1"/>
    <s v="SAM_1207_372-3"/>
    <x v="0"/>
    <n v="61"/>
    <x v="1"/>
    <x v="14"/>
    <x v="2"/>
    <s v="JL-55372"/>
    <x v="0"/>
    <x v="10"/>
    <x v="0"/>
    <s v="P/C MAG AC-1762 (22*7.5)"/>
    <x v="9"/>
    <n v="432"/>
    <x v="3"/>
    <n v="9250"/>
    <m/>
    <s v="144 PCS"/>
    <x v="6"/>
    <x v="0"/>
    <x v="0"/>
    <x v="0"/>
    <n v="3996000"/>
    <n v="279720"/>
    <n v="0"/>
    <n v="279720"/>
    <n v="3716280"/>
    <x v="0"/>
    <s v=""/>
    <s v=""/>
    <n v="1332000"/>
    <n v="3996000"/>
    <x v="12"/>
    <x v="14"/>
    <x v="2"/>
    <x v="7"/>
    <x v="3"/>
    <s v="pcmagac176222*75"/>
    <s v="pcmagac176222*7513320000.07"/>
    <s v="pcmagac176222*7513320000.07"/>
    <s v="SAMUDERA ANGKASA JAYAARTO MOROJL-5537245114pcmagac176222*75"/>
    <x v="0"/>
    <n v="1849"/>
    <x v="0"/>
    <s v="144 PCS"/>
    <s v="pcmagac176222*75144pcsartomoro"/>
    <n v="1849"/>
    <x v="248"/>
  </r>
  <r>
    <s v=""/>
    <s v=""/>
    <x v="1"/>
    <n v="61"/>
    <x v="1"/>
    <x v="1"/>
    <x v="1"/>
    <m/>
    <x v="0"/>
    <x v="1"/>
    <x v="0"/>
    <s v="P/C MAG FC-1757 (22*7.5)"/>
    <x v="5"/>
    <n v="288"/>
    <x v="3"/>
    <n v="9250"/>
    <m/>
    <s v="144 PCS"/>
    <x v="6"/>
    <x v="0"/>
    <x v="0"/>
    <x v="0"/>
    <n v="2664000"/>
    <n v="186480.00000000003"/>
    <n v="0"/>
    <n v="186480.00000000003"/>
    <n v="2477520"/>
    <x v="0"/>
    <s v=""/>
    <s v=""/>
    <n v="1332000"/>
    <n v="2664000"/>
    <x v="12"/>
    <x v="14"/>
    <x v="2"/>
    <x v="1"/>
    <x v="3"/>
    <s v="pcmagfc175722*75"/>
    <s v="pcmagfc175722*7513320000.07"/>
    <s v="pcmagfc175722*7513320000.07"/>
    <s v=""/>
    <x v="1"/>
    <n v="1855"/>
    <x v="0"/>
    <s v="144 PCS"/>
    <s v="pcmagfc175722*75144pcsartomoro"/>
    <n v="1855"/>
    <x v="249"/>
  </r>
  <r>
    <s v=""/>
    <s v=""/>
    <x v="1"/>
    <n v="61"/>
    <x v="1"/>
    <x v="1"/>
    <x v="1"/>
    <m/>
    <x v="0"/>
    <x v="1"/>
    <x v="0"/>
    <s v="P/C MAG FX-2210 (22*10) METALIK LEBAR"/>
    <x v="1"/>
    <n v="120"/>
    <x v="3"/>
    <n v="11500"/>
    <m/>
    <s v="120 PCS"/>
    <x v="6"/>
    <x v="0"/>
    <x v="0"/>
    <x v="0"/>
    <n v="1380000"/>
    <n v="96600.000000000015"/>
    <n v="0"/>
    <n v="96600.000000000015"/>
    <n v="1283400"/>
    <x v="0"/>
    <n v="562800"/>
    <n v="7477200"/>
    <n v="1380000"/>
    <n v="1380000"/>
    <x v="12"/>
    <x v="14"/>
    <x v="2"/>
    <x v="1"/>
    <x v="3"/>
    <s v="pcmagfx221022*10metaliklebar"/>
    <s v="pcmagfx221022*10metaliklebar13800000.07"/>
    <s v="pcmagfx221022*10metaliklebar13800000.07"/>
    <s v=""/>
    <x v="1"/>
    <n v="1861"/>
    <x v="0"/>
    <s v="120 PCS"/>
    <s v="pcmagfx221022*10metaliklebar120pcsartomoro"/>
    <n v="1861"/>
    <x v="25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2"/>
    <s v="DUT_1207_23H-1"/>
    <x v="0"/>
    <n v="62"/>
    <x v="1"/>
    <x v="0"/>
    <x v="0"/>
    <s v="HM/194/07-23H"/>
    <x v="0"/>
    <x v="12"/>
    <x v="0"/>
    <s v="BALLPEN TF 1190 HTM 0.3MM HIGHTECH"/>
    <x v="10"/>
    <n v="672"/>
    <x v="0"/>
    <n v="26500"/>
    <m/>
    <s v="96 LSN"/>
    <x v="0"/>
    <x v="0"/>
    <x v="0"/>
    <x v="0"/>
    <n v="17808000"/>
    <n v="534240"/>
    <n v="0"/>
    <n v="534240"/>
    <n v="17273760"/>
    <x v="0"/>
    <n v="534240"/>
    <n v="17273760"/>
    <n v="2544000"/>
    <n v="17808000"/>
    <x v="12"/>
    <x v="0"/>
    <x v="0"/>
    <x v="3"/>
    <x v="3"/>
    <s v="ballpentf1190htm03mmhightech"/>
    <s v="ballpentf1190htm03mmhightech25440000.03"/>
    <s v="ballpentf1190htm03mmhightech25440000.03"/>
    <s v="DUTA BUANAUNTANAHM/194/07-23H45117ballpentf1190htm03mmhightech"/>
    <x v="0"/>
    <n v="121"/>
    <x v="0"/>
    <s v="96 LSN"/>
    <s v="ballpentf1190htm03mmhightech96lsnuntana"/>
    <n v="121"/>
    <x v="25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3"/>
    <s v="DUT_1207_23H-1"/>
    <x v="0"/>
    <n v="63"/>
    <x v="1"/>
    <x v="0"/>
    <x v="0"/>
    <s v="HM/199/07-23H"/>
    <x v="0"/>
    <x v="13"/>
    <x v="0"/>
    <s v="BALLPEN GEL TF 3115 0.3MM HIGHTECH KNOCK"/>
    <x v="8"/>
    <n v="480"/>
    <x v="0"/>
    <n v="30500"/>
    <m/>
    <s v="96 LSN"/>
    <x v="0"/>
    <x v="0"/>
    <x v="0"/>
    <x v="0"/>
    <n v="14640000"/>
    <n v="439200"/>
    <n v="0"/>
    <n v="439200"/>
    <n v="14200800"/>
    <x v="0"/>
    <n v="439200"/>
    <n v="14200800"/>
    <n v="2928000"/>
    <n v="14640000"/>
    <x v="12"/>
    <x v="0"/>
    <x v="0"/>
    <x v="3"/>
    <x v="3"/>
    <s v="ballpengeltf311503mmhightechknock"/>
    <s v="ballpengeltf311503mmhightechknock29280000.03"/>
    <s v="ballpengeltf311503mmhightechknock29280000.03"/>
    <s v="DUTA BUANAUNTANAHM/199/07-23H45118ballpengeltf311503mmhightechknock"/>
    <x v="0"/>
    <n v="117"/>
    <x v="0"/>
    <s v="96 LSN"/>
    <s v="ballpengeltf311503mmhightechknock96lsnuntana"/>
    <n v="117"/>
    <x v="25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4"/>
    <s v="ETJ_1207_523-1"/>
    <x v="0"/>
    <n v="64"/>
    <x v="1"/>
    <x v="6"/>
    <x v="0"/>
    <s v="KZ5.23"/>
    <x v="0"/>
    <x v="10"/>
    <x v="0"/>
    <s v="N. TAG D/MRH 301"/>
    <x v="9"/>
    <n v="12000"/>
    <x v="3"/>
    <n v="700"/>
    <m/>
    <s v="4000 PCS"/>
    <x v="1"/>
    <x v="0"/>
    <x v="0"/>
    <x v="0"/>
    <n v="8400000"/>
    <n v="0"/>
    <n v="0"/>
    <n v="0"/>
    <n v="8400000"/>
    <x v="0"/>
    <n v="0"/>
    <n v="8400000"/>
    <n v="2800000"/>
    <n v="8400000"/>
    <x v="12"/>
    <x v="6"/>
    <x v="0"/>
    <x v="3"/>
    <x v="3"/>
    <s v="ntagdmrh301"/>
    <s v="ntagdmrh3012800000"/>
    <s v="ntagdmrh3012800000"/>
    <s v="ETJUNTANAKZ5.2345114ntagdmrh301"/>
    <x v="0"/>
    <n v="1761"/>
    <x v="0"/>
    <s v="4000 PCS"/>
    <s v="ntagdmrh3014000pcsuntana"/>
    <n v="1761"/>
    <x v="253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5"/>
    <s v="SAP_1507_331-2"/>
    <x v="0"/>
    <n v="65"/>
    <x v="13"/>
    <x v="5"/>
    <x v="0"/>
    <s v="F23G000331"/>
    <x v="0"/>
    <x v="12"/>
    <x v="0"/>
    <s v="STICKER NAMA FANCY HOLO"/>
    <x v="24"/>
    <n v="22680"/>
    <x v="3"/>
    <n v="1625"/>
    <m/>
    <s v="2520 PCS"/>
    <x v="2"/>
    <x v="4"/>
    <x v="0"/>
    <x v="0"/>
    <n v="36855000"/>
    <n v="7371000"/>
    <n v="737100"/>
    <n v="8108100"/>
    <n v="28746900"/>
    <x v="0"/>
    <s v=""/>
    <s v=""/>
    <n v="4095000"/>
    <n v="36855000"/>
    <x v="13"/>
    <x v="5"/>
    <x v="0"/>
    <x v="0"/>
    <x v="3"/>
    <s v="stickernamafancyholo"/>
    <s v="stickernamafancyholo40950000.20.025"/>
    <s v="stickernamafancyholo40950000.20.025"/>
    <s v="SAPUTROUNTANAF23G00033145117stickernamafancyholo"/>
    <x v="0"/>
    <n v="2350"/>
    <x v="0"/>
    <s v="2520 PCS"/>
    <s v="stickernamafancyholo2520pcsuntana"/>
    <n v="2350"/>
    <x v="254"/>
  </r>
  <r>
    <s v=""/>
    <s v=""/>
    <x v="1"/>
    <n v="65"/>
    <x v="1"/>
    <x v="1"/>
    <x v="1"/>
    <m/>
    <x v="0"/>
    <x v="1"/>
    <x v="0"/>
    <s v="STICKER NAMA FANCY HOLO"/>
    <x v="6"/>
    <n v="15120"/>
    <x v="3"/>
    <n v="1625"/>
    <m/>
    <s v="3780 PCS"/>
    <x v="2"/>
    <x v="4"/>
    <x v="0"/>
    <x v="0"/>
    <n v="24570000"/>
    <n v="4914000"/>
    <n v="491400"/>
    <n v="5405400"/>
    <n v="19164600"/>
    <x v="0"/>
    <n v="13513500"/>
    <n v="47911500"/>
    <n v="6142500"/>
    <n v="24570000"/>
    <x v="13"/>
    <x v="5"/>
    <x v="0"/>
    <x v="1"/>
    <x v="3"/>
    <s v="stickernamafancyholo"/>
    <s v="stickernamafancyholo61425000.20.025"/>
    <s v="stickernamafancyholo61425000.20.025"/>
    <s v=""/>
    <x v="1"/>
    <n v="2350"/>
    <x v="0"/>
    <s v="3780 PCS"/>
    <s v="stickernamafancyholo3780pcsuntana"/>
    <n v="2351"/>
    <x v="255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6"/>
    <s v="KEN_1407_030-7"/>
    <x v="0"/>
    <n v="66"/>
    <x v="14"/>
    <x v="11"/>
    <x v="2"/>
    <s v="23071030"/>
    <x v="0"/>
    <x v="14"/>
    <x v="0"/>
    <s v="KENKO SCISSOR SC-828"/>
    <x v="1"/>
    <m/>
    <x v="1"/>
    <m/>
    <n v="1410000"/>
    <m/>
    <x v="5"/>
    <x v="0"/>
    <x v="0"/>
    <x v="0"/>
    <n v="1410000"/>
    <n v="239700.00000000003"/>
    <n v="0"/>
    <n v="239700.00000000003"/>
    <n v="1170300"/>
    <x v="0"/>
    <s v=""/>
    <s v=""/>
    <n v="1410000"/>
    <s v=""/>
    <x v="14"/>
    <x v="11"/>
    <x v="2"/>
    <x v="4"/>
    <x v="3"/>
    <s v="kenkoscissorsc828"/>
    <s v="kenkoscissorsc82814100000.17"/>
    <s v="kenkoscissorsc82814100000.17"/>
    <s v="KENKO SINAR INDONESIAARTO MORO2307103045119kenkoscissorsc828"/>
    <x v="0"/>
    <n v="1450"/>
    <x v="1"/>
    <s v="25 LSN"/>
    <s v="kenkoscissorsc82825lsnartomoro"/>
    <n v="1450"/>
    <x v="256"/>
  </r>
  <r>
    <s v=""/>
    <s v=""/>
    <x v="1"/>
    <n v="66"/>
    <x v="1"/>
    <x v="1"/>
    <x v="1"/>
    <m/>
    <x v="0"/>
    <x v="1"/>
    <x v="0"/>
    <s v="KENKO SCISSOR SC-848N"/>
    <x v="1"/>
    <m/>
    <x v="1"/>
    <m/>
    <n v="1188000"/>
    <m/>
    <x v="5"/>
    <x v="0"/>
    <x v="0"/>
    <x v="0"/>
    <n v="1188000"/>
    <n v="201960"/>
    <n v="0"/>
    <n v="201960"/>
    <n v="986040"/>
    <x v="0"/>
    <s v=""/>
    <s v=""/>
    <n v="1188000"/>
    <s v=""/>
    <x v="14"/>
    <x v="11"/>
    <x v="2"/>
    <x v="1"/>
    <x v="3"/>
    <s v="kenkoscissorsc848n"/>
    <s v="kenkoscissorsc848n11880000.17"/>
    <s v="kenkoscissorsc848n11880000.17"/>
    <s v=""/>
    <x v="1"/>
    <n v="1453"/>
    <x v="1"/>
    <s v="10 LSN"/>
    <s v="kenkoscissorsc848n10lsnartomoro"/>
    <n v="1453"/>
    <x v="257"/>
  </r>
  <r>
    <s v=""/>
    <s v=""/>
    <x v="1"/>
    <n v="66"/>
    <x v="1"/>
    <x v="1"/>
    <x v="1"/>
    <m/>
    <x v="0"/>
    <x v="1"/>
    <x v="0"/>
    <s v="KENKO CORRECTION FLUID KE-01"/>
    <x v="11"/>
    <m/>
    <x v="1"/>
    <m/>
    <n v="1954800"/>
    <m/>
    <x v="5"/>
    <x v="0"/>
    <x v="0"/>
    <x v="0"/>
    <n v="11728800"/>
    <n v="1993896.0000000002"/>
    <n v="0"/>
    <n v="1993896.0000000002"/>
    <n v="9734904"/>
    <x v="0"/>
    <s v=""/>
    <s v=""/>
    <n v="1954800"/>
    <s v=""/>
    <x v="14"/>
    <x v="11"/>
    <x v="2"/>
    <x v="1"/>
    <x v="3"/>
    <s v="kenkocorrectionfluidke01"/>
    <s v="kenkocorrectionfluidke0119548000.17"/>
    <s v="kenkocorrectionfluidke0119548000.17"/>
    <s v=""/>
    <x v="1"/>
    <n v="1263"/>
    <x v="1"/>
    <s v="36 LSN"/>
    <s v="kenkocorrectionfluidke0136lsnartomoro"/>
    <n v="1263"/>
    <x v="258"/>
  </r>
  <r>
    <s v=""/>
    <s v=""/>
    <x v="1"/>
    <n v="66"/>
    <x v="1"/>
    <x v="1"/>
    <x v="1"/>
    <m/>
    <x v="0"/>
    <x v="1"/>
    <x v="0"/>
    <s v="KENKO CUTTER A300 9MM BLADE"/>
    <x v="9"/>
    <m/>
    <x v="1"/>
    <m/>
    <n v="1710000"/>
    <m/>
    <x v="5"/>
    <x v="0"/>
    <x v="0"/>
    <x v="0"/>
    <n v="5130000"/>
    <n v="872100.00000000012"/>
    <n v="0"/>
    <n v="872100.00000000012"/>
    <n v="4257900"/>
    <x v="0"/>
    <s v=""/>
    <s v=""/>
    <n v="1710000"/>
    <s v=""/>
    <x v="14"/>
    <x v="11"/>
    <x v="2"/>
    <x v="1"/>
    <x v="3"/>
    <s v="kenkocuttera3009mmblade"/>
    <s v="kenkocuttera3009mmblade17100000.17"/>
    <s v="kenkocuttera3009mmblade17100000.17"/>
    <s v=""/>
    <x v="1"/>
    <n v="1300"/>
    <x v="1"/>
    <s v="30 LSN"/>
    <s v="kenkocuttera3009mmblade30lsnartomoro"/>
    <n v="1300"/>
    <x v="259"/>
  </r>
  <r>
    <s v=""/>
    <s v=""/>
    <x v="1"/>
    <n v="66"/>
    <x v="1"/>
    <x v="1"/>
    <x v="1"/>
    <m/>
    <x v="0"/>
    <x v="1"/>
    <x v="0"/>
    <s v="KENKO MECHANICAL PENCIL MP-07 0.5MM"/>
    <x v="1"/>
    <m/>
    <x v="1"/>
    <m/>
    <n v="3196800"/>
    <m/>
    <x v="5"/>
    <x v="0"/>
    <x v="0"/>
    <x v="0"/>
    <n v="3196800"/>
    <n v="543456"/>
    <n v="0"/>
    <n v="543456"/>
    <n v="2653344"/>
    <x v="0"/>
    <s v=""/>
    <s v=""/>
    <n v="3196800"/>
    <s v=""/>
    <x v="14"/>
    <x v="11"/>
    <x v="2"/>
    <x v="1"/>
    <x v="3"/>
    <s v="kenkomechanicalpencilmp0705mm"/>
    <s v="kenkomechanicalpencilmp0705mm31968000.17"/>
    <s v="kenkomechanicalpencilmp0705mm31968000.17"/>
    <s v=""/>
    <x v="1"/>
    <n v="1397"/>
    <x v="1"/>
    <s v="12 GRS"/>
    <s v="kenkomechanicalpencilmp0705mm12grsartomoro"/>
    <n v="1397"/>
    <x v="260"/>
  </r>
  <r>
    <s v=""/>
    <s v=""/>
    <x v="1"/>
    <n v="66"/>
    <x v="1"/>
    <x v="1"/>
    <x v="1"/>
    <m/>
    <x v="0"/>
    <x v="1"/>
    <x v="0"/>
    <s v="KENKO GLUPEN GLP-01"/>
    <x v="1"/>
    <m/>
    <x v="1"/>
    <m/>
    <n v="6912000"/>
    <m/>
    <x v="5"/>
    <x v="0"/>
    <x v="0"/>
    <x v="0"/>
    <n v="6912000"/>
    <n v="1175040"/>
    <n v="0"/>
    <n v="1175040"/>
    <n v="5736960"/>
    <x v="0"/>
    <s v=""/>
    <s v=""/>
    <n v="6912000"/>
    <s v=""/>
    <x v="14"/>
    <x v="11"/>
    <x v="2"/>
    <x v="1"/>
    <x v="3"/>
    <s v="kenkoglupenglp01"/>
    <s v="kenkoglupenglp0169120000.17"/>
    <s v="kenkoglupenglp0169120000.17"/>
    <s v=""/>
    <x v="1"/>
    <n v="1365"/>
    <x v="1"/>
    <s v="12 GRS"/>
    <s v="kenkoglupenglp0112grsartomoro"/>
    <n v="1365"/>
    <x v="261"/>
  </r>
  <r>
    <s v=""/>
    <s v=""/>
    <x v="1"/>
    <n v="66"/>
    <x v="1"/>
    <x v="1"/>
    <x v="1"/>
    <m/>
    <x v="0"/>
    <x v="1"/>
    <x v="0"/>
    <s v="KENKO STAPLER HD-10S MINI"/>
    <x v="5"/>
    <m/>
    <x v="1"/>
    <m/>
    <n v="1860000"/>
    <m/>
    <x v="5"/>
    <x v="0"/>
    <x v="0"/>
    <x v="0"/>
    <n v="3720000"/>
    <n v="632400"/>
    <n v="0"/>
    <n v="632400"/>
    <n v="3087600"/>
    <x v="0"/>
    <n v="5658552"/>
    <n v="27627048"/>
    <n v="1860000"/>
    <s v=""/>
    <x v="14"/>
    <x v="11"/>
    <x v="2"/>
    <x v="1"/>
    <x v="3"/>
    <s v="kenkostaplerhd10smini"/>
    <s v="kenkostaplerhd10smini18600000.17"/>
    <s v="kenkostaplerhd10smini18600000.17"/>
    <s v=""/>
    <x v="1"/>
    <n v="1478"/>
    <x v="1"/>
    <s v="25 LSN"/>
    <s v="kenkostaplerhd10smini25lsnartomoro"/>
    <n v="1478"/>
    <x v="26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7"/>
    <s v="KEN_1407_173-6"/>
    <x v="0"/>
    <n v="67"/>
    <x v="1"/>
    <x v="11"/>
    <x v="2"/>
    <s v="23071173"/>
    <x v="0"/>
    <x v="15"/>
    <x v="0"/>
    <s v="KENKO GEL PEN KE-16 DOT N DOT BLACK"/>
    <x v="9"/>
    <m/>
    <x v="1"/>
    <m/>
    <n v="3758400"/>
    <m/>
    <x v="5"/>
    <x v="0"/>
    <x v="0"/>
    <x v="0"/>
    <n v="11275200"/>
    <n v="1916784.0000000002"/>
    <n v="0"/>
    <n v="1916784.0000000002"/>
    <n v="9358416"/>
    <x v="0"/>
    <s v=""/>
    <s v=""/>
    <n v="3758400"/>
    <s v=""/>
    <x v="14"/>
    <x v="11"/>
    <x v="2"/>
    <x v="6"/>
    <x v="3"/>
    <s v="kenkogelpenke16dotndotblack"/>
    <s v="kenkogelpenke16dotndotblack37584000.17"/>
    <s v="kenkogelpenke16dotndotblack37584000.17"/>
    <s v="KENKO SINAR INDONESIAARTO MORO2307117345120kenkogelpenke16dotndotblack"/>
    <x v="0"/>
    <n v="1343"/>
    <x v="1"/>
    <s v="12 GRS"/>
    <s v="kenkogelpenke16dotndotblack12grsartomoro"/>
    <n v="1343"/>
    <x v="263"/>
  </r>
  <r>
    <s v=""/>
    <s v=""/>
    <x v="1"/>
    <n v="67"/>
    <x v="1"/>
    <x v="1"/>
    <x v="1"/>
    <m/>
    <x v="0"/>
    <x v="1"/>
    <x v="0"/>
    <s v="KENKO CORRECTION FLUID KE-107M"/>
    <x v="8"/>
    <m/>
    <x v="1"/>
    <m/>
    <n v="2008800"/>
    <m/>
    <x v="5"/>
    <x v="0"/>
    <x v="0"/>
    <x v="0"/>
    <n v="10044000"/>
    <n v="1707480.0000000002"/>
    <n v="0"/>
    <n v="1707480.0000000002"/>
    <n v="8336520"/>
    <x v="0"/>
    <s v=""/>
    <s v=""/>
    <n v="2008800"/>
    <s v=""/>
    <x v="14"/>
    <x v="11"/>
    <x v="2"/>
    <x v="1"/>
    <x v="3"/>
    <s v="kenkocorrectionfluidke107m"/>
    <s v="kenkocorrectionfluidke107m20088000.17"/>
    <s v="kenkocorrectionfluidke107m20088000.17"/>
    <s v=""/>
    <x v="1"/>
    <n v="1264"/>
    <x v="1"/>
    <s v="36 LSN"/>
    <s v="kenkocorrectionfluidke107m36lsnartomoro"/>
    <n v="1264"/>
    <x v="264"/>
  </r>
  <r>
    <s v=""/>
    <s v=""/>
    <x v="1"/>
    <n v="67"/>
    <x v="1"/>
    <x v="1"/>
    <x v="1"/>
    <m/>
    <x v="0"/>
    <x v="1"/>
    <x v="0"/>
    <s v="KENKO GLUE STICK 8GR SMALL"/>
    <x v="5"/>
    <m/>
    <x v="1"/>
    <m/>
    <n v="2376000"/>
    <m/>
    <x v="5"/>
    <x v="0"/>
    <x v="0"/>
    <x v="0"/>
    <n v="4752000"/>
    <n v="807840"/>
    <n v="0"/>
    <n v="807840"/>
    <n v="3944160"/>
    <x v="0"/>
    <s v=""/>
    <s v=""/>
    <n v="2376000"/>
    <s v=""/>
    <x v="14"/>
    <x v="11"/>
    <x v="2"/>
    <x v="1"/>
    <x v="3"/>
    <s v="kenkogluestick8grsmall"/>
    <s v="kenkogluestick8grsmall23760000.17"/>
    <s v="kenkogluestick8grsmall23760000.17"/>
    <s v=""/>
    <x v="1"/>
    <n v="1364"/>
    <x v="1"/>
    <s v="36 BOX (30 PCS)"/>
    <s v="kenkogluestick8grsmall36box30pcsartomoro"/>
    <n v="1364"/>
    <x v="265"/>
  </r>
  <r>
    <s v=""/>
    <s v=""/>
    <x v="1"/>
    <n v="67"/>
    <x v="1"/>
    <x v="1"/>
    <x v="1"/>
    <m/>
    <x v="0"/>
    <x v="1"/>
    <x v="0"/>
    <s v="KENKO SCISSOR SC-828"/>
    <x v="5"/>
    <m/>
    <x v="1"/>
    <m/>
    <n v="1410000"/>
    <m/>
    <x v="5"/>
    <x v="0"/>
    <x v="0"/>
    <x v="0"/>
    <n v="2820000"/>
    <n v="479400.00000000006"/>
    <n v="0"/>
    <n v="479400.00000000006"/>
    <n v="2340600"/>
    <x v="0"/>
    <s v=""/>
    <s v=""/>
    <n v="1410000"/>
    <s v=""/>
    <x v="14"/>
    <x v="11"/>
    <x v="2"/>
    <x v="1"/>
    <x v="3"/>
    <s v="kenkoscissorsc828"/>
    <s v="kenkoscissorsc82814100000.17"/>
    <s v="kenkoscissorsc82814100000.17"/>
    <s v=""/>
    <x v="1"/>
    <n v="1450"/>
    <x v="1"/>
    <s v="25 LSN"/>
    <s v="kenkoscissorsc82825lsnartomoro"/>
    <n v="1450"/>
    <x v="266"/>
  </r>
  <r>
    <s v=""/>
    <s v=""/>
    <x v="1"/>
    <n v="67"/>
    <x v="1"/>
    <x v="1"/>
    <x v="1"/>
    <m/>
    <x v="0"/>
    <x v="1"/>
    <x v="0"/>
    <s v="KENKO SCISSOR SC-848N"/>
    <x v="5"/>
    <m/>
    <x v="1"/>
    <m/>
    <n v="1188000"/>
    <m/>
    <x v="5"/>
    <x v="0"/>
    <x v="0"/>
    <x v="0"/>
    <n v="2376000"/>
    <n v="403920"/>
    <n v="0"/>
    <n v="403920"/>
    <n v="1972080"/>
    <x v="0"/>
    <s v=""/>
    <s v=""/>
    <n v="1188000"/>
    <s v=""/>
    <x v="14"/>
    <x v="11"/>
    <x v="2"/>
    <x v="1"/>
    <x v="3"/>
    <s v="kenkoscissorsc848n"/>
    <s v="kenkoscissorsc848n11880000.17"/>
    <s v="kenkoscissorsc848n11880000.17"/>
    <s v=""/>
    <x v="1"/>
    <n v="1453"/>
    <x v="1"/>
    <s v="10 LSN"/>
    <s v="kenkoscissorsc848n10lsnartomoro"/>
    <n v="1453"/>
    <x v="267"/>
  </r>
  <r>
    <s v=""/>
    <s v=""/>
    <x v="1"/>
    <n v="67"/>
    <x v="1"/>
    <x v="1"/>
    <x v="1"/>
    <m/>
    <x v="0"/>
    <x v="1"/>
    <x v="0"/>
    <s v="KENKO JUMBO CLIP NO.5"/>
    <x v="1"/>
    <m/>
    <x v="1"/>
    <m/>
    <n v="860000"/>
    <m/>
    <x v="5"/>
    <x v="0"/>
    <x v="0"/>
    <x v="0"/>
    <n v="860000"/>
    <n v="146200"/>
    <n v="0"/>
    <n v="146200"/>
    <n v="713800"/>
    <x v="0"/>
    <n v="5461624"/>
    <n v="26665576"/>
    <n v="860000"/>
    <s v=""/>
    <x v="14"/>
    <x v="11"/>
    <x v="2"/>
    <x v="1"/>
    <x v="3"/>
    <s v="kenkojumboclipno5"/>
    <s v="kenkojumboclipno58600000.17"/>
    <s v="kenkojumboclipno58600000.17"/>
    <s v=""/>
    <x v="1"/>
    <n v="1388"/>
    <x v="1"/>
    <s v="20 PAK (10 BOX)"/>
    <s v="kenkojumboclipno520pak10boxartomoro"/>
    <n v="1388"/>
    <x v="26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8"/>
    <s v="KEN_1407_162-6"/>
    <x v="0"/>
    <n v="68"/>
    <x v="1"/>
    <x v="11"/>
    <x v="2"/>
    <s v="23071162"/>
    <x v="0"/>
    <x v="15"/>
    <x v="0"/>
    <s v="KENKO CORRECTION FLUID KE-108"/>
    <x v="9"/>
    <m/>
    <x v="1"/>
    <m/>
    <n v="1695600"/>
    <m/>
    <x v="5"/>
    <x v="0"/>
    <x v="0"/>
    <x v="0"/>
    <n v="5086800"/>
    <n v="864756.00000000012"/>
    <n v="0"/>
    <n v="864756.00000000012"/>
    <n v="4222044"/>
    <x v="0"/>
    <s v=""/>
    <s v=""/>
    <n v="1695600"/>
    <s v=""/>
    <x v="14"/>
    <x v="11"/>
    <x v="2"/>
    <x v="6"/>
    <x v="3"/>
    <s v="kenkocorrectionfluidke108"/>
    <s v="kenkocorrectionfluidke10816956000.17"/>
    <s v="kenkocorrectionfluidke10816956000.17"/>
    <s v="KENKO SINAR INDONESIAARTO MORO2307116245120kenkocorrectionfluidke108"/>
    <x v="0"/>
    <n v="1265"/>
    <x v="1"/>
    <s v="36 LSN"/>
    <s v="kenkocorrectionfluidke10836lsnartomoro"/>
    <n v="1265"/>
    <x v="269"/>
  </r>
  <r>
    <s v=""/>
    <s v=""/>
    <x v="1"/>
    <n v="68"/>
    <x v="1"/>
    <x v="1"/>
    <x v="1"/>
    <m/>
    <x v="0"/>
    <x v="1"/>
    <x v="0"/>
    <s v="KENKO CORRECTION FLUID KE-01"/>
    <x v="5"/>
    <m/>
    <x v="1"/>
    <m/>
    <n v="1954800"/>
    <m/>
    <x v="5"/>
    <x v="0"/>
    <x v="0"/>
    <x v="0"/>
    <n v="3909600"/>
    <n v="664632"/>
    <n v="0"/>
    <n v="664632"/>
    <n v="3244968"/>
    <x v="0"/>
    <s v=""/>
    <s v=""/>
    <n v="1954800"/>
    <s v=""/>
    <x v="14"/>
    <x v="11"/>
    <x v="2"/>
    <x v="1"/>
    <x v="3"/>
    <s v="kenkocorrectionfluidke01"/>
    <s v="kenkocorrectionfluidke0119548000.17"/>
    <s v="kenkocorrectionfluidke0119548000.17"/>
    <s v=""/>
    <x v="1"/>
    <n v="1263"/>
    <x v="1"/>
    <s v="36 LSN"/>
    <s v="kenkocorrectionfluidke0136lsnartomoro"/>
    <n v="1263"/>
    <x v="270"/>
  </r>
  <r>
    <s v=""/>
    <s v=""/>
    <x v="1"/>
    <n v="68"/>
    <x v="1"/>
    <x v="1"/>
    <x v="1"/>
    <m/>
    <x v="0"/>
    <x v="1"/>
    <x v="0"/>
    <s v="KENKO BALLPEN BP 39 N BLACK"/>
    <x v="5"/>
    <m/>
    <x v="1"/>
    <m/>
    <n v="1468800"/>
    <m/>
    <x v="5"/>
    <x v="0"/>
    <x v="0"/>
    <x v="0"/>
    <n v="2937600"/>
    <n v="499392.00000000006"/>
    <n v="0"/>
    <n v="499392.00000000006"/>
    <n v="2438208"/>
    <x v="0"/>
    <s v=""/>
    <s v=""/>
    <n v="1468800"/>
    <s v=""/>
    <x v="14"/>
    <x v="11"/>
    <x v="2"/>
    <x v="1"/>
    <x v="3"/>
    <s v="kenkoballpenbp39nblack"/>
    <s v="kenkoballpenbp39nblack14688000.17"/>
    <s v="kenkoballpenbp39nblack14688000.17"/>
    <s v=""/>
    <x v="1"/>
    <n v="1204"/>
    <x v="1"/>
    <s v="144 LSN"/>
    <s v="kenkoballpenbp39nblack144lsnartomoro"/>
    <n v="1204"/>
    <x v="271"/>
  </r>
  <r>
    <s v=""/>
    <s v=""/>
    <x v="1"/>
    <n v="68"/>
    <x v="1"/>
    <x v="1"/>
    <x v="1"/>
    <m/>
    <x v="0"/>
    <x v="1"/>
    <x v="0"/>
    <s v="KENKO STAPLER HD-50"/>
    <x v="1"/>
    <m/>
    <x v="1"/>
    <m/>
    <n v="2280000"/>
    <m/>
    <x v="5"/>
    <x v="0"/>
    <x v="0"/>
    <x v="0"/>
    <n v="2280000"/>
    <n v="387600"/>
    <n v="0"/>
    <n v="387600"/>
    <n v="1892400"/>
    <x v="0"/>
    <s v=""/>
    <s v=""/>
    <n v="2280000"/>
    <s v=""/>
    <x v="14"/>
    <x v="11"/>
    <x v="2"/>
    <x v="1"/>
    <x v="3"/>
    <s v="kenkostaplerhd50"/>
    <s v="kenkostaplerhd5022800000.17"/>
    <s v="kenkostaplerhd5022800000.17"/>
    <s v=""/>
    <x v="1"/>
    <n v="1480"/>
    <x v="1"/>
    <s v="20 BOX (6 PCS)"/>
    <s v="kenkostaplerhd5020box6pcsartomoro"/>
    <n v="1480"/>
    <x v="272"/>
  </r>
  <r>
    <s v=""/>
    <s v=""/>
    <x v="1"/>
    <n v="68"/>
    <x v="1"/>
    <x v="1"/>
    <x v="1"/>
    <m/>
    <x v="0"/>
    <x v="1"/>
    <x v="0"/>
    <s v="KENKO GLUE STICK 8 GR SMALL"/>
    <x v="5"/>
    <m/>
    <x v="1"/>
    <m/>
    <n v="2376000"/>
    <m/>
    <x v="5"/>
    <x v="0"/>
    <x v="0"/>
    <x v="0"/>
    <n v="4752000"/>
    <n v="807840"/>
    <n v="0"/>
    <n v="807840"/>
    <n v="3944160"/>
    <x v="0"/>
    <s v=""/>
    <s v=""/>
    <n v="2376000"/>
    <s v=""/>
    <x v="14"/>
    <x v="11"/>
    <x v="2"/>
    <x v="1"/>
    <x v="3"/>
    <s v="kenkogluestick8grsmall"/>
    <s v="kenkogluestick8grsmall23760000.17"/>
    <s v="kenkogluestick8grsmall23760000.17"/>
    <s v=""/>
    <x v="1"/>
    <n v="1364"/>
    <x v="1"/>
    <s v="36 BOX (30 PCS)"/>
    <s v="kenkogluestick8grsmall36box30pcsartomoro"/>
    <n v="1364"/>
    <x v="273"/>
  </r>
  <r>
    <s v=""/>
    <s v=""/>
    <x v="1"/>
    <n v="68"/>
    <x v="1"/>
    <x v="1"/>
    <x v="1"/>
    <m/>
    <x v="0"/>
    <x v="1"/>
    <x v="0"/>
    <s v="KENKO GLUE STICK 15 GR MEDIUM"/>
    <x v="9"/>
    <m/>
    <x v="1"/>
    <m/>
    <n v="2592000"/>
    <m/>
    <x v="5"/>
    <x v="0"/>
    <x v="0"/>
    <x v="0"/>
    <n v="7776000"/>
    <n v="1321920"/>
    <n v="0"/>
    <n v="1321920"/>
    <n v="6454080"/>
    <x v="0"/>
    <n v="4546140"/>
    <n v="22195860"/>
    <n v="2592000"/>
    <s v=""/>
    <x v="14"/>
    <x v="11"/>
    <x v="2"/>
    <x v="1"/>
    <x v="3"/>
    <s v="kenkogluestick15grmedium"/>
    <s v="kenkogluestick15grmedium25920000.17"/>
    <s v="kenkogluestick15grmedium25920000.17"/>
    <s v=""/>
    <x v="1"/>
    <n v="1362"/>
    <x v="1"/>
    <s v="36 BOX (20 PCS)"/>
    <s v="kenkogluestick15grmedium36box20pcsartomoro"/>
    <n v="1362"/>
    <x v="274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69"/>
    <s v="ATA_1407_837-5"/>
    <x v="0"/>
    <n v="69"/>
    <x v="1"/>
    <x v="10"/>
    <x v="2"/>
    <s v="SA230711837"/>
    <x v="0"/>
    <x v="13"/>
    <x v="0"/>
    <s v="CRAYON PUTAR TWCR 12S JK"/>
    <x v="1"/>
    <n v="144"/>
    <x v="5"/>
    <n v="23900"/>
    <m/>
    <m/>
    <x v="3"/>
    <x v="2"/>
    <x v="0"/>
    <x v="0"/>
    <n v="3441600"/>
    <n v="430200"/>
    <n v="150570"/>
    <n v="580770"/>
    <n v="2860830"/>
    <x v="0"/>
    <s v=""/>
    <s v=""/>
    <n v="3441600"/>
    <n v="3441600"/>
    <x v="14"/>
    <x v="10"/>
    <x v="2"/>
    <x v="2"/>
    <x v="3"/>
    <s v="crayonputartwcr12sjk"/>
    <s v="crayonputartwcr12sjk34416000.1250.05"/>
    <s v="crayonputartwcr12sjk34416000.1250.05"/>
    <s v="ATALI MAKMURARTO MOROSA23071183745118crayonputartwcr12sjk"/>
    <x v="0"/>
    <n v="642"/>
    <x v="1"/>
    <s v="12 LSN"/>
    <s v="crayonputartwcr12sjk12lsnartomoro"/>
    <n v="642"/>
    <x v="275"/>
  </r>
  <r>
    <s v=""/>
    <s v=""/>
    <x v="1"/>
    <n v="69"/>
    <x v="1"/>
    <x v="1"/>
    <x v="1"/>
    <m/>
    <x v="0"/>
    <x v="1"/>
    <x v="0"/>
    <s v="ADHESIVE HOOK ADHK-3010 JK"/>
    <x v="1"/>
    <n v="160"/>
    <x v="9"/>
    <n v="5400"/>
    <m/>
    <m/>
    <x v="3"/>
    <x v="2"/>
    <x v="0"/>
    <x v="0"/>
    <n v="864000"/>
    <n v="108000"/>
    <n v="37800"/>
    <n v="145800"/>
    <n v="718200"/>
    <x v="0"/>
    <s v=""/>
    <s v=""/>
    <n v="864000"/>
    <n v="864000"/>
    <x v="14"/>
    <x v="10"/>
    <x v="2"/>
    <x v="1"/>
    <x v="3"/>
    <s v="adhesivehookadhk3010jk"/>
    <s v="adhesivehookadhk3010jk8640000.1250.05"/>
    <s v="adhesivehookadhk3010jk8640000.1250.05"/>
    <s v=""/>
    <x v="1"/>
    <n v="43"/>
    <x v="1"/>
    <s v="4 BOX (40 CAD)"/>
    <s v="adhesivehookadhk3010jk4box40cadartomoro"/>
    <n v="43"/>
    <x v="276"/>
  </r>
  <r>
    <s v=""/>
    <s v=""/>
    <x v="1"/>
    <n v="69"/>
    <x v="1"/>
    <x v="1"/>
    <x v="1"/>
    <m/>
    <x v="0"/>
    <x v="1"/>
    <x v="0"/>
    <s v="ADHESIVE HOOK ADHK-3020 JK"/>
    <x v="1"/>
    <n v="160"/>
    <x v="9"/>
    <n v="4600"/>
    <m/>
    <m/>
    <x v="3"/>
    <x v="2"/>
    <x v="0"/>
    <x v="0"/>
    <n v="736000"/>
    <n v="92000"/>
    <n v="32200"/>
    <n v="124200"/>
    <n v="611800"/>
    <x v="0"/>
    <s v=""/>
    <s v=""/>
    <n v="736000"/>
    <n v="736000"/>
    <x v="14"/>
    <x v="10"/>
    <x v="2"/>
    <x v="1"/>
    <x v="3"/>
    <s v="adhesivehookadhk3020jk"/>
    <s v="adhesivehookadhk3020jk7360000.1250.05"/>
    <s v="adhesivehookadhk3020jk7360000.1250.05"/>
    <s v=""/>
    <x v="1"/>
    <n v="44"/>
    <x v="1"/>
    <s v="4 BOX (40 CAD)"/>
    <s v="adhesivehookadhk3020jk4box40cadartomoro"/>
    <n v="44"/>
    <x v="277"/>
  </r>
  <r>
    <s v=""/>
    <s v=""/>
    <x v="1"/>
    <n v="69"/>
    <x v="1"/>
    <x v="1"/>
    <x v="1"/>
    <m/>
    <x v="0"/>
    <x v="1"/>
    <x v="0"/>
    <s v="STAMP PAD NO.0 JK"/>
    <x v="1"/>
    <n v="216"/>
    <x v="3"/>
    <n v="4900"/>
    <m/>
    <m/>
    <x v="3"/>
    <x v="2"/>
    <x v="0"/>
    <x v="0"/>
    <n v="1058400"/>
    <n v="132300"/>
    <n v="46305"/>
    <n v="178605"/>
    <n v="879795"/>
    <x v="0"/>
    <s v=""/>
    <s v=""/>
    <n v="1058400"/>
    <n v="1058400"/>
    <x v="14"/>
    <x v="10"/>
    <x v="2"/>
    <x v="1"/>
    <x v="3"/>
    <s v="stamppadno0jk"/>
    <s v="stamppadno0jk10584000.1250.05"/>
    <s v="stamppadno0jk10584000.1250.05"/>
    <s v=""/>
    <x v="1"/>
    <n v="2329"/>
    <x v="1"/>
    <s v="18 LSN"/>
    <s v="stamppadno0jk18lsnartomoro"/>
    <n v="2329"/>
    <x v="278"/>
  </r>
  <r>
    <s v=""/>
    <s v=""/>
    <x v="1"/>
    <n v="69"/>
    <x v="1"/>
    <x v="1"/>
    <x v="1"/>
    <m/>
    <x v="0"/>
    <x v="1"/>
    <x v="0"/>
    <s v="BALLPEN BP-342 VOKUS PTL BLACK JK"/>
    <x v="1"/>
    <n v="144"/>
    <x v="0"/>
    <n v="13200"/>
    <m/>
    <m/>
    <x v="3"/>
    <x v="2"/>
    <x v="0"/>
    <x v="0"/>
    <n v="1900800"/>
    <n v="237600"/>
    <n v="83160"/>
    <n v="320760"/>
    <n v="1580040"/>
    <x v="0"/>
    <n v="1350135"/>
    <n v="6650665"/>
    <n v="1900800"/>
    <n v="1900800"/>
    <x v="14"/>
    <x v="10"/>
    <x v="2"/>
    <x v="1"/>
    <x v="3"/>
    <s v="ballpenbp342vokusptlblackjk"/>
    <s v="ballpenbp342vokusptlblackjk19008000.1250.05"/>
    <s v="ballpenbp342vokusptlblackjk19008000.1250.05"/>
    <s v=""/>
    <x v="1"/>
    <n v="99"/>
    <x v="1"/>
    <s v="144 LSN"/>
    <s v="ballpenbp342vokusptlblackjk144lsnartomoro"/>
    <n v="99"/>
    <x v="27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0"/>
    <s v="ATA_1407_970-7"/>
    <x v="0"/>
    <n v="70"/>
    <x v="1"/>
    <x v="10"/>
    <x v="2"/>
    <s v="SA230711970"/>
    <x v="0"/>
    <x v="14"/>
    <x v="0"/>
    <s v="COLOR PENCIL CP S 12 JK"/>
    <x v="1"/>
    <n v="288"/>
    <x v="5"/>
    <n v="6700"/>
    <m/>
    <m/>
    <x v="3"/>
    <x v="2"/>
    <x v="0"/>
    <x v="0"/>
    <n v="1929600"/>
    <n v="241200"/>
    <n v="84420"/>
    <n v="325620"/>
    <n v="1603980"/>
    <x v="0"/>
    <s v=""/>
    <s v=""/>
    <n v="1929600"/>
    <n v="1929600"/>
    <x v="14"/>
    <x v="10"/>
    <x v="2"/>
    <x v="4"/>
    <x v="3"/>
    <s v="colorpencilcps12jk"/>
    <s v="colorpencilcps12jk19296000.1250.05"/>
    <s v="colorpencilcps12jk19296000.1250.05"/>
    <s v="ATALI MAKMURARTO MOROSA23071197045119colorpencilcps12jk"/>
    <x v="0"/>
    <n v="570"/>
    <x v="1"/>
    <s v="12 BOX (24 SET)"/>
    <s v="colorpencilcps12jk12box24setartomoro"/>
    <n v="570"/>
    <x v="280"/>
  </r>
  <r>
    <s v=""/>
    <s v=""/>
    <x v="1"/>
    <n v="70"/>
    <x v="1"/>
    <x v="1"/>
    <x v="1"/>
    <m/>
    <x v="0"/>
    <x v="1"/>
    <x v="0"/>
    <s v="COLOR PENCIL CP 12 PB JK"/>
    <x v="1"/>
    <n v="144"/>
    <x v="5"/>
    <n v="10600"/>
    <m/>
    <m/>
    <x v="3"/>
    <x v="2"/>
    <x v="0"/>
    <x v="0"/>
    <n v="1526400"/>
    <n v="190800"/>
    <n v="66780"/>
    <n v="257580"/>
    <n v="1268820"/>
    <x v="0"/>
    <s v=""/>
    <s v=""/>
    <n v="1526400"/>
    <n v="1526400"/>
    <x v="14"/>
    <x v="10"/>
    <x v="2"/>
    <x v="1"/>
    <x v="3"/>
    <s v="colorpencilcp12pbjk"/>
    <s v="colorpencilcp12pbjk15264000.1250.05"/>
    <s v="colorpencilcp12pbjk15264000.1250.05"/>
    <s v=""/>
    <x v="1"/>
    <n v="564"/>
    <x v="1"/>
    <s v="12 LSN"/>
    <s v="colorpencilcp12pbjk12lsnartomoro"/>
    <n v="564"/>
    <x v="281"/>
  </r>
  <r>
    <s v=""/>
    <s v=""/>
    <x v="1"/>
    <n v="70"/>
    <x v="1"/>
    <x v="1"/>
    <x v="1"/>
    <m/>
    <x v="0"/>
    <x v="1"/>
    <x v="0"/>
    <s v="TRIGONAL CLIP NO.1 JK"/>
    <x v="1"/>
    <n v="500"/>
    <x v="8"/>
    <n v="1850"/>
    <m/>
    <m/>
    <x v="3"/>
    <x v="2"/>
    <x v="0"/>
    <x v="0"/>
    <n v="925000"/>
    <n v="115625"/>
    <n v="40468.75"/>
    <n v="156093.75"/>
    <n v="768906.25"/>
    <x v="0"/>
    <s v=""/>
    <s v=""/>
    <n v="925000"/>
    <n v="925000"/>
    <x v="14"/>
    <x v="10"/>
    <x v="2"/>
    <x v="1"/>
    <x v="3"/>
    <s v="trigonalclipno1jk"/>
    <s v="trigonalclipno1jk9250000.1250.05"/>
    <s v="trigonalclipno1jk9250000.1250.05"/>
    <s v=""/>
    <x v="1"/>
    <n v="2501"/>
    <x v="1"/>
    <s v="500 BOX"/>
    <s v="trigonalclipno1jk500boxartomoro"/>
    <n v="2501"/>
    <x v="282"/>
  </r>
  <r>
    <s v=""/>
    <s v=""/>
    <x v="1"/>
    <n v="70"/>
    <x v="1"/>
    <x v="1"/>
    <x v="1"/>
    <m/>
    <x v="0"/>
    <x v="1"/>
    <x v="0"/>
    <s v="HIGHLIGHTER HL -1 YELLOW JK"/>
    <x v="2"/>
    <n v="180"/>
    <x v="3"/>
    <n v="3700"/>
    <m/>
    <m/>
    <x v="3"/>
    <x v="2"/>
    <x v="0"/>
    <x v="0"/>
    <n v="666000"/>
    <n v="83250"/>
    <n v="29137.5"/>
    <n v="112387.5"/>
    <n v="553612.5"/>
    <x v="0"/>
    <s v=""/>
    <s v=""/>
    <n v="666000"/>
    <n v="666000"/>
    <x v="14"/>
    <x v="10"/>
    <x v="2"/>
    <x v="1"/>
    <x v="3"/>
    <s v="highlighterhl1yellowjk"/>
    <s v="highlighterhl1yellowjk6660000.1250.05"/>
    <s v="highlighterhl1yellowjk37000.1250.05"/>
    <s v=""/>
    <x v="1"/>
    <n v="1121"/>
    <x v="1"/>
    <s v="72 BOX (10 PCS)"/>
    <s v="highlighterhl1yellowjk72box10pcsartomoro"/>
    <n v="1121"/>
    <x v="283"/>
  </r>
  <r>
    <s v=""/>
    <s v=""/>
    <x v="1"/>
    <n v="70"/>
    <x v="1"/>
    <x v="1"/>
    <x v="1"/>
    <m/>
    <x v="0"/>
    <x v="1"/>
    <x v="0"/>
    <s v="HIGHLIGHTER HL -2 GREEN JK"/>
    <x v="2"/>
    <n v="180"/>
    <x v="3"/>
    <n v="3700"/>
    <m/>
    <m/>
    <x v="3"/>
    <x v="2"/>
    <x v="0"/>
    <x v="0"/>
    <n v="666000"/>
    <n v="83250"/>
    <n v="29137.5"/>
    <n v="112387.5"/>
    <n v="553612.5"/>
    <x v="0"/>
    <s v=""/>
    <s v=""/>
    <n v="666000"/>
    <n v="666000"/>
    <x v="14"/>
    <x v="10"/>
    <x v="2"/>
    <x v="1"/>
    <x v="3"/>
    <s v="highlighterhl2greenjk"/>
    <s v="highlighterhl2greenjk6660000.1250.05"/>
    <s v="highlighterhl2greenjk37000.1250.05"/>
    <s v=""/>
    <x v="1"/>
    <n v="1122"/>
    <x v="1"/>
    <s v="72 BOX (10 PCS)"/>
    <s v="highlighterhl2greenjk72box10pcsartomoro"/>
    <n v="1122"/>
    <x v="284"/>
  </r>
  <r>
    <s v=""/>
    <s v=""/>
    <x v="1"/>
    <n v="70"/>
    <x v="1"/>
    <x v="1"/>
    <x v="1"/>
    <m/>
    <x v="0"/>
    <x v="1"/>
    <x v="0"/>
    <s v="HIGHLIGHTER HL -4PINK JK"/>
    <x v="2"/>
    <n v="180"/>
    <x v="3"/>
    <n v="3700"/>
    <m/>
    <m/>
    <x v="3"/>
    <x v="2"/>
    <x v="0"/>
    <x v="0"/>
    <n v="666000"/>
    <n v="83250"/>
    <n v="29137.5"/>
    <n v="112387.5"/>
    <n v="553612.5"/>
    <x v="0"/>
    <s v=""/>
    <s v=""/>
    <n v="666000"/>
    <n v="666000"/>
    <x v="14"/>
    <x v="10"/>
    <x v="2"/>
    <x v="1"/>
    <x v="3"/>
    <s v="highlighterhl4pinkjk"/>
    <s v="highlighterhl4pinkjk6660000.1250.05"/>
    <s v="highlighterhl4pinkjk37000.1250.05"/>
    <s v=""/>
    <x v="1"/>
    <n v="1124"/>
    <x v="1"/>
    <s v="72 BOX (10 PCS)"/>
    <s v="highlighterhl4pinkjk72box10pcsartomoro"/>
    <n v="1124"/>
    <x v="285"/>
  </r>
  <r>
    <s v=""/>
    <s v=""/>
    <x v="1"/>
    <n v="70"/>
    <x v="1"/>
    <x v="1"/>
    <x v="1"/>
    <m/>
    <x v="0"/>
    <x v="1"/>
    <x v="0"/>
    <s v="HIGHLIGHTER HL -5 ORANGE JK"/>
    <x v="2"/>
    <n v="180"/>
    <x v="3"/>
    <n v="3700"/>
    <m/>
    <m/>
    <x v="3"/>
    <x v="2"/>
    <x v="0"/>
    <x v="0"/>
    <n v="666000"/>
    <n v="83250"/>
    <n v="29137.5"/>
    <n v="112387.5"/>
    <n v="553612.5"/>
    <x v="0"/>
    <n v="1188843.75"/>
    <n v="5856156.25"/>
    <n v="666000"/>
    <n v="666000"/>
    <x v="14"/>
    <x v="10"/>
    <x v="2"/>
    <x v="1"/>
    <x v="3"/>
    <s v="highlighterhl5orangejk"/>
    <s v="highlighterhl5orangejk6660000.1250.05"/>
    <s v="highlighterhl5orangejk37000.1250.05"/>
    <s v=""/>
    <x v="1"/>
    <n v="1125"/>
    <x v="1"/>
    <s v="72 BOX (10 PCS)"/>
    <s v="highlighterhl5orangejk72box10pcsartomoro"/>
    <n v="1125"/>
    <x v="286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1"/>
    <s v="ATA_1407_914-2"/>
    <x v="0"/>
    <n v="71"/>
    <x v="1"/>
    <x v="10"/>
    <x v="2"/>
    <s v="SA230711914"/>
    <x v="0"/>
    <x v="13"/>
    <x v="0"/>
    <s v="CORRECTION TAPE CT-522PTL JK"/>
    <x v="8"/>
    <n v="3600"/>
    <x v="3"/>
    <n v="4800"/>
    <m/>
    <m/>
    <x v="3"/>
    <x v="2"/>
    <x v="0"/>
    <x v="0"/>
    <n v="17280000"/>
    <n v="2160000"/>
    <n v="756000"/>
    <n v="2916000"/>
    <n v="14364000"/>
    <x v="0"/>
    <s v=""/>
    <s v=""/>
    <n v="3456000"/>
    <n v="17280000"/>
    <x v="14"/>
    <x v="10"/>
    <x v="2"/>
    <x v="0"/>
    <x v="3"/>
    <s v="correctiontapect522ptljk"/>
    <s v="correctiontapect522ptljk34560000.1250.05"/>
    <s v="correctiontapect522ptljk34560000.1250.05"/>
    <s v="ATALI MAKMURARTO MOROSA23071191445118correctiontapect522ptljk"/>
    <x v="0"/>
    <n v="605"/>
    <x v="1"/>
    <s v="60 LSN"/>
    <s v="correctiontapect522ptljk60lsnartomoro"/>
    <n v="605"/>
    <x v="287"/>
  </r>
  <r>
    <s v=""/>
    <s v=""/>
    <x v="1"/>
    <n v="71"/>
    <x v="1"/>
    <x v="1"/>
    <x v="1"/>
    <m/>
    <x v="0"/>
    <x v="1"/>
    <x v="0"/>
    <s v="PENCIL P 88 2B JK"/>
    <x v="8"/>
    <n v="150"/>
    <x v="6"/>
    <n v="104400"/>
    <m/>
    <m/>
    <x v="3"/>
    <x v="2"/>
    <x v="0"/>
    <x v="0"/>
    <n v="15660000"/>
    <n v="1957500"/>
    <n v="685125"/>
    <n v="2642625"/>
    <n v="13017375"/>
    <x v="0"/>
    <n v="5558625"/>
    <n v="27381375"/>
    <n v="3132000"/>
    <n v="15660000"/>
    <x v="14"/>
    <x v="10"/>
    <x v="2"/>
    <x v="1"/>
    <x v="3"/>
    <s v="pencilp882bjk"/>
    <s v="pencilp882bjk31320000.1250.05"/>
    <s v="pencilp882bjk31320000.1250.05"/>
    <s v=""/>
    <x v="1"/>
    <n v="2069"/>
    <x v="1"/>
    <s v="30 GRS"/>
    <s v="pencilp882bjk30grsartomoro"/>
    <n v="2069"/>
    <x v="28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2"/>
    <s v="ATA_1407_838-9"/>
    <x v="0"/>
    <n v="72"/>
    <x v="1"/>
    <x v="10"/>
    <x v="2"/>
    <s v="SA230711838"/>
    <x v="0"/>
    <x v="13"/>
    <x v="0"/>
    <s v="ERASER 526-B20 JK"/>
    <x v="0"/>
    <n v="500"/>
    <x v="8"/>
    <n v="34100"/>
    <m/>
    <m/>
    <x v="3"/>
    <x v="2"/>
    <x v="0"/>
    <x v="0"/>
    <n v="17050000"/>
    <n v="2131250"/>
    <n v="745937.5"/>
    <n v="2877187.5"/>
    <n v="14172812.5"/>
    <x v="0"/>
    <s v=""/>
    <s v=""/>
    <n v="1705000"/>
    <n v="17050000"/>
    <x v="14"/>
    <x v="10"/>
    <x v="2"/>
    <x v="8"/>
    <x v="3"/>
    <s v="eraser526b20jk"/>
    <s v="eraser526b20jk17050000.1250.05"/>
    <s v="eraser526b20jk17050000.1250.05"/>
    <s v="ATALI MAKMURARTO MOROSA23071183845118eraser526b20jk"/>
    <x v="0"/>
    <n v="790"/>
    <x v="1"/>
    <s v="50 BOX (20 PCS)"/>
    <s v="eraser526b20jk50box20pcsartomoro"/>
    <n v="790"/>
    <x v="289"/>
  </r>
  <r>
    <s v=""/>
    <s v=""/>
    <x v="1"/>
    <n v="72"/>
    <x v="1"/>
    <x v="1"/>
    <x v="1"/>
    <m/>
    <x v="0"/>
    <x v="1"/>
    <x v="0"/>
    <s v="ERASER ER-B20BL JK"/>
    <x v="8"/>
    <n v="250"/>
    <x v="8"/>
    <n v="34100"/>
    <m/>
    <m/>
    <x v="3"/>
    <x v="2"/>
    <x v="0"/>
    <x v="0"/>
    <n v="8525000"/>
    <n v="1065625"/>
    <n v="372968.75"/>
    <n v="1438593.75"/>
    <n v="7086406.25"/>
    <x v="0"/>
    <s v=""/>
    <s v=""/>
    <n v="1705000"/>
    <n v="8525000"/>
    <x v="14"/>
    <x v="10"/>
    <x v="2"/>
    <x v="1"/>
    <x v="3"/>
    <s v="erasererb20bljk"/>
    <s v="erasererb20bljk17050000.1250.05"/>
    <s v="erasererb20bljk17050000.1250.05"/>
    <s v=""/>
    <x v="1"/>
    <n v="801"/>
    <x v="1"/>
    <s v="50 BOX (20 PCS)"/>
    <s v="erasererb20bljk50box20pcsartomoro"/>
    <n v="801"/>
    <x v="290"/>
  </r>
  <r>
    <s v=""/>
    <s v=""/>
    <x v="1"/>
    <n v="72"/>
    <x v="1"/>
    <x v="1"/>
    <x v="1"/>
    <m/>
    <x v="0"/>
    <x v="1"/>
    <x v="0"/>
    <s v="ERASER 526 B40 BL  JK"/>
    <x v="8"/>
    <n v="250"/>
    <x v="8"/>
    <n v="28300"/>
    <m/>
    <m/>
    <x v="3"/>
    <x v="2"/>
    <x v="0"/>
    <x v="0"/>
    <n v="7075000"/>
    <n v="884375"/>
    <n v="309531.25"/>
    <n v="1193906.25"/>
    <n v="5881093.75"/>
    <x v="0"/>
    <s v=""/>
    <s v=""/>
    <n v="1415000"/>
    <n v="7075000"/>
    <x v="14"/>
    <x v="10"/>
    <x v="2"/>
    <x v="1"/>
    <x v="3"/>
    <s v="eraser526b40bljk"/>
    <s v="eraser526b40bljk14150000.1250.05"/>
    <s v="eraser526b40bljk14150000.1250.05"/>
    <s v=""/>
    <x v="1"/>
    <n v="791"/>
    <x v="1"/>
    <s v="50 BOX (40 PCS)"/>
    <s v="eraser526b40bljk50box40pcsartomoro"/>
    <n v="791"/>
    <x v="291"/>
  </r>
  <r>
    <s v=""/>
    <s v=""/>
    <x v="1"/>
    <n v="72"/>
    <x v="1"/>
    <x v="1"/>
    <x v="1"/>
    <m/>
    <x v="0"/>
    <x v="1"/>
    <x v="0"/>
    <s v="ERASER 526 B40P JK"/>
    <x v="0"/>
    <n v="500"/>
    <x v="8"/>
    <n v="28300"/>
    <m/>
    <m/>
    <x v="3"/>
    <x v="2"/>
    <x v="0"/>
    <x v="0"/>
    <n v="14150000"/>
    <n v="1768750"/>
    <n v="619062.5"/>
    <n v="2387812.5"/>
    <n v="11762187.5"/>
    <x v="0"/>
    <s v=""/>
    <s v=""/>
    <n v="1415000"/>
    <n v="14150000"/>
    <x v="14"/>
    <x v="10"/>
    <x v="2"/>
    <x v="1"/>
    <x v="3"/>
    <s v="eraser526b40pjk"/>
    <s v="eraser526b40pjk14150000.1250.05"/>
    <s v="eraser526b40pjk14150000.1250.05"/>
    <s v=""/>
    <x v="1"/>
    <n v="793"/>
    <x v="1"/>
    <s v="50 BOX (40 PCS)"/>
    <s v="eraser526b40pjk50box40pcsartomoro"/>
    <n v="793"/>
    <x v="292"/>
  </r>
  <r>
    <s v=""/>
    <s v=""/>
    <x v="1"/>
    <n v="72"/>
    <x v="1"/>
    <x v="1"/>
    <x v="1"/>
    <m/>
    <x v="0"/>
    <x v="1"/>
    <x v="0"/>
    <s v="ERASER ER-30W JK"/>
    <x v="8"/>
    <n v="250"/>
    <x v="8"/>
    <n v="32000"/>
    <m/>
    <m/>
    <x v="3"/>
    <x v="2"/>
    <x v="0"/>
    <x v="0"/>
    <n v="8000000"/>
    <n v="1000000"/>
    <n v="350000"/>
    <n v="1350000"/>
    <n v="6650000"/>
    <x v="0"/>
    <s v=""/>
    <s v=""/>
    <n v="1600000"/>
    <n v="8000000"/>
    <x v="14"/>
    <x v="10"/>
    <x v="2"/>
    <x v="1"/>
    <x v="3"/>
    <s v="eraserer30wjk"/>
    <s v="eraserer30wjk16000000.1250.05"/>
    <s v="eraserer30wjk16000000.1250.05"/>
    <s v=""/>
    <x v="1"/>
    <n v="800"/>
    <x v="1"/>
    <s v="50 BOX (30 PCS)"/>
    <s v="eraserer30wjk50box30pcsartomoro"/>
    <n v="800"/>
    <x v="293"/>
  </r>
  <r>
    <s v=""/>
    <s v=""/>
    <x v="1"/>
    <n v="72"/>
    <x v="1"/>
    <x v="1"/>
    <x v="1"/>
    <m/>
    <x v="0"/>
    <x v="1"/>
    <x v="0"/>
    <s v="ERASER EB 30 JK"/>
    <x v="8"/>
    <n v="250"/>
    <x v="8"/>
    <n v="32000"/>
    <m/>
    <m/>
    <x v="3"/>
    <x v="2"/>
    <x v="0"/>
    <x v="0"/>
    <n v="8000000"/>
    <n v="1000000"/>
    <n v="350000"/>
    <n v="1350000"/>
    <n v="6650000"/>
    <x v="0"/>
    <s v=""/>
    <s v=""/>
    <n v="1600000"/>
    <n v="8000000"/>
    <x v="14"/>
    <x v="10"/>
    <x v="2"/>
    <x v="1"/>
    <x v="3"/>
    <s v="erasereb30jk"/>
    <s v="erasereb30jk16000000.1250.05"/>
    <s v="erasereb30jk16000000.1250.05"/>
    <s v=""/>
    <x v="1"/>
    <n v="794"/>
    <x v="1"/>
    <s v="50 BOX (30 PCS)"/>
    <s v="erasereb30jk50box30pcsartomoro"/>
    <n v="794"/>
    <x v="294"/>
  </r>
  <r>
    <s v=""/>
    <s v=""/>
    <x v="1"/>
    <n v="72"/>
    <x v="1"/>
    <x v="1"/>
    <x v="1"/>
    <m/>
    <x v="0"/>
    <x v="1"/>
    <x v="0"/>
    <s v="SCISSORS SC-848 JK"/>
    <x v="8"/>
    <n v="720"/>
    <x v="3"/>
    <n v="9750"/>
    <m/>
    <m/>
    <x v="3"/>
    <x v="2"/>
    <x v="0"/>
    <x v="0"/>
    <n v="7020000"/>
    <n v="877500"/>
    <n v="307125"/>
    <n v="1184625"/>
    <n v="5835375"/>
    <x v="0"/>
    <s v=""/>
    <s v=""/>
    <n v="1404000"/>
    <n v="7020000"/>
    <x v="14"/>
    <x v="10"/>
    <x v="2"/>
    <x v="1"/>
    <x v="3"/>
    <s v="scissorssc848jk"/>
    <s v="scissorssc848jk14040000.1250.05"/>
    <s v="scissorssc848jk14040000.1250.05"/>
    <s v=""/>
    <x v="1"/>
    <n v="2265"/>
    <x v="1"/>
    <s v="12 LSN"/>
    <s v="scissorssc848jk12lsnartomoro"/>
    <n v="2265"/>
    <x v="295"/>
  </r>
  <r>
    <s v=""/>
    <s v=""/>
    <x v="1"/>
    <n v="72"/>
    <x v="1"/>
    <x v="1"/>
    <x v="1"/>
    <m/>
    <x v="0"/>
    <x v="1"/>
    <x v="0"/>
    <s v="LOOSE LEAF A5-7020 100S JK"/>
    <x v="9"/>
    <n v="288"/>
    <x v="2"/>
    <n v="7000"/>
    <m/>
    <m/>
    <x v="3"/>
    <x v="2"/>
    <x v="0"/>
    <x v="0"/>
    <n v="2016000"/>
    <n v="252000"/>
    <n v="88200"/>
    <n v="340200"/>
    <n v="1675800"/>
    <x v="0"/>
    <s v=""/>
    <s v=""/>
    <n v="672000"/>
    <n v="2016000"/>
    <x v="14"/>
    <x v="10"/>
    <x v="2"/>
    <x v="1"/>
    <x v="3"/>
    <s v="looseleafa57020100sjk"/>
    <s v="looseleafa57020100sjk6720000.1250.05"/>
    <s v="looseleafa57020100sjk6720000.1250.05"/>
    <s v=""/>
    <x v="1"/>
    <n v="1604"/>
    <x v="1"/>
    <s v="96 PAK"/>
    <s v="looseleafa57020100sjk96pakartomoro"/>
    <n v="1604"/>
    <x v="296"/>
  </r>
  <r>
    <s v=""/>
    <s v=""/>
    <x v="1"/>
    <n v="72"/>
    <x v="1"/>
    <x v="1"/>
    <x v="1"/>
    <m/>
    <x v="0"/>
    <x v="1"/>
    <x v="0"/>
    <s v="CRAYON PUTARTWCR 12 S JK"/>
    <x v="1"/>
    <n v="144"/>
    <x v="5"/>
    <n v="23900"/>
    <m/>
    <m/>
    <x v="3"/>
    <x v="2"/>
    <x v="0"/>
    <x v="0"/>
    <n v="3441600"/>
    <n v="430200"/>
    <n v="150570"/>
    <n v="580770"/>
    <n v="2860830"/>
    <x v="0"/>
    <n v="12703095"/>
    <n v="62574505"/>
    <n v="3441600"/>
    <n v="3441600"/>
    <x v="14"/>
    <x v="10"/>
    <x v="2"/>
    <x v="1"/>
    <x v="3"/>
    <s v="crayonputartwcr12sjk"/>
    <s v="crayonputartwcr12sjk34416000.1250.05"/>
    <s v="crayonputartwcr12sjk34416000.1250.05"/>
    <s v=""/>
    <x v="1"/>
    <n v="642"/>
    <x v="1"/>
    <s v="12 LSN"/>
    <s v="crayonputartwcr12sjk12lsnartomoro"/>
    <n v="642"/>
    <x v="29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3"/>
    <s v="ATA_1407_938-2"/>
    <x v="0"/>
    <n v="73"/>
    <x v="1"/>
    <x v="10"/>
    <x v="2"/>
    <s v="SA230711938"/>
    <x v="0"/>
    <x v="14"/>
    <x v="0"/>
    <s v="OIL PASTEL OP 24 S PP CASE SEA WORLD JK"/>
    <x v="0"/>
    <n v="480"/>
    <x v="5"/>
    <n v="29600"/>
    <m/>
    <m/>
    <x v="3"/>
    <x v="2"/>
    <x v="0"/>
    <x v="0"/>
    <n v="14208000"/>
    <n v="1776000"/>
    <n v="621600"/>
    <n v="2397600"/>
    <n v="11810400"/>
    <x v="0"/>
    <s v=""/>
    <s v=""/>
    <n v="1420800"/>
    <n v="14208000"/>
    <x v="14"/>
    <x v="10"/>
    <x v="2"/>
    <x v="0"/>
    <x v="3"/>
    <s v="oilpastelop24sppcaseseaworldjk"/>
    <s v="oilpastelop24sppcaseseaworldjk14208000.1250.05"/>
    <s v="oilpastelop24sppcaseseaworldjk14208000.1250.05"/>
    <s v="ATALI MAKMURARTO MOROSA23071193845119oilpastelop24sppcaseseaworldjk"/>
    <x v="0"/>
    <n v="1794"/>
    <x v="1"/>
    <s v="8 BOX (6 SET)"/>
    <s v="oilpastelop24sppcaseseaworldjk8box6setartomoro"/>
    <n v="1794"/>
    <x v="298"/>
  </r>
  <r>
    <s v=""/>
    <s v=""/>
    <x v="1"/>
    <n v="73"/>
    <x v="1"/>
    <x v="1"/>
    <x v="1"/>
    <m/>
    <x v="0"/>
    <x v="1"/>
    <x v="0"/>
    <s v="OIL PASTEL OP 36 S PP CASE SEA WORLD JK"/>
    <x v="0"/>
    <n v="360"/>
    <x v="5"/>
    <n v="41500"/>
    <m/>
    <m/>
    <x v="3"/>
    <x v="2"/>
    <x v="0"/>
    <x v="0"/>
    <n v="14940000"/>
    <n v="1867500"/>
    <n v="653625"/>
    <n v="2521125"/>
    <n v="12418875"/>
    <x v="0"/>
    <n v="4918725"/>
    <n v="24229275"/>
    <n v="1494000"/>
    <n v="14940000"/>
    <x v="14"/>
    <x v="10"/>
    <x v="2"/>
    <x v="1"/>
    <x v="3"/>
    <s v="oilpastelop36sppcaseseaworldjk"/>
    <s v="oilpastelop36sppcaseseaworldjk14940000.1250.05"/>
    <s v="oilpastelop36sppcaseseaworldjk14940000.1250.05"/>
    <s v=""/>
    <x v="1"/>
    <n v="1795"/>
    <x v="1"/>
    <s v="6 BOX (6 SET)"/>
    <s v="oilpastelop36sppcaseseaworldjk6box6setartomoro"/>
    <n v="1795"/>
    <x v="29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4"/>
    <s v="ATA_1407_734-3"/>
    <x v="0"/>
    <n v="74"/>
    <x v="1"/>
    <x v="10"/>
    <x v="2"/>
    <s v="SA230711734"/>
    <x v="0"/>
    <x v="12"/>
    <x v="0"/>
    <s v="OIL PASTEL OP 12 S PP CASE SEA WORLD JK"/>
    <x v="16"/>
    <n v="2880"/>
    <x v="5"/>
    <n v="11900"/>
    <m/>
    <m/>
    <x v="3"/>
    <x v="2"/>
    <x v="0"/>
    <x v="0"/>
    <n v="34272000"/>
    <n v="4284000"/>
    <n v="1499400"/>
    <n v="5783400"/>
    <n v="28488600"/>
    <x v="0"/>
    <s v=""/>
    <s v=""/>
    <n v="1713600"/>
    <n v="34272000"/>
    <x v="14"/>
    <x v="10"/>
    <x v="2"/>
    <x v="7"/>
    <x v="3"/>
    <s v="oilpastelop12sppcaseseaworldjk"/>
    <s v="oilpastelop12sppcaseseaworldjk17136000.1250.05"/>
    <s v="oilpastelop12sppcaseseaworldjk17136000.1250.05"/>
    <s v="ATALI MAKMURARTO MOROSA23071173445117oilpastelop12sppcaseseaworldjk"/>
    <x v="0"/>
    <n v="1792"/>
    <x v="1"/>
    <s v="12 LSN"/>
    <s v="oilpastelop12sppcaseseaworldjk12lsnartomoro"/>
    <n v="1792"/>
    <x v="300"/>
  </r>
  <r>
    <s v=""/>
    <s v=""/>
    <x v="1"/>
    <n v="74"/>
    <x v="1"/>
    <x v="1"/>
    <x v="1"/>
    <m/>
    <x v="0"/>
    <x v="1"/>
    <x v="0"/>
    <s v="OIL PASTEL OP 18 S PP CASE SEA WORLD JK"/>
    <x v="0"/>
    <n v="720"/>
    <x v="5"/>
    <n v="23000"/>
    <m/>
    <m/>
    <x v="3"/>
    <x v="2"/>
    <x v="0"/>
    <x v="0"/>
    <n v="16560000"/>
    <n v="2070000"/>
    <n v="724500"/>
    <n v="2794500"/>
    <n v="13765500"/>
    <x v="0"/>
    <s v=""/>
    <s v=""/>
    <n v="1656000"/>
    <n v="16560000"/>
    <x v="14"/>
    <x v="10"/>
    <x v="2"/>
    <x v="1"/>
    <x v="3"/>
    <s v="oilpastelop18sppcaseseaworldjk"/>
    <s v="oilpastelop18sppcaseseaworldjk16560000.1250.05"/>
    <s v="oilpastelop18sppcaseseaworldjk16560000.1250.05"/>
    <s v=""/>
    <x v="1"/>
    <n v="1793"/>
    <x v="1"/>
    <s v="6 LSN"/>
    <s v="oilpastelop18sppcaseseaworldjk6lsnartomoro"/>
    <n v="1793"/>
    <x v="301"/>
  </r>
  <r>
    <s v=""/>
    <s v=""/>
    <x v="1"/>
    <n v="74"/>
    <x v="1"/>
    <x v="1"/>
    <x v="1"/>
    <m/>
    <x v="0"/>
    <x v="1"/>
    <x v="0"/>
    <s v="OIL PASTEL OP 24 S PP CASE SEA WORLD JK"/>
    <x v="0"/>
    <n v="480"/>
    <x v="5"/>
    <n v="29600"/>
    <m/>
    <m/>
    <x v="3"/>
    <x v="2"/>
    <x v="0"/>
    <x v="0"/>
    <n v="14208000"/>
    <n v="1776000"/>
    <n v="621600"/>
    <n v="2397600"/>
    <n v="11810400"/>
    <x v="0"/>
    <n v="10975500"/>
    <n v="54064500"/>
    <n v="1420800"/>
    <n v="14208000"/>
    <x v="14"/>
    <x v="10"/>
    <x v="2"/>
    <x v="1"/>
    <x v="3"/>
    <s v="oilpastelop24sppcaseseaworldjk"/>
    <s v="oilpastelop24sppcaseseaworldjk14208000.1250.05"/>
    <s v="oilpastelop24sppcaseseaworldjk14208000.1250.05"/>
    <s v=""/>
    <x v="1"/>
    <n v="1794"/>
    <x v="1"/>
    <s v="8 BOX (6 SET)"/>
    <s v="oilpastelop24sppcaseseaworldjk8box6setartomoro"/>
    <n v="1794"/>
    <x v="30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5"/>
    <s v="ATA_1407_735-2"/>
    <x v="0"/>
    <n v="75"/>
    <x v="1"/>
    <x v="10"/>
    <x v="2"/>
    <s v="SA230711735"/>
    <x v="0"/>
    <x v="12"/>
    <x v="0"/>
    <s v="CORRECTION FLUID CF-S209 JK"/>
    <x v="8"/>
    <n v="180"/>
    <x v="0"/>
    <n v="41400"/>
    <m/>
    <m/>
    <x v="3"/>
    <x v="2"/>
    <x v="0"/>
    <x v="0"/>
    <n v="7452000"/>
    <n v="931500"/>
    <n v="326025"/>
    <n v="1257525"/>
    <n v="6194475"/>
    <x v="0"/>
    <s v=""/>
    <s v=""/>
    <n v="1490400"/>
    <n v="7452000"/>
    <x v="14"/>
    <x v="10"/>
    <x v="2"/>
    <x v="0"/>
    <x v="3"/>
    <s v="correctionfluidcfs209jk"/>
    <s v="correctionfluidcfs209jk14904000.1250.05"/>
    <s v="correctionfluidcfs209jk14904000.1250.05"/>
    <s v="ATALI MAKMURARTO MOROSA23071173545117correctionfluidcfs209jk"/>
    <x v="0"/>
    <n v="588"/>
    <x v="1"/>
    <s v="36 LSN"/>
    <s v="correctionfluidcfs209jk36lsnartomoro"/>
    <n v="588"/>
    <x v="303"/>
  </r>
  <r>
    <s v=""/>
    <s v=""/>
    <x v="1"/>
    <n v="75"/>
    <x v="1"/>
    <x v="1"/>
    <x v="1"/>
    <m/>
    <x v="0"/>
    <x v="1"/>
    <x v="0"/>
    <s v="CORRECTION FLUID CF-S210 JK"/>
    <x v="8"/>
    <n v="180"/>
    <x v="0"/>
    <n v="43200"/>
    <m/>
    <m/>
    <x v="3"/>
    <x v="2"/>
    <x v="0"/>
    <x v="0"/>
    <n v="7776000"/>
    <n v="972000"/>
    <n v="340200"/>
    <n v="1312200"/>
    <n v="6463800"/>
    <x v="0"/>
    <n v="2569725"/>
    <n v="12658275"/>
    <n v="1555200"/>
    <n v="7776000"/>
    <x v="14"/>
    <x v="10"/>
    <x v="2"/>
    <x v="1"/>
    <x v="3"/>
    <s v="correctionfluidcfs210jk"/>
    <s v="correctionfluidcfs210jk15552000.1250.05"/>
    <s v="correctionfluidcfs210jk15552000.1250.05"/>
    <s v=""/>
    <x v="1"/>
    <n v="589"/>
    <x v="1"/>
    <s v="36 LSN"/>
    <s v="correctionfluidcfs210jk36lsnartomoro"/>
    <n v="589"/>
    <x v="304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6"/>
    <s v="ATA_1407_783-5"/>
    <x v="0"/>
    <n v="76"/>
    <x v="1"/>
    <x v="10"/>
    <x v="2"/>
    <s v="SA230711783"/>
    <x v="0"/>
    <x v="12"/>
    <x v="0"/>
    <s v="GLUE STICK GS 102 15 GRAM JK"/>
    <x v="1"/>
    <n v="576"/>
    <x v="3"/>
    <n v="3300"/>
    <m/>
    <m/>
    <x v="3"/>
    <x v="2"/>
    <x v="0"/>
    <x v="0"/>
    <n v="1900800"/>
    <n v="237600"/>
    <n v="83160"/>
    <n v="320760"/>
    <n v="1580040"/>
    <x v="0"/>
    <s v=""/>
    <s v=""/>
    <n v="1900800"/>
    <n v="1900800"/>
    <x v="14"/>
    <x v="10"/>
    <x v="2"/>
    <x v="2"/>
    <x v="3"/>
    <s v="gluestickgs10215gramjk"/>
    <s v="gluestickgs10215gramjk19008000.1250.05"/>
    <s v="gluestickgs10215gramjk19008000.1250.05"/>
    <s v="ATALI MAKMURARTO MOROSA23071178345117gluestickgs10215gramjk"/>
    <x v="0"/>
    <n v="1070"/>
    <x v="1"/>
    <s v="24 BOX (24 PCS)"/>
    <s v="gluestickgs10215gramjk24box24pcsartomoro"/>
    <n v="1070"/>
    <x v="305"/>
  </r>
  <r>
    <s v=""/>
    <s v=""/>
    <x v="1"/>
    <n v="76"/>
    <x v="1"/>
    <x v="1"/>
    <x v="1"/>
    <m/>
    <x v="0"/>
    <x v="1"/>
    <x v="0"/>
    <s v="GLUE STICK GS-103 BATIK JK"/>
    <x v="1"/>
    <n v="864"/>
    <x v="3"/>
    <n v="2300"/>
    <m/>
    <m/>
    <x v="3"/>
    <x v="2"/>
    <x v="0"/>
    <x v="0"/>
    <n v="1987200"/>
    <n v="248400"/>
    <n v="86940"/>
    <n v="335340"/>
    <n v="1651860"/>
    <x v="0"/>
    <s v=""/>
    <s v=""/>
    <n v="1987200"/>
    <n v="1987200"/>
    <x v="14"/>
    <x v="10"/>
    <x v="2"/>
    <x v="1"/>
    <x v="3"/>
    <s v="gluestickgs103batikjk"/>
    <s v="gluestickgs103batikjk19872000.1250.05"/>
    <s v="gluestickgs103batikjk19872000.1250.05"/>
    <s v=""/>
    <x v="1"/>
    <n v="1071"/>
    <x v="1"/>
    <s v="36 BOX (24 PCS)"/>
    <s v="gluestickgs103batikjk36box24pcsartomoro"/>
    <n v="1071"/>
    <x v="306"/>
  </r>
  <r>
    <s v=""/>
    <s v=""/>
    <x v="1"/>
    <n v="76"/>
    <x v="1"/>
    <x v="1"/>
    <x v="1"/>
    <m/>
    <x v="0"/>
    <x v="1"/>
    <x v="0"/>
    <s v="SCISSORS SC-828 JK"/>
    <x v="8"/>
    <n v="720"/>
    <x v="3"/>
    <n v="4350"/>
    <m/>
    <m/>
    <x v="3"/>
    <x v="2"/>
    <x v="0"/>
    <x v="0"/>
    <n v="3132000"/>
    <n v="391500"/>
    <n v="137025"/>
    <n v="528525"/>
    <n v="2603475"/>
    <x v="0"/>
    <s v=""/>
    <s v=""/>
    <n v="626400"/>
    <n v="3132000"/>
    <x v="14"/>
    <x v="10"/>
    <x v="2"/>
    <x v="1"/>
    <x v="3"/>
    <s v="scissorssc828jk"/>
    <s v="scissorssc828jk6264000.1250.05"/>
    <s v="scissorssc828jk6264000.1250.05"/>
    <s v=""/>
    <x v="1"/>
    <n v="2262"/>
    <x v="1"/>
    <s v="12 LSN"/>
    <s v="scissorssc828jk12lsnartomoro"/>
    <n v="2262"/>
    <x v="307"/>
  </r>
  <r>
    <s v=""/>
    <s v=""/>
    <x v="1"/>
    <n v="76"/>
    <x v="1"/>
    <x v="1"/>
    <x v="1"/>
    <m/>
    <x v="0"/>
    <x v="1"/>
    <x v="0"/>
    <s v="SCISSORS SC-838 JK"/>
    <x v="8"/>
    <n v="720"/>
    <x v="3"/>
    <n v="6500"/>
    <m/>
    <m/>
    <x v="3"/>
    <x v="2"/>
    <x v="0"/>
    <x v="0"/>
    <n v="4680000"/>
    <n v="585000"/>
    <n v="204750"/>
    <n v="789750"/>
    <n v="3890250"/>
    <x v="0"/>
    <s v=""/>
    <s v=""/>
    <n v="936000"/>
    <n v="4680000"/>
    <x v="14"/>
    <x v="10"/>
    <x v="2"/>
    <x v="1"/>
    <x v="3"/>
    <s v="scissorssc838jk"/>
    <s v="scissorssc838jk9360000.1250.05"/>
    <s v="scissorssc838jk9360000.1250.05"/>
    <s v=""/>
    <x v="1"/>
    <n v="2263"/>
    <x v="1"/>
    <s v="12 LSN"/>
    <s v="scissorssc838jk12lsnartomoro"/>
    <n v="2263"/>
    <x v="308"/>
  </r>
  <r>
    <s v=""/>
    <s v=""/>
    <x v="1"/>
    <n v="76"/>
    <x v="1"/>
    <x v="1"/>
    <x v="1"/>
    <m/>
    <x v="0"/>
    <x v="1"/>
    <x v="0"/>
    <s v="SCISSORS SC-848 JK"/>
    <x v="5"/>
    <n v="288"/>
    <x v="3"/>
    <n v="9750"/>
    <m/>
    <m/>
    <x v="3"/>
    <x v="2"/>
    <x v="0"/>
    <x v="0"/>
    <n v="2808000"/>
    <n v="351000"/>
    <n v="122850"/>
    <n v="473850"/>
    <n v="2334150"/>
    <x v="0"/>
    <n v="2448225"/>
    <n v="12059775"/>
    <n v="1404000"/>
    <n v="2808000"/>
    <x v="14"/>
    <x v="10"/>
    <x v="2"/>
    <x v="1"/>
    <x v="3"/>
    <s v="scissorssc848jk"/>
    <s v="scissorssc848jk14040000.1250.05"/>
    <s v="scissorssc848jk14040000.1250.05"/>
    <s v=""/>
    <x v="1"/>
    <n v="2265"/>
    <x v="1"/>
    <s v="12 LSN"/>
    <s v="scissorssc848jk12lsnartomoro"/>
    <n v="2265"/>
    <x v="30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7"/>
    <s v="ATA_1407_666-4"/>
    <x v="0"/>
    <n v="77"/>
    <x v="1"/>
    <x v="10"/>
    <x v="2"/>
    <s v="SA230711666"/>
    <x v="0"/>
    <x v="11"/>
    <x v="0"/>
    <s v="GLUE GL R35 JK"/>
    <x v="17"/>
    <n v="6912"/>
    <x v="3"/>
    <n v="1550"/>
    <m/>
    <m/>
    <x v="3"/>
    <x v="2"/>
    <x v="0"/>
    <x v="0"/>
    <n v="10713600"/>
    <n v="1339200"/>
    <n v="468720"/>
    <n v="1807920"/>
    <n v="8905680"/>
    <x v="0"/>
    <s v=""/>
    <s v=""/>
    <n v="892800"/>
    <n v="10713600"/>
    <x v="14"/>
    <x v="10"/>
    <x v="2"/>
    <x v="5"/>
    <x v="3"/>
    <s v="glueglr35jk"/>
    <s v="glueglr35jk8928000.1250.05"/>
    <s v="glueglr35jk8928000.1250.05"/>
    <s v="ATALI MAKMURARTO MOROSA23071166645115glueglr35jk"/>
    <x v="0"/>
    <n v="1061"/>
    <x v="1"/>
    <s v="48 LSN"/>
    <s v="glueglr35jk48lsnartomoro"/>
    <n v="1061"/>
    <x v="310"/>
  </r>
  <r>
    <s v=""/>
    <s v=""/>
    <x v="1"/>
    <n v="77"/>
    <x v="1"/>
    <x v="1"/>
    <x v="1"/>
    <m/>
    <x v="0"/>
    <x v="1"/>
    <x v="0"/>
    <s v="COLOR PENCIL CP 36 PB JK"/>
    <x v="5"/>
    <n v="96"/>
    <x v="5"/>
    <n v="35000"/>
    <m/>
    <m/>
    <x v="3"/>
    <x v="2"/>
    <x v="0"/>
    <x v="0"/>
    <n v="3360000"/>
    <n v="420000"/>
    <n v="147000"/>
    <n v="567000"/>
    <n v="2793000"/>
    <x v="0"/>
    <s v=""/>
    <s v=""/>
    <n v="1680000"/>
    <n v="3360000"/>
    <x v="14"/>
    <x v="10"/>
    <x v="2"/>
    <x v="1"/>
    <x v="3"/>
    <s v="colorpencilcp36pbjk"/>
    <s v="colorpencilcp36pbjk16800000.1250.05"/>
    <s v="colorpencilcp36pbjk16800000.1250.05"/>
    <s v=""/>
    <x v="1"/>
    <n v="568"/>
    <x v="1"/>
    <s v="8 BOX (6 SET)"/>
    <s v="colorpencilcp36pbjk8box6setartomoro"/>
    <n v="568"/>
    <x v="311"/>
  </r>
  <r>
    <s v=""/>
    <s v=""/>
    <x v="1"/>
    <n v="77"/>
    <x v="1"/>
    <x v="1"/>
    <x v="1"/>
    <m/>
    <x v="0"/>
    <x v="1"/>
    <x v="0"/>
    <s v="GLUE STICK GS-102 15 GRAM JK"/>
    <x v="1"/>
    <n v="576"/>
    <x v="3"/>
    <n v="3300"/>
    <m/>
    <m/>
    <x v="3"/>
    <x v="2"/>
    <x v="0"/>
    <x v="0"/>
    <n v="1900800"/>
    <n v="237600"/>
    <n v="83160"/>
    <n v="320760"/>
    <n v="1580040"/>
    <x v="0"/>
    <s v=""/>
    <s v=""/>
    <n v="1900800"/>
    <n v="1900800"/>
    <x v="14"/>
    <x v="10"/>
    <x v="2"/>
    <x v="1"/>
    <x v="3"/>
    <s v="gluestickgs10215gramjk"/>
    <s v="gluestickgs10215gramjk19008000.1250.05"/>
    <s v="gluestickgs10215gramjk19008000.1250.05"/>
    <s v=""/>
    <x v="1"/>
    <n v="1070"/>
    <x v="1"/>
    <s v="24 BOX (24 PCS)"/>
    <s v="gluestickgs10215gramjk24box24pcsartomoro"/>
    <n v="1070"/>
    <x v="312"/>
  </r>
  <r>
    <s v=""/>
    <s v=""/>
    <x v="1"/>
    <n v="77"/>
    <x v="1"/>
    <x v="1"/>
    <x v="1"/>
    <m/>
    <x v="0"/>
    <x v="1"/>
    <x v="0"/>
    <s v="GLUE STICK GS-103 BATIK JK"/>
    <x v="1"/>
    <n v="864"/>
    <x v="3"/>
    <n v="2300"/>
    <m/>
    <m/>
    <x v="3"/>
    <x v="2"/>
    <x v="0"/>
    <x v="0"/>
    <n v="1987200"/>
    <n v="248400"/>
    <n v="86940"/>
    <n v="335340"/>
    <n v="1651860"/>
    <x v="0"/>
    <n v="3031020"/>
    <n v="14930580"/>
    <n v="1987200"/>
    <n v="1987200"/>
    <x v="14"/>
    <x v="10"/>
    <x v="2"/>
    <x v="1"/>
    <x v="3"/>
    <s v="gluestickgs103batikjk"/>
    <s v="gluestickgs103batikjk19872000.1250.05"/>
    <s v="gluestickgs103batikjk19872000.1250.05"/>
    <s v=""/>
    <x v="1"/>
    <n v="1071"/>
    <x v="1"/>
    <s v="36 BOX (24 PCS)"/>
    <s v="gluestickgs103batikjk36box24pcsartomoro"/>
    <n v="1071"/>
    <x v="313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8"/>
    <s v="PPW_1407_I23-1"/>
    <x v="0"/>
    <n v="78"/>
    <x v="1"/>
    <x v="8"/>
    <x v="0"/>
    <s v="0195/HW/VII/23"/>
    <x v="0"/>
    <x v="14"/>
    <x v="0"/>
    <s v="BT 30 CM"/>
    <x v="8"/>
    <n v="500"/>
    <x v="0"/>
    <n v="26780"/>
    <m/>
    <m/>
    <x v="2"/>
    <x v="1"/>
    <x v="0"/>
    <x v="0"/>
    <n v="13390000"/>
    <n v="2678000"/>
    <n v="428480"/>
    <n v="3106480"/>
    <n v="10283520"/>
    <x v="0"/>
    <n v="3106480"/>
    <n v="10283520"/>
    <n v="2678000"/>
    <n v="13390000"/>
    <x v="14"/>
    <x v="8"/>
    <x v="0"/>
    <x v="3"/>
    <x v="3"/>
    <s v="bt30cm"/>
    <s v="bt30cm26780000.20.04"/>
    <s v="bt30cm26780000.20.04"/>
    <s v="PPWUNTANA0195/HW/VII/2345119bt30cm"/>
    <x v="0"/>
    <n v="393"/>
    <x v="1"/>
    <s v="100 LSN"/>
    <s v="bt30cm100lsnuntana"/>
    <n v="393"/>
    <x v="314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79"/>
    <s v="PAR_1507_-2"/>
    <x v="0"/>
    <n v="79"/>
    <x v="13"/>
    <x v="15"/>
    <x v="0"/>
    <m/>
    <x v="0"/>
    <x v="15"/>
    <x v="0"/>
    <s v="SAMPUL SAMSON KWARTO BATIK"/>
    <x v="8"/>
    <n v="1200"/>
    <x v="3"/>
    <n v="5485"/>
    <m/>
    <s v="240 PCS"/>
    <x v="4"/>
    <x v="3"/>
    <x v="0"/>
    <x v="0"/>
    <n v="6582000"/>
    <n v="658200"/>
    <n v="592380"/>
    <n v="1250580"/>
    <n v="5331420"/>
    <x v="0"/>
    <s v=""/>
    <s v=""/>
    <n v="1316400"/>
    <n v="6582000"/>
    <x v="13"/>
    <x v="15"/>
    <x v="0"/>
    <x v="0"/>
    <x v="3"/>
    <s v="sampulsamsonkwartobatik"/>
    <s v="sampulsamsonkwartobatik13164000.10.1"/>
    <s v="sampulsamsonkwartobatik13164000.10.1"/>
    <s v="PARAMAUNTANA45120sampulsamsonkwartobatik"/>
    <x v="0"/>
    <n v="2247"/>
    <x v="0"/>
    <s v="240 PCS"/>
    <s v="sampulsamsonkwartobatik240pcsuntana"/>
    <n v="2247"/>
    <x v="315"/>
  </r>
  <r>
    <s v=""/>
    <s v=""/>
    <x v="1"/>
    <n v="79"/>
    <x v="1"/>
    <x v="1"/>
    <x v="1"/>
    <m/>
    <x v="0"/>
    <x v="1"/>
    <x v="0"/>
    <s v="SAMPUL SAMSON BOXY BATIK"/>
    <x v="8"/>
    <n v="900"/>
    <x v="3"/>
    <n v="7555"/>
    <m/>
    <s v="180 PCS"/>
    <x v="4"/>
    <x v="3"/>
    <x v="0"/>
    <x v="0"/>
    <n v="6799500"/>
    <n v="679950"/>
    <n v="611955"/>
    <n v="1291905"/>
    <n v="5507595"/>
    <x v="0"/>
    <n v="2542485"/>
    <n v="10839015"/>
    <n v="1359900"/>
    <n v="6799500"/>
    <x v="13"/>
    <x v="15"/>
    <x v="0"/>
    <x v="1"/>
    <x v="3"/>
    <s v="sampulsamsonboxybatik"/>
    <s v="sampulsamsonboxybatik13599000.10.1"/>
    <s v="sampulsamsonboxybatik13599000.10.1"/>
    <s v=""/>
    <x v="1"/>
    <n v="2244"/>
    <x v="0"/>
    <s v="180 PCS"/>
    <s v="sampulsamsonboxybatik180pcsuntana"/>
    <n v="2245"/>
    <x v="316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80"/>
    <s v="ALP_1407_N03-1"/>
    <x v="0"/>
    <n v="80"/>
    <x v="14"/>
    <x v="21"/>
    <x v="0"/>
    <s v="SYN03"/>
    <x v="0"/>
    <x v="14"/>
    <x v="0"/>
    <s v="SAMPUL OPP ALEXANDER BOXY"/>
    <x v="8"/>
    <n v="1500"/>
    <x v="2"/>
    <n v="8500"/>
    <m/>
    <s v="300 PAK"/>
    <x v="1"/>
    <x v="0"/>
    <x v="0"/>
    <x v="0"/>
    <n v="12750000"/>
    <n v="0"/>
    <n v="0"/>
    <n v="0"/>
    <n v="12750000"/>
    <x v="0"/>
    <n v="0"/>
    <n v="12750000"/>
    <n v="2550000"/>
    <n v="12750000"/>
    <x v="14"/>
    <x v="21"/>
    <x v="0"/>
    <x v="3"/>
    <x v="3"/>
    <s v="sampuloppalexanderboxy"/>
    <s v="sampuloppalexanderboxy2550000"/>
    <s v="sampuloppalexanderboxy2550000"/>
    <s v="ALPINDOUNTANASYN0345119sampuloppalexanderboxy"/>
    <x v="0"/>
    <n v="2242"/>
    <x v="0"/>
    <s v="300 PAK"/>
    <s v="sampuloppalexanderboxy300pakuntana"/>
    <n v="2242"/>
    <x v="31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81"/>
    <s v="KEN_1807_355-2"/>
    <x v="0"/>
    <n v="81"/>
    <x v="15"/>
    <x v="11"/>
    <x v="2"/>
    <s v="23071355"/>
    <x v="0"/>
    <x v="16"/>
    <x v="1"/>
    <s v="KENKO CUTTER A-300 9MM BLADE"/>
    <x v="5"/>
    <m/>
    <x v="1"/>
    <m/>
    <n v="1710000"/>
    <m/>
    <x v="5"/>
    <x v="0"/>
    <x v="0"/>
    <x v="0"/>
    <n v="3420000"/>
    <n v="581400"/>
    <n v="0"/>
    <n v="581400"/>
    <n v="2838600"/>
    <x v="0"/>
    <s v=""/>
    <s v=""/>
    <n v="1710000"/>
    <s v=""/>
    <x v="15"/>
    <x v="11"/>
    <x v="2"/>
    <x v="0"/>
    <x v="3"/>
    <s v="kenkocuttera3009mmblade"/>
    <s v="kenkocuttera3009mmblade17100000.17"/>
    <s v="kenkocuttera3009mmblade17100000.17"/>
    <s v="KENKO SINAR INDONESIAARTO MORO2307135545122kenkocuttera3009mmblade"/>
    <x v="0"/>
    <n v="1300"/>
    <x v="1"/>
    <s v="30 LSN"/>
    <s v="kenkocuttera3009mmblade30lsnartomoro"/>
    <n v="1300"/>
    <x v="318"/>
  </r>
  <r>
    <s v=""/>
    <s v=""/>
    <x v="1"/>
    <n v="81"/>
    <x v="1"/>
    <x v="1"/>
    <x v="1"/>
    <m/>
    <x v="0"/>
    <x v="1"/>
    <x v="0"/>
    <s v="KENKO CUTTER L-500 18MM BLADE"/>
    <x v="5"/>
    <m/>
    <x v="1"/>
    <m/>
    <n v="2952000"/>
    <m/>
    <x v="5"/>
    <x v="0"/>
    <x v="0"/>
    <x v="0"/>
    <n v="5904000"/>
    <n v="1003680.0000000001"/>
    <n v="0"/>
    <n v="1003680.0000000001"/>
    <n v="4900320"/>
    <x v="0"/>
    <n v="1585080"/>
    <n v="7738920"/>
    <n v="2952000"/>
    <s v=""/>
    <x v="15"/>
    <x v="11"/>
    <x v="2"/>
    <x v="1"/>
    <x v="3"/>
    <s v="kenkocutterl50018mmblade"/>
    <s v="kenkocutterl50018mmblade29520000.17"/>
    <s v="kenkocutterl50018mmblade29520000.17"/>
    <s v=""/>
    <x v="1"/>
    <n v="1305"/>
    <x v="1"/>
    <s v="20 LSN"/>
    <s v="kenkocutterl50018mmblade20lsnartomoro"/>
    <n v="1305"/>
    <x v="31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82"/>
    <s v="KEN_1807_464-8"/>
    <x v="0"/>
    <n v="82"/>
    <x v="1"/>
    <x v="11"/>
    <x v="2"/>
    <s v="23071464"/>
    <x v="0"/>
    <x v="17"/>
    <x v="1"/>
    <s v="KENKO CORRECTION FLUID KE 108"/>
    <x v="5"/>
    <m/>
    <x v="1"/>
    <m/>
    <n v="1695600"/>
    <m/>
    <x v="5"/>
    <x v="0"/>
    <x v="0"/>
    <x v="0"/>
    <n v="3391200"/>
    <n v="576504"/>
    <n v="0"/>
    <n v="576504"/>
    <n v="2814696"/>
    <x v="0"/>
    <s v=""/>
    <s v=""/>
    <n v="1695600"/>
    <s v=""/>
    <x v="15"/>
    <x v="11"/>
    <x v="2"/>
    <x v="10"/>
    <x v="3"/>
    <s v="kenkocorrectionfluidke108"/>
    <s v="kenkocorrectionfluidke10816956000.17"/>
    <s v="kenkocorrectionfluidke10816956000.17"/>
    <s v="KENKO SINAR INDONESIAARTO MORO2307146445124kenkocorrectionfluidke108"/>
    <x v="0"/>
    <n v="1265"/>
    <x v="1"/>
    <s v="36 LSN"/>
    <s v="kenkocorrectionfluidke10836lsnartomoro"/>
    <n v="1265"/>
    <x v="320"/>
  </r>
  <r>
    <s v=""/>
    <s v=""/>
    <x v="1"/>
    <n v="82"/>
    <x v="1"/>
    <x v="1"/>
    <x v="1"/>
    <m/>
    <x v="0"/>
    <x v="1"/>
    <x v="1"/>
    <s v="KENKO PAPER FASTENER PF-508 MIX COLOR"/>
    <x v="1"/>
    <m/>
    <x v="1"/>
    <m/>
    <n v="980000"/>
    <m/>
    <x v="5"/>
    <x v="0"/>
    <x v="0"/>
    <x v="0"/>
    <n v="980000"/>
    <n v="166600"/>
    <n v="0"/>
    <n v="166600"/>
    <n v="813400"/>
    <x v="0"/>
    <s v=""/>
    <s v=""/>
    <n v="980000"/>
    <s v=""/>
    <x v="15"/>
    <x v="11"/>
    <x v="2"/>
    <x v="1"/>
    <x v="3"/>
    <s v="kenkopaperfastenerpf508mixcolor"/>
    <s v="kenkopaperfastenerpf508mixcolor9800000.17"/>
    <s v="kenkopaperfastenerpf508mixcolor9800000.17"/>
    <s v=""/>
    <x v="1"/>
    <n v="1402"/>
    <x v="1"/>
    <s v="100 BOX"/>
    <s v="kenkopaperfastenerpf508mixcolor100boxartomoro"/>
    <n v="1402"/>
    <x v="321"/>
  </r>
  <r>
    <s v=""/>
    <s v=""/>
    <x v="1"/>
    <n v="82"/>
    <x v="1"/>
    <x v="1"/>
    <x v="1"/>
    <m/>
    <x v="0"/>
    <x v="1"/>
    <x v="1"/>
    <s v="KENKO CUTTER K-200 (9MM BLADE)"/>
    <x v="1"/>
    <m/>
    <x v="1"/>
    <m/>
    <n v="1566000"/>
    <m/>
    <x v="5"/>
    <x v="0"/>
    <x v="0"/>
    <x v="0"/>
    <n v="1566000"/>
    <n v="266220"/>
    <n v="0"/>
    <n v="266220"/>
    <n v="1299780"/>
    <x v="0"/>
    <s v=""/>
    <s v=""/>
    <n v="1566000"/>
    <s v=""/>
    <x v="15"/>
    <x v="11"/>
    <x v="2"/>
    <x v="1"/>
    <x v="3"/>
    <s v="kenkocutterk2009mmblade"/>
    <s v="kenkocutterk2009mmblade15660000.17"/>
    <s v="kenkocutterk2009mmblade15660000.17"/>
    <s v=""/>
    <x v="1"/>
    <n v="1303"/>
    <x v="1"/>
    <s v="30 LSN"/>
    <s v="kenkocutterk2009mmblade30lsnartomoro"/>
    <n v="1303"/>
    <x v="322"/>
  </r>
  <r>
    <s v=""/>
    <s v=""/>
    <x v="1"/>
    <n v="82"/>
    <x v="1"/>
    <x v="1"/>
    <x v="1"/>
    <m/>
    <x v="0"/>
    <x v="1"/>
    <x v="2"/>
    <s v="KENKO SCISSOR SC-848 N"/>
    <x v="5"/>
    <m/>
    <x v="1"/>
    <m/>
    <n v="1188000"/>
    <m/>
    <x v="5"/>
    <x v="0"/>
    <x v="0"/>
    <x v="0"/>
    <n v="2376000"/>
    <n v="403920"/>
    <n v="0"/>
    <n v="403920"/>
    <n v="1972080"/>
    <x v="0"/>
    <s v=""/>
    <s v=""/>
    <n v="1188000"/>
    <s v=""/>
    <x v="15"/>
    <x v="11"/>
    <x v="2"/>
    <x v="1"/>
    <x v="3"/>
    <s v="kenkoscissorsc848n"/>
    <s v="kenkoscissorsc848n11880000.17"/>
    <s v="kenkoscissorsc848n11880000.17"/>
    <s v=""/>
    <x v="1"/>
    <n v="1453"/>
    <x v="1"/>
    <s v="10 LSN"/>
    <s v="kenkoscissorsc848n10lsnartomoro"/>
    <n v="1453"/>
    <x v="323"/>
  </r>
  <r>
    <s v=""/>
    <s v=""/>
    <x v="1"/>
    <n v="82"/>
    <x v="1"/>
    <x v="1"/>
    <x v="1"/>
    <m/>
    <x v="0"/>
    <x v="1"/>
    <x v="0"/>
    <s v="KENKO LIQUID GLUE LG-35 (35ML)"/>
    <x v="9"/>
    <m/>
    <x v="1"/>
    <m/>
    <n v="396000"/>
    <m/>
    <x v="5"/>
    <x v="0"/>
    <x v="0"/>
    <x v="0"/>
    <n v="1188000"/>
    <n v="201960"/>
    <n v="0"/>
    <n v="201960"/>
    <n v="986040"/>
    <x v="0"/>
    <s v=""/>
    <s v=""/>
    <n v="396000"/>
    <s v=""/>
    <x v="15"/>
    <x v="11"/>
    <x v="2"/>
    <x v="1"/>
    <x v="3"/>
    <s v="kenkoliquidgluelg3535ml"/>
    <s v="kenkoliquidgluelg3535ml3960000.17"/>
    <s v="kenkoliquidgluelg3535ml3960000.17"/>
    <s v=""/>
    <x v="1"/>
    <n v="1390"/>
    <x v="1"/>
    <s v="20 LSN"/>
    <s v="kenkoliquidgluelg3535ml20lsnartomoro"/>
    <n v="1390"/>
    <x v="324"/>
  </r>
  <r>
    <s v=""/>
    <s v=""/>
    <x v="1"/>
    <n v="82"/>
    <x v="1"/>
    <x v="1"/>
    <x v="1"/>
    <m/>
    <x v="0"/>
    <x v="1"/>
    <x v="0"/>
    <s v="KENKO STAPLER HD-10S MINI"/>
    <x v="5"/>
    <m/>
    <x v="1"/>
    <m/>
    <n v="1860000"/>
    <m/>
    <x v="5"/>
    <x v="0"/>
    <x v="0"/>
    <x v="0"/>
    <n v="3720000"/>
    <n v="632400"/>
    <n v="0"/>
    <n v="632400"/>
    <n v="3087600"/>
    <x v="0"/>
    <s v=""/>
    <s v=""/>
    <n v="1860000"/>
    <s v=""/>
    <x v="15"/>
    <x v="11"/>
    <x v="2"/>
    <x v="1"/>
    <x v="3"/>
    <s v="kenkostaplerhd10smini"/>
    <s v="kenkostaplerhd10smini18600000.17"/>
    <s v="kenkostaplerhd10smini18600000.17"/>
    <s v=""/>
    <x v="1"/>
    <n v="1478"/>
    <x v="1"/>
    <s v="25 LSN"/>
    <s v="kenkostaplerhd10smini25lsnartomoro"/>
    <n v="1478"/>
    <x v="325"/>
  </r>
  <r>
    <s v=""/>
    <s v=""/>
    <x v="1"/>
    <n v="82"/>
    <x v="1"/>
    <x v="1"/>
    <x v="1"/>
    <m/>
    <x v="0"/>
    <x v="1"/>
    <x v="0"/>
    <s v="KENKO CORRECTION TAPE CT-819 (8M X 5MM)"/>
    <x v="5"/>
    <m/>
    <x v="1"/>
    <m/>
    <n v="1814400"/>
    <m/>
    <x v="5"/>
    <x v="0"/>
    <x v="0"/>
    <x v="0"/>
    <n v="3628800"/>
    <n v="616896"/>
    <n v="0"/>
    <n v="616896"/>
    <n v="3011904"/>
    <x v="0"/>
    <s v=""/>
    <s v=""/>
    <n v="1814400"/>
    <s v=""/>
    <x v="15"/>
    <x v="11"/>
    <x v="2"/>
    <x v="1"/>
    <x v="3"/>
    <s v="kenkocorrectiontapect8198mx5mm"/>
    <s v="kenkocorrectiontapect8198mx5mm18144000.17"/>
    <s v="kenkocorrectiontapect8198mx5mm18144000.17"/>
    <s v=""/>
    <x v="1"/>
    <n v="1288"/>
    <x v="1"/>
    <s v="36 LSN"/>
    <s v="kenkocorrectiontapect8198mx5mm36lsnartomoro"/>
    <n v="1288"/>
    <x v="326"/>
  </r>
  <r>
    <s v=""/>
    <s v=""/>
    <x v="1"/>
    <n v="82"/>
    <x v="1"/>
    <x v="1"/>
    <x v="1"/>
    <m/>
    <x v="0"/>
    <x v="1"/>
    <x v="0"/>
    <s v="KENKO CORRECTION TAPE CT-919 (12M X 5MM)"/>
    <x v="5"/>
    <m/>
    <x v="1"/>
    <m/>
    <n v="2008800"/>
    <m/>
    <x v="5"/>
    <x v="0"/>
    <x v="0"/>
    <x v="0"/>
    <n v="4017600"/>
    <n v="682992"/>
    <n v="0"/>
    <n v="682992"/>
    <n v="3334608"/>
    <x v="0"/>
    <n v="3547492"/>
    <n v="17320108"/>
    <n v="2008800"/>
    <s v=""/>
    <x v="15"/>
    <x v="11"/>
    <x v="2"/>
    <x v="1"/>
    <x v="3"/>
    <s v="kenkocorrectiontapect91912mx5mm"/>
    <s v="kenkocorrectiontapect91912mx5mm20088000.17"/>
    <s v="kenkocorrectiontapect91912mx5mm20088000.17"/>
    <s v=""/>
    <x v="1"/>
    <n v="1299"/>
    <x v="1"/>
    <s v="36 LSN"/>
    <s v="kenkocorrectiontapect91912mx5mm36lsnartomoro"/>
    <n v="1299"/>
    <x v="32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83"/>
    <s v="DUT_1807_23H-4"/>
    <x v="0"/>
    <n v="83"/>
    <x v="1"/>
    <x v="0"/>
    <x v="0"/>
    <s v="HM/304/07-23H"/>
    <x v="0"/>
    <x v="17"/>
    <x v="0"/>
    <s v="GARISAN BESI 30 CM TF"/>
    <x v="5"/>
    <n v="100"/>
    <x v="0"/>
    <n v="44000"/>
    <m/>
    <s v="50 LSN"/>
    <x v="0"/>
    <x v="0"/>
    <x v="0"/>
    <x v="0"/>
    <n v="4400000"/>
    <n v="132000"/>
    <n v="0"/>
    <n v="132000"/>
    <n v="4268000"/>
    <x v="0"/>
    <s v=""/>
    <s v=""/>
    <n v="2200000"/>
    <n v="4400000"/>
    <x v="15"/>
    <x v="0"/>
    <x v="0"/>
    <x v="5"/>
    <x v="3"/>
    <s v="garisanbesi30cmtf"/>
    <s v="garisanbesi30cmtf22000000.03"/>
    <s v="garisanbesi30cmtf22000000.03"/>
    <s v="DUTA BUANAUNTANAHM/304/07-23H45124garisanbesi30cmtf"/>
    <x v="0"/>
    <n v="817"/>
    <x v="0"/>
    <s v="50 LSN"/>
    <s v="garisanbesi30cmtf50lsnuntana"/>
    <n v="817"/>
    <x v="328"/>
  </r>
  <r>
    <s v=""/>
    <s v=""/>
    <x v="1"/>
    <n v="83"/>
    <x v="1"/>
    <x v="1"/>
    <x v="1"/>
    <m/>
    <x v="0"/>
    <x v="1"/>
    <x v="0"/>
    <s v="GARISAN BESI 40 CM TF"/>
    <x v="1"/>
    <n v="25"/>
    <x v="0"/>
    <n v="87500"/>
    <m/>
    <s v="25 LSN"/>
    <x v="0"/>
    <x v="0"/>
    <x v="0"/>
    <x v="0"/>
    <n v="2187500"/>
    <n v="65625"/>
    <n v="0"/>
    <n v="65625"/>
    <n v="2121875"/>
    <x v="0"/>
    <s v=""/>
    <s v=""/>
    <n v="2187500"/>
    <n v="2187500"/>
    <x v="15"/>
    <x v="0"/>
    <x v="0"/>
    <x v="1"/>
    <x v="3"/>
    <s v="garisanbesi40cmtf"/>
    <s v="garisanbesi40cmtf21875000.03"/>
    <s v="garisanbesi40cmtf21875000.03"/>
    <s v=""/>
    <x v="1"/>
    <n v="820"/>
    <x v="0"/>
    <s v="25 LSN"/>
    <s v="garisanbesi40cmtf25lsnuntana"/>
    <n v="820"/>
    <x v="329"/>
  </r>
  <r>
    <s v=""/>
    <s v=""/>
    <x v="1"/>
    <n v="83"/>
    <x v="1"/>
    <x v="1"/>
    <x v="1"/>
    <m/>
    <x v="0"/>
    <x v="1"/>
    <x v="0"/>
    <s v="GARISAB BESI 50 CM TF"/>
    <x v="1"/>
    <n v="25"/>
    <x v="0"/>
    <n v="102000"/>
    <m/>
    <s v="25 LSN"/>
    <x v="0"/>
    <x v="0"/>
    <x v="0"/>
    <x v="0"/>
    <n v="2550000"/>
    <n v="76500"/>
    <n v="0"/>
    <n v="76500"/>
    <n v="2473500"/>
    <x v="0"/>
    <s v=""/>
    <s v=""/>
    <n v="2550000"/>
    <n v="2550000"/>
    <x v="15"/>
    <x v="0"/>
    <x v="0"/>
    <x v="1"/>
    <x v="3"/>
    <s v="garisabbesi50cmtf"/>
    <s v="garisabbesi50cmtf25500000.03"/>
    <s v="garisabbesi50cmtf25500000.03"/>
    <s v=""/>
    <x v="1"/>
    <n v="810"/>
    <x v="0"/>
    <s v="25 LSN"/>
    <s v="garisabbesi50cmtf25lsnuntana"/>
    <n v="810"/>
    <x v="330"/>
  </r>
  <r>
    <s v=""/>
    <s v=""/>
    <x v="1"/>
    <n v="83"/>
    <x v="1"/>
    <x v="1"/>
    <x v="1"/>
    <m/>
    <x v="0"/>
    <x v="1"/>
    <x v="0"/>
    <s v="GARISAN BESI 60 CM TF"/>
    <x v="1"/>
    <n v="25"/>
    <x v="0"/>
    <n v="104500"/>
    <m/>
    <s v="25 LSN"/>
    <x v="0"/>
    <x v="0"/>
    <x v="0"/>
    <x v="0"/>
    <n v="2612500"/>
    <n v="78375"/>
    <n v="0"/>
    <n v="78375"/>
    <n v="2534125"/>
    <x v="0"/>
    <n v="352500"/>
    <n v="11397500"/>
    <n v="2612500"/>
    <n v="2612500"/>
    <x v="15"/>
    <x v="0"/>
    <x v="0"/>
    <x v="1"/>
    <x v="3"/>
    <s v="garisanbesi60cmtf"/>
    <s v="garisanbesi60cmtf26125000.03"/>
    <s v="garisanbesi60cmtf26125000.03"/>
    <s v=""/>
    <x v="1"/>
    <n v="821"/>
    <x v="0"/>
    <s v="25 LSN"/>
    <s v="garisanbesi60cmtf25lsnuntana"/>
    <n v="821"/>
    <x v="33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84"/>
    <s v="DUT_1807_23H-1"/>
    <x v="0"/>
    <n v="84"/>
    <x v="1"/>
    <x v="0"/>
    <x v="0"/>
    <s v="HM/203/07-23H"/>
    <x v="0"/>
    <x v="16"/>
    <x v="0"/>
    <s v="BALLPEN GEL TF-3115 0.3MM HIGHTECH KNOCK"/>
    <x v="8"/>
    <n v="480"/>
    <x v="0"/>
    <n v="30500"/>
    <m/>
    <s v="96 LSN"/>
    <x v="0"/>
    <x v="0"/>
    <x v="0"/>
    <x v="0"/>
    <n v="14640000"/>
    <n v="439200"/>
    <n v="0"/>
    <n v="439200"/>
    <n v="14200800"/>
    <x v="0"/>
    <n v="439200"/>
    <n v="14200800"/>
    <n v="2928000"/>
    <n v="14640000"/>
    <x v="15"/>
    <x v="0"/>
    <x v="0"/>
    <x v="3"/>
    <x v="3"/>
    <s v="ballpengeltf311503mmhightechknock"/>
    <s v="ballpengeltf311503mmhightechknock29280000.03"/>
    <s v="ballpengeltf311503mmhightechknock29280000.03"/>
    <s v="DUTA BUANAUNTANAHM/203/07-23H45122ballpengeltf311503mmhightechknock"/>
    <x v="0"/>
    <n v="117"/>
    <x v="0"/>
    <s v="96 LSN"/>
    <s v="ballpengeltf311503mmhightechknock96lsnuntana"/>
    <n v="117"/>
    <x v="33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85"/>
    <s v="ETJ_1807_623-1"/>
    <x v="0"/>
    <n v="85"/>
    <x v="1"/>
    <x v="6"/>
    <x v="0"/>
    <s v="L36.23"/>
    <x v="0"/>
    <x v="15"/>
    <x v="0"/>
    <s v="ENTER C/BOARD KAYU"/>
    <x v="8"/>
    <n v="60"/>
    <x v="0"/>
    <n v="38000"/>
    <m/>
    <s v="12 LSN"/>
    <x v="1"/>
    <x v="0"/>
    <x v="0"/>
    <x v="0"/>
    <n v="2280000"/>
    <n v="0"/>
    <n v="0"/>
    <n v="0"/>
    <n v="2280000"/>
    <x v="0"/>
    <n v="0"/>
    <n v="2280000"/>
    <n v="456000"/>
    <n v="2280000"/>
    <x v="15"/>
    <x v="6"/>
    <x v="0"/>
    <x v="3"/>
    <x v="3"/>
    <s v="entercboardkayu"/>
    <s v="entercboardkayu456000"/>
    <s v="entercboardkayu456000"/>
    <s v="ETJUNTANAL36.2345120entercboardkayu"/>
    <x v="0"/>
    <n v="769"/>
    <x v="0"/>
    <s v="12 LSN"/>
    <s v="entercboardkayu12lsnuntana"/>
    <n v="769"/>
    <x v="333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86"/>
    <s v="HAN_2007_265-7"/>
    <x v="0"/>
    <n v="86"/>
    <x v="16"/>
    <x v="16"/>
    <x v="0"/>
    <s v="HN072023265"/>
    <x v="0"/>
    <x v="18"/>
    <x v="0"/>
    <s v="MALAM SHINTOENG B 6-12W"/>
    <x v="1"/>
    <n v="150"/>
    <x v="3"/>
    <n v="6100"/>
    <m/>
    <s v="150 PCS"/>
    <x v="1"/>
    <x v="0"/>
    <x v="0"/>
    <x v="0"/>
    <n v="915000"/>
    <n v="0"/>
    <n v="0"/>
    <n v="0"/>
    <n v="915000"/>
    <x v="0"/>
    <s v=""/>
    <s v=""/>
    <n v="915000"/>
    <n v="915000"/>
    <x v="16"/>
    <x v="16"/>
    <x v="0"/>
    <x v="4"/>
    <x v="3"/>
    <s v="malamshintoengb612w"/>
    <s v="malamshintoengb612w915000"/>
    <s v="malamshintoengb612w915000"/>
    <s v="HANSAUNTANAHN07202326545127malamshintoengb612w"/>
    <x v="0"/>
    <n v="1634"/>
    <x v="0"/>
    <s v="150 PCS"/>
    <s v="malamshintoengb612w150pcsuntana"/>
    <n v="1634"/>
    <x v="334"/>
  </r>
  <r>
    <s v=""/>
    <s v=""/>
    <x v="1"/>
    <n v="86"/>
    <x v="1"/>
    <x v="1"/>
    <x v="1"/>
    <m/>
    <x v="0"/>
    <x v="1"/>
    <x v="0"/>
    <s v="MALAM SHINTOENG B 1W POLOS"/>
    <x v="2"/>
    <n v="12"/>
    <x v="3"/>
    <n v="5770"/>
    <m/>
    <m/>
    <x v="1"/>
    <x v="0"/>
    <x v="0"/>
    <x v="0"/>
    <n v="69240"/>
    <n v="0"/>
    <n v="0"/>
    <n v="0"/>
    <n v="69240"/>
    <x v="0"/>
    <s v=""/>
    <s v=""/>
    <n v="69240"/>
    <n v="69240"/>
    <x v="16"/>
    <x v="16"/>
    <x v="0"/>
    <x v="1"/>
    <x v="3"/>
    <s v="malamshintoengb1wpolos"/>
    <s v="malamshintoengb1wpolos69240"/>
    <s v="malamshintoengb1wpolos5770"/>
    <s v=""/>
    <x v="1"/>
    <n v="1633"/>
    <x v="1"/>
    <s v="180 PCS"/>
    <s v="malamshintoengb1wpolos180pcsuntana"/>
    <n v="1633"/>
    <x v="335"/>
  </r>
  <r>
    <s v=""/>
    <s v=""/>
    <x v="1"/>
    <n v="86"/>
    <x v="1"/>
    <x v="1"/>
    <x v="1"/>
    <m/>
    <x v="0"/>
    <x v="1"/>
    <x v="0"/>
    <s v="MALAM SHINTOENG B 6-12W"/>
    <x v="2"/>
    <n v="12"/>
    <x v="3"/>
    <n v="6100"/>
    <m/>
    <m/>
    <x v="1"/>
    <x v="0"/>
    <x v="0"/>
    <x v="0"/>
    <n v="73200"/>
    <n v="0"/>
    <n v="0"/>
    <n v="0"/>
    <n v="73200"/>
    <x v="0"/>
    <s v=""/>
    <s v=""/>
    <n v="73200"/>
    <n v="73200"/>
    <x v="16"/>
    <x v="16"/>
    <x v="0"/>
    <x v="1"/>
    <x v="3"/>
    <s v="malamshintoengb612w"/>
    <s v="malamshintoengb612w73200"/>
    <s v="malamshintoengb612w6100"/>
    <s v=""/>
    <x v="1"/>
    <n v="1634"/>
    <x v="1"/>
    <s v="150 PCS"/>
    <s v="malamshintoengb612w150pcsuntana"/>
    <n v="1634"/>
    <x v="336"/>
  </r>
  <r>
    <s v=""/>
    <s v=""/>
    <x v="1"/>
    <n v="86"/>
    <x v="1"/>
    <x v="1"/>
    <x v="1"/>
    <m/>
    <x v="0"/>
    <x v="1"/>
    <x v="0"/>
    <s v="MALAM SHINTOENG TG 6-12W"/>
    <x v="2"/>
    <n v="12"/>
    <x v="3"/>
    <n v="4550"/>
    <m/>
    <m/>
    <x v="1"/>
    <x v="0"/>
    <x v="0"/>
    <x v="0"/>
    <n v="54600"/>
    <n v="0"/>
    <n v="0"/>
    <n v="0"/>
    <n v="54600"/>
    <x v="0"/>
    <s v=""/>
    <s v=""/>
    <n v="54600"/>
    <n v="54600"/>
    <x v="16"/>
    <x v="16"/>
    <x v="0"/>
    <x v="1"/>
    <x v="3"/>
    <s v="malamshintoengtg612w"/>
    <s v="malamshintoengtg612w54600"/>
    <s v="malamshintoengtg612w4550"/>
    <s v=""/>
    <x v="1"/>
    <n v="1640"/>
    <x v="1"/>
    <s v="210 PCS"/>
    <s v="malamshintoengtg612w210pcsuntana"/>
    <n v="1640"/>
    <x v="337"/>
  </r>
  <r>
    <s v=""/>
    <s v=""/>
    <x v="1"/>
    <n v="86"/>
    <x v="1"/>
    <x v="1"/>
    <x v="1"/>
    <m/>
    <x v="0"/>
    <x v="1"/>
    <x v="0"/>
    <s v="MALAM SHINTOENG TG 1W POLOS"/>
    <x v="2"/>
    <n v="12"/>
    <x v="3"/>
    <n v="4330"/>
    <m/>
    <m/>
    <x v="1"/>
    <x v="0"/>
    <x v="0"/>
    <x v="0"/>
    <n v="51960"/>
    <n v="0"/>
    <n v="0"/>
    <n v="0"/>
    <n v="51960"/>
    <x v="0"/>
    <s v=""/>
    <s v=""/>
    <n v="51960"/>
    <n v="51960"/>
    <x v="16"/>
    <x v="16"/>
    <x v="0"/>
    <x v="1"/>
    <x v="3"/>
    <s v="malamshintoengtg1wpolos"/>
    <s v="malamshintoengtg1wpolos51960"/>
    <s v="malamshintoengtg1wpolos4330"/>
    <s v=""/>
    <x v="1"/>
    <n v="1638"/>
    <x v="1"/>
    <s v="210 PCS"/>
    <s v="malamshintoengtg1wpolos210pcsuntana"/>
    <n v="1638"/>
    <x v="338"/>
  </r>
  <r>
    <s v=""/>
    <s v=""/>
    <x v="1"/>
    <n v="86"/>
    <x v="1"/>
    <x v="1"/>
    <x v="1"/>
    <m/>
    <x v="0"/>
    <x v="1"/>
    <x v="0"/>
    <s v="MALAM SHINTOENG K 1W POLOS"/>
    <x v="2"/>
    <n v="24"/>
    <x v="3"/>
    <n v="1600"/>
    <m/>
    <m/>
    <x v="1"/>
    <x v="0"/>
    <x v="0"/>
    <x v="0"/>
    <n v="38400"/>
    <n v="0"/>
    <n v="0"/>
    <n v="0"/>
    <n v="38400"/>
    <x v="0"/>
    <s v=""/>
    <s v=""/>
    <n v="38400"/>
    <n v="38400"/>
    <x v="16"/>
    <x v="16"/>
    <x v="0"/>
    <x v="1"/>
    <x v="3"/>
    <s v="malamshintoengk1wpolos"/>
    <s v="malamshintoengk1wpolos38400"/>
    <s v="malamshintoengk1wpolos1600"/>
    <s v=""/>
    <x v="1"/>
    <n v="1635"/>
    <x v="1"/>
    <s v="480 PCS"/>
    <s v="malamshintoengk1wpolos480pcsuntana"/>
    <n v="1635"/>
    <x v="339"/>
  </r>
  <r>
    <s v=""/>
    <s v=""/>
    <x v="1"/>
    <n v="86"/>
    <x v="1"/>
    <x v="1"/>
    <x v="1"/>
    <m/>
    <x v="0"/>
    <x v="1"/>
    <x v="0"/>
    <s v="MALAM SHINTOENG K 6-12W"/>
    <x v="2"/>
    <n v="24"/>
    <x v="3"/>
    <n v="1600"/>
    <m/>
    <m/>
    <x v="1"/>
    <x v="0"/>
    <x v="0"/>
    <x v="0"/>
    <n v="38400"/>
    <n v="0"/>
    <n v="0"/>
    <n v="0"/>
    <n v="38400"/>
    <x v="0"/>
    <n v="0"/>
    <n v="1240800"/>
    <n v="38400"/>
    <n v="38400"/>
    <x v="16"/>
    <x v="16"/>
    <x v="0"/>
    <x v="1"/>
    <x v="3"/>
    <s v="malamshintoengk612w"/>
    <s v="malamshintoengk612w38400"/>
    <s v="malamshintoengk612w1600"/>
    <s v=""/>
    <x v="1"/>
    <n v="1636"/>
    <x v="1"/>
    <s v="480 PCS"/>
    <s v="malamshintoengk612w480pcsuntana"/>
    <n v="1636"/>
    <x v="34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87"/>
    <s v="KEN_1707_248-5"/>
    <x v="0"/>
    <n v="87"/>
    <x v="17"/>
    <x v="11"/>
    <x v="2"/>
    <s v="23071248"/>
    <x v="0"/>
    <x v="19"/>
    <x v="0"/>
    <s v="KENKO GLUPEN GLP-01"/>
    <x v="1"/>
    <m/>
    <x v="1"/>
    <m/>
    <n v="6912000"/>
    <m/>
    <x v="5"/>
    <x v="0"/>
    <x v="0"/>
    <x v="0"/>
    <n v="6912000"/>
    <n v="1175040"/>
    <n v="0"/>
    <n v="1175040"/>
    <n v="5736960"/>
    <x v="0"/>
    <s v=""/>
    <s v=""/>
    <n v="6912000"/>
    <s v=""/>
    <x v="17"/>
    <x v="11"/>
    <x v="2"/>
    <x v="2"/>
    <x v="3"/>
    <s v="kenkoglupenglp01"/>
    <s v="kenkoglupenglp0169120000.17"/>
    <s v="kenkoglupenglp0169120000.17"/>
    <s v="KENKO SINAR INDONESIAARTO MORO2307124845121kenkoglupenglp01"/>
    <x v="0"/>
    <n v="1365"/>
    <x v="1"/>
    <s v="12 GRS"/>
    <s v="kenkoglupenglp0112grsartomoro"/>
    <n v="1365"/>
    <x v="341"/>
  </r>
  <r>
    <s v=""/>
    <s v=""/>
    <x v="1"/>
    <n v="87"/>
    <x v="1"/>
    <x v="1"/>
    <x v="1"/>
    <m/>
    <x v="0"/>
    <x v="1"/>
    <x v="0"/>
    <s v="KENKO CORRECTION FLUID KE-108"/>
    <x v="8"/>
    <m/>
    <x v="1"/>
    <m/>
    <n v="1695600"/>
    <m/>
    <x v="5"/>
    <x v="0"/>
    <x v="0"/>
    <x v="0"/>
    <n v="8478000"/>
    <n v="1441260"/>
    <n v="0"/>
    <n v="1441260"/>
    <n v="7036740"/>
    <x v="0"/>
    <s v=""/>
    <s v=""/>
    <n v="1695600"/>
    <s v=""/>
    <x v="17"/>
    <x v="11"/>
    <x v="2"/>
    <x v="1"/>
    <x v="3"/>
    <s v="kenkocorrectionfluidke108"/>
    <s v="kenkocorrectionfluidke10816956000.17"/>
    <s v="kenkocorrectionfluidke10816956000.17"/>
    <s v=""/>
    <x v="1"/>
    <n v="1265"/>
    <x v="1"/>
    <s v="36 LSN"/>
    <s v="kenkocorrectionfluidke10836lsnartomoro"/>
    <n v="1265"/>
    <x v="342"/>
  </r>
  <r>
    <s v=""/>
    <s v=""/>
    <x v="1"/>
    <n v="87"/>
    <x v="1"/>
    <x v="1"/>
    <x v="1"/>
    <m/>
    <x v="0"/>
    <x v="1"/>
    <x v="0"/>
    <s v="KENKO STAPLER HD-10S MINI"/>
    <x v="6"/>
    <m/>
    <x v="1"/>
    <m/>
    <n v="1860000"/>
    <m/>
    <x v="5"/>
    <x v="0"/>
    <x v="0"/>
    <x v="0"/>
    <n v="7440000"/>
    <n v="1264800"/>
    <n v="0"/>
    <n v="1264800"/>
    <n v="6175200"/>
    <x v="0"/>
    <s v=""/>
    <s v=""/>
    <n v="1860000"/>
    <s v=""/>
    <x v="17"/>
    <x v="11"/>
    <x v="2"/>
    <x v="1"/>
    <x v="3"/>
    <s v="kenkostaplerhd10smini"/>
    <s v="kenkostaplerhd10smini18600000.17"/>
    <s v="kenkostaplerhd10smini18600000.17"/>
    <s v=""/>
    <x v="1"/>
    <n v="1478"/>
    <x v="1"/>
    <s v="25 LSN"/>
    <s v="kenkostaplerhd10smini25lsnartomoro"/>
    <n v="1478"/>
    <x v="343"/>
  </r>
  <r>
    <s v=""/>
    <s v=""/>
    <x v="1"/>
    <n v="87"/>
    <x v="1"/>
    <x v="1"/>
    <x v="1"/>
    <m/>
    <x v="0"/>
    <x v="1"/>
    <x v="0"/>
    <s v="KENKO STAPLER HD-10D"/>
    <x v="9"/>
    <m/>
    <x v="1"/>
    <m/>
    <n v="2352000"/>
    <m/>
    <x v="5"/>
    <x v="0"/>
    <x v="0"/>
    <x v="3"/>
    <n v="7056000"/>
    <n v="1199520"/>
    <n v="0"/>
    <n v="1199520"/>
    <n v="5856480"/>
    <x v="0"/>
    <s v=""/>
    <s v=""/>
    <n v="2352000"/>
    <s v=""/>
    <x v="17"/>
    <x v="11"/>
    <x v="2"/>
    <x v="1"/>
    <x v="3"/>
    <s v="kenkostaplerhd10d"/>
    <s v="kenkostaplerhd10d23520000.17"/>
    <s v="kenkostaplerhd10d23520000.17"/>
    <s v=""/>
    <x v="1"/>
    <n v="1475"/>
    <x v="1"/>
    <s v="20 LSN"/>
    <s v="kenkostaplerhd10d20lsnartomoro"/>
    <n v="1475"/>
    <x v="344"/>
  </r>
  <r>
    <s v=""/>
    <s v=""/>
    <x v="1"/>
    <n v="87"/>
    <x v="1"/>
    <x v="1"/>
    <x v="1"/>
    <m/>
    <x v="0"/>
    <x v="1"/>
    <x v="0"/>
    <s v="KENKO LIQUID GLUE LG-35 35ML"/>
    <x v="0"/>
    <m/>
    <x v="1"/>
    <m/>
    <n v="396000"/>
    <m/>
    <x v="5"/>
    <x v="0"/>
    <x v="0"/>
    <x v="0"/>
    <n v="3960000"/>
    <n v="673200"/>
    <n v="0"/>
    <n v="673200"/>
    <n v="3286800"/>
    <x v="0"/>
    <n v="5753820"/>
    <n v="28092180"/>
    <n v="396000"/>
    <s v=""/>
    <x v="17"/>
    <x v="11"/>
    <x v="2"/>
    <x v="1"/>
    <x v="3"/>
    <s v="kenkoliquidgluelg3535ml"/>
    <s v="kenkoliquidgluelg3535ml3960000.17"/>
    <s v="kenkoliquidgluelg3535ml3960000.17"/>
    <s v=""/>
    <x v="1"/>
    <n v="1390"/>
    <x v="1"/>
    <s v="20 LSN"/>
    <s v="kenkoliquidgluelg3535ml20lsnartomoro"/>
    <n v="1390"/>
    <x v="345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88"/>
    <s v="DBS_1707_223-1"/>
    <x v="0"/>
    <n v="88"/>
    <x v="1"/>
    <x v="12"/>
    <x v="0"/>
    <s v="JUG282/23"/>
    <x v="0"/>
    <x v="13"/>
    <x v="0"/>
    <s v="ISI GEL INK TZ-501 R"/>
    <x v="19"/>
    <n v="768"/>
    <x v="0"/>
    <n v="9500"/>
    <m/>
    <s v="96 LSN"/>
    <x v="1"/>
    <x v="0"/>
    <x v="0"/>
    <x v="0"/>
    <n v="7296000"/>
    <n v="0"/>
    <n v="0"/>
    <n v="0"/>
    <n v="7296000"/>
    <x v="0"/>
    <n v="0"/>
    <n v="7296000"/>
    <n v="912000"/>
    <n v="7296000"/>
    <x v="17"/>
    <x v="12"/>
    <x v="0"/>
    <x v="3"/>
    <x v="3"/>
    <s v="isigelinktz501r"/>
    <s v="isigelinktz501r912000"/>
    <s v="isigelinktz501r912000"/>
    <s v="DB STATIONERYUNTANAJUG282/2345118isigelinktz501r"/>
    <x v="0"/>
    <n v="1146"/>
    <x v="0"/>
    <s v="96 LSN"/>
    <s v="isigelinktz501r96lsnuntana"/>
    <n v="1146"/>
    <x v="346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89"/>
    <s v="GUN_1707_477-1"/>
    <x v="0"/>
    <n v="89"/>
    <x v="1"/>
    <x v="22"/>
    <x v="0"/>
    <s v="2301477"/>
    <x v="0"/>
    <x v="15"/>
    <x v="0"/>
    <s v="OLL GUNINDO "/>
    <x v="9"/>
    <n v="90"/>
    <x v="0"/>
    <n v="70000"/>
    <m/>
    <s v="30 LSN"/>
    <x v="9"/>
    <x v="3"/>
    <x v="0"/>
    <x v="0"/>
    <n v="6300000"/>
    <n v="315000"/>
    <n v="598500"/>
    <n v="913500"/>
    <n v="5386500"/>
    <x v="0"/>
    <n v="913500"/>
    <n v="5386500"/>
    <n v="2100000"/>
    <n v="6300000"/>
    <x v="17"/>
    <x v="22"/>
    <x v="0"/>
    <x v="3"/>
    <x v="3"/>
    <s v="ollgunindo"/>
    <s v="ollgunindo21000000.050.1"/>
    <s v="ollgunindo21000000.050.1"/>
    <s v="GUNINDOUNTANA230147745120ollgunindo"/>
    <x v="0"/>
    <n v="1799"/>
    <x v="0"/>
    <s v="30 LSN"/>
    <s v="ollgunindo30lsnuntana"/>
    <n v="1799"/>
    <x v="34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90"/>
    <s v="GUN_1707_463-4"/>
    <x v="0"/>
    <n v="90"/>
    <x v="1"/>
    <x v="22"/>
    <x v="0"/>
    <s v="2301463"/>
    <x v="0"/>
    <x v="14"/>
    <x v="0"/>
    <s v="CUTTER SC9C TRANS"/>
    <x v="1"/>
    <n v="60"/>
    <x v="0"/>
    <n v="33000"/>
    <m/>
    <s v="60 LSN"/>
    <x v="9"/>
    <x v="3"/>
    <x v="0"/>
    <x v="0"/>
    <n v="1980000"/>
    <n v="99000"/>
    <n v="188100"/>
    <n v="287100"/>
    <n v="1692900"/>
    <x v="0"/>
    <s v=""/>
    <s v=""/>
    <n v="1980000"/>
    <n v="1980000"/>
    <x v="17"/>
    <x v="22"/>
    <x v="0"/>
    <x v="5"/>
    <x v="3"/>
    <s v="cuttersc9ctrans"/>
    <s v="cuttersc9ctrans19800000.050.1"/>
    <s v="cuttersc9ctrans19800000.050.1"/>
    <s v="GUNINDOUNTANA230146345119cuttersc9ctrans"/>
    <x v="0"/>
    <n v="668"/>
    <x v="0"/>
    <s v="60 LSN"/>
    <s v="cuttersc9ctrans60lsnuntana"/>
    <n v="668"/>
    <x v="348"/>
  </r>
  <r>
    <s v=""/>
    <s v=""/>
    <x v="1"/>
    <n v="90"/>
    <x v="1"/>
    <x v="1"/>
    <x v="1"/>
    <m/>
    <x v="0"/>
    <x v="1"/>
    <x v="0"/>
    <s v="CUTTER A 18 TRANS "/>
    <x v="1"/>
    <n v="60"/>
    <x v="0"/>
    <n v="47500"/>
    <m/>
    <s v="60 LSN"/>
    <x v="9"/>
    <x v="3"/>
    <x v="0"/>
    <x v="0"/>
    <n v="2850000"/>
    <n v="142500"/>
    <n v="270750"/>
    <n v="413250"/>
    <n v="2436750"/>
    <x v="0"/>
    <s v=""/>
    <s v=""/>
    <n v="2850000"/>
    <n v="2850000"/>
    <x v="17"/>
    <x v="22"/>
    <x v="0"/>
    <x v="1"/>
    <x v="3"/>
    <s v="cuttera18trans"/>
    <s v="cuttera18trans28500000.050.1"/>
    <s v="cuttera18trans28500000.050.1"/>
    <s v=""/>
    <x v="1"/>
    <n v="648"/>
    <x v="0"/>
    <s v="60 LSN"/>
    <s v="cuttera18trans60lsnuntana"/>
    <n v="648"/>
    <x v="349"/>
  </r>
  <r>
    <s v=""/>
    <s v=""/>
    <x v="1"/>
    <n v="90"/>
    <x v="1"/>
    <x v="1"/>
    <x v="1"/>
    <m/>
    <x v="0"/>
    <x v="1"/>
    <x v="0"/>
    <s v="PL 8 GUNINDO"/>
    <x v="1"/>
    <n v="20"/>
    <x v="0"/>
    <n v="120000"/>
    <m/>
    <s v="20 LSN"/>
    <x v="9"/>
    <x v="3"/>
    <x v="0"/>
    <x v="0"/>
    <n v="2400000"/>
    <n v="120000"/>
    <n v="228000"/>
    <n v="348000"/>
    <n v="2052000"/>
    <x v="0"/>
    <s v=""/>
    <s v=""/>
    <n v="2400000"/>
    <n v="2400000"/>
    <x v="17"/>
    <x v="22"/>
    <x v="0"/>
    <x v="1"/>
    <x v="3"/>
    <s v="pl8gunindo"/>
    <s v="pl8gunindo24000000.050.1"/>
    <s v="pl8gunindo24000000.050.1"/>
    <s v=""/>
    <x v="1"/>
    <n v="2207"/>
    <x v="0"/>
    <s v="20 LSN"/>
    <s v="pl8gunindo20lsnuntana"/>
    <n v="2207"/>
    <x v="350"/>
  </r>
  <r>
    <s v=""/>
    <s v=""/>
    <x v="1"/>
    <n v="90"/>
    <x v="1"/>
    <x v="1"/>
    <x v="1"/>
    <m/>
    <x v="0"/>
    <x v="1"/>
    <x v="0"/>
    <s v="GUNINDO SPL COKLAT"/>
    <x v="5"/>
    <n v="60"/>
    <x v="0"/>
    <n v="60000"/>
    <m/>
    <s v="30 LSN"/>
    <x v="9"/>
    <x v="3"/>
    <x v="0"/>
    <x v="0"/>
    <n v="3600000"/>
    <n v="180000"/>
    <n v="342000"/>
    <n v="522000"/>
    <n v="3078000"/>
    <x v="0"/>
    <n v="1570350"/>
    <n v="9259650"/>
    <n v="1800000"/>
    <n v="3600000"/>
    <x v="17"/>
    <x v="22"/>
    <x v="0"/>
    <x v="1"/>
    <x v="3"/>
    <s v="gunindosplcoklat"/>
    <s v="gunindosplcoklat18000000.050.1"/>
    <s v="gunindosplcoklat18000000.050.1"/>
    <s v=""/>
    <x v="1"/>
    <n v="1089"/>
    <x v="0"/>
    <s v="30 LSN"/>
    <s v="gunindosplcoklat30lsnuntana"/>
    <n v="1089"/>
    <x v="35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91"/>
    <s v="SDI_1707_259-2"/>
    <x v="0"/>
    <n v="91"/>
    <x v="1"/>
    <x v="17"/>
    <x v="2"/>
    <s v="SINV99-230700000259"/>
    <x v="0"/>
    <x v="15"/>
    <x v="0"/>
    <s v="SDI STAPLER 1123"/>
    <x v="1"/>
    <n v="20"/>
    <x v="0"/>
    <n v="216283.78"/>
    <m/>
    <s v="20 LSN"/>
    <x v="10"/>
    <x v="0"/>
    <x v="0"/>
    <x v="0"/>
    <n v="4325675.5999999996"/>
    <n v="34605.404799999997"/>
    <n v="0"/>
    <n v="34605.404799999997"/>
    <n v="4291070.1952"/>
    <x v="0"/>
    <s v=""/>
    <s v=""/>
    <n v="4325675.5999999996"/>
    <n v="4325675.5999999996"/>
    <x v="17"/>
    <x v="17"/>
    <x v="2"/>
    <x v="0"/>
    <x v="3"/>
    <s v="sdistapler1123"/>
    <s v="sdistapler11234325675.60.008"/>
    <s v="sdistapler11234325675.60.008"/>
    <s v="SDIARTO MOROSINV99-23070000025945120sdistapler1123"/>
    <x v="0"/>
    <n v="2273"/>
    <x v="0"/>
    <s v="20 LSN"/>
    <s v="sdistapler112320lsnartomoro"/>
    <n v="2273"/>
    <x v="352"/>
  </r>
  <r>
    <s v=""/>
    <s v=""/>
    <x v="1"/>
    <n v="91"/>
    <x v="1"/>
    <x v="1"/>
    <x v="1"/>
    <m/>
    <x v="0"/>
    <x v="1"/>
    <x v="0"/>
    <s v="SDI P.MARKER P500-VP BIRU"/>
    <x v="2"/>
    <n v="12"/>
    <x v="5"/>
    <n v="3195.95"/>
    <m/>
    <m/>
    <x v="10"/>
    <x v="0"/>
    <x v="0"/>
    <x v="4"/>
    <n v="38351.399999999994"/>
    <n v="306.81119999999999"/>
    <n v="0"/>
    <n v="306.81119999999999"/>
    <n v="38044.588799999998"/>
    <x v="0"/>
    <n v="34912.215999999993"/>
    <n v="4329114.784"/>
    <n v="38351.399999999994"/>
    <n v="38351.399999999994"/>
    <x v="17"/>
    <x v="17"/>
    <x v="2"/>
    <x v="1"/>
    <x v="3"/>
    <s v="sdipmarkerp500vpbiru"/>
    <s v="sdipmarkerp500vpbiru38351.40.008"/>
    <s v="sdipmarkerp500vpbiru3195.950.008"/>
    <s v=""/>
    <x v="1"/>
    <n v="2269"/>
    <x v="1"/>
    <s v="1 PAK (12 SET)"/>
    <s v="sdipmarkerp500vpbiru1pak12setartomoro"/>
    <n v="2269"/>
    <x v="353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92"/>
    <s v="SDI_1707_258-1"/>
    <x v="0"/>
    <n v="92"/>
    <x v="1"/>
    <x v="17"/>
    <x v="2"/>
    <s v="SINV99-230700000258"/>
    <x v="0"/>
    <x v="15"/>
    <x v="0"/>
    <s v="SDI STAPLER 1102"/>
    <x v="1"/>
    <n v="30"/>
    <x v="0"/>
    <n v="124342.32"/>
    <m/>
    <s v="30 LSN"/>
    <x v="7"/>
    <x v="5"/>
    <x v="0"/>
    <x v="0"/>
    <n v="3730269.6"/>
    <n v="652797.17999999993"/>
    <n v="92324.172599999991"/>
    <n v="745121.35259999987"/>
    <n v="2985148.2474000002"/>
    <x v="0"/>
    <n v="745121.35259999987"/>
    <n v="2985148.2474000002"/>
    <n v="3730269.6"/>
    <n v="3730269.6"/>
    <x v="17"/>
    <x v="17"/>
    <x v="2"/>
    <x v="3"/>
    <x v="3"/>
    <s v="sdistapler1102"/>
    <s v="sdistapler11023730269.60.1750.03"/>
    <s v="sdistapler11023730269.60.1750.03"/>
    <s v="SDIARTO MOROSINV99-23070000025845120sdistapler1102"/>
    <x v="0"/>
    <n v="2271"/>
    <x v="0"/>
    <s v="30 LSN"/>
    <s v="sdistapler110230lsnartomoro"/>
    <n v="2271"/>
    <x v="354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93"/>
    <s v="DBS_1707_323-1"/>
    <x v="0"/>
    <n v="93"/>
    <x v="1"/>
    <x v="12"/>
    <x v="0"/>
    <s v="JUG353/23"/>
    <x v="0"/>
    <x v="19"/>
    <x v="0"/>
    <s v="GEL INK TIANJIAO TZ-501"/>
    <x v="8"/>
    <n v="720"/>
    <x v="0"/>
    <n v="22500"/>
    <m/>
    <s v="144 LSN"/>
    <x v="1"/>
    <x v="0"/>
    <x v="0"/>
    <x v="0"/>
    <n v="16200000"/>
    <n v="0"/>
    <n v="0"/>
    <n v="0"/>
    <n v="16200000"/>
    <x v="0"/>
    <n v="0"/>
    <n v="16200000"/>
    <n v="3240000"/>
    <n v="16200000"/>
    <x v="17"/>
    <x v="12"/>
    <x v="0"/>
    <x v="3"/>
    <x v="3"/>
    <s v="gelinktianjiaotz501"/>
    <s v="gelinktianjiaotz5013240000"/>
    <s v="gelinktianjiaotz5013240000"/>
    <s v="DB STATIONERYUNTANAJUG353/2345121gelinktianjiaotz501"/>
    <x v="0"/>
    <n v="849"/>
    <x v="0"/>
    <s v="144 LSN"/>
    <s v="gelinktianjiaotz501144lsnuntana"/>
    <n v="849"/>
    <x v="355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94"/>
    <s v="BIN_1707_090-9"/>
    <x v="0"/>
    <n v="94"/>
    <x v="1"/>
    <x v="23"/>
    <x v="0"/>
    <s v="SO2023070081090"/>
    <x v="0"/>
    <x v="12"/>
    <x v="0"/>
    <s v="ACRYLIC SISIPAN KERTAS A4 T (30X21 CM)"/>
    <x v="9"/>
    <n v="120"/>
    <x v="3"/>
    <n v="44500"/>
    <m/>
    <s v="40 PCS"/>
    <x v="1"/>
    <x v="0"/>
    <x v="0"/>
    <x v="0"/>
    <n v="5340000"/>
    <n v="0"/>
    <n v="0"/>
    <n v="0"/>
    <n v="5340000"/>
    <x v="0"/>
    <s v=""/>
    <s v=""/>
    <n v="1780000"/>
    <n v="5340000"/>
    <x v="17"/>
    <x v="23"/>
    <x v="0"/>
    <x v="8"/>
    <x v="3"/>
    <s v="acrylicsisipankertasa4t30x21cm"/>
    <s v="acrylicsisipankertasa4t30x21cm1780000"/>
    <s v="acrylicsisipankertasa4t30x21cm1780000"/>
    <s v="BINTANG SAUDARAUNTANASO202307008109045117acrylicsisipankertasa4t30x21cm"/>
    <x v="0"/>
    <n v="36"/>
    <x v="0"/>
    <s v="40 PCS"/>
    <s v="acrylicsisipankertasa4t30x21cm40pcsuntana"/>
    <n v="36"/>
    <x v="356"/>
  </r>
  <r>
    <s v=""/>
    <s v=""/>
    <x v="1"/>
    <n v="94"/>
    <x v="1"/>
    <x v="1"/>
    <x v="1"/>
    <m/>
    <x v="0"/>
    <x v="1"/>
    <x v="0"/>
    <s v="ACRYLIC SISIPAN KERTAS A5 T (15X 21 CM)"/>
    <x v="9"/>
    <n v="180"/>
    <x v="3"/>
    <n v="25000"/>
    <m/>
    <s v="60 PCS"/>
    <x v="1"/>
    <x v="0"/>
    <x v="0"/>
    <x v="0"/>
    <n v="4500000"/>
    <n v="0"/>
    <n v="0"/>
    <n v="0"/>
    <n v="4500000"/>
    <x v="0"/>
    <s v=""/>
    <s v=""/>
    <n v="1500000"/>
    <n v="4500000"/>
    <x v="17"/>
    <x v="23"/>
    <x v="0"/>
    <x v="1"/>
    <x v="3"/>
    <s v="acrylicsisipankertasa5t15x21cm"/>
    <s v="acrylicsisipankertasa5t15x21cm1500000"/>
    <s v="acrylicsisipankertasa5t15x21cm1500000"/>
    <s v=""/>
    <x v="1"/>
    <n v="38"/>
    <x v="0"/>
    <s v="60 PCS"/>
    <s v="acrylicsisipankertasa5t15x21cm60pcsuntana"/>
    <n v="38"/>
    <x v="357"/>
  </r>
  <r>
    <s v=""/>
    <s v=""/>
    <x v="1"/>
    <n v="94"/>
    <x v="1"/>
    <x v="1"/>
    <x v="1"/>
    <m/>
    <x v="0"/>
    <x v="1"/>
    <x v="0"/>
    <s v="AGENDA 123 POLOS HIJAU"/>
    <x v="5"/>
    <n v="120"/>
    <x v="3"/>
    <n v="19000"/>
    <m/>
    <s v="60 PCS"/>
    <x v="1"/>
    <x v="0"/>
    <x v="0"/>
    <x v="0"/>
    <n v="2280000"/>
    <n v="0"/>
    <n v="0"/>
    <n v="0"/>
    <n v="2280000"/>
    <x v="0"/>
    <s v=""/>
    <s v=""/>
    <n v="1140000"/>
    <n v="2280000"/>
    <x v="17"/>
    <x v="23"/>
    <x v="0"/>
    <x v="1"/>
    <x v="3"/>
    <s v="agenda123poloshijau"/>
    <s v="agenda123poloshijau1140000"/>
    <s v="agenda123poloshijau1140000"/>
    <s v=""/>
    <x v="1"/>
    <n v="50"/>
    <x v="0"/>
    <s v="60 PCS"/>
    <s v="agenda123poloshijau60pcsuntana"/>
    <n v="50"/>
    <x v="358"/>
  </r>
  <r>
    <s v=""/>
    <s v=""/>
    <x v="1"/>
    <n v="94"/>
    <x v="1"/>
    <x v="1"/>
    <x v="1"/>
    <m/>
    <x v="0"/>
    <x v="1"/>
    <x v="0"/>
    <s v="AGENDA PRO DELUXE BSR PC-122 WK"/>
    <x v="5"/>
    <n v="120"/>
    <x v="3"/>
    <n v="21000"/>
    <m/>
    <s v="60 PCS"/>
    <x v="1"/>
    <x v="0"/>
    <x v="0"/>
    <x v="0"/>
    <n v="2520000"/>
    <n v="0"/>
    <n v="0"/>
    <n v="0"/>
    <n v="2520000"/>
    <x v="0"/>
    <s v=""/>
    <s v=""/>
    <n v="1260000"/>
    <n v="2520000"/>
    <x v="17"/>
    <x v="23"/>
    <x v="0"/>
    <x v="1"/>
    <x v="3"/>
    <s v="agendaprodeluxebsrpc122wk"/>
    <s v="agendaprodeluxebsrpc122wk1260000"/>
    <s v="agendaprodeluxebsrpc122wk1260000"/>
    <s v=""/>
    <x v="1"/>
    <n v="59"/>
    <x v="0"/>
    <s v="60 PCS"/>
    <s v="agendaprodeluxebsrpc122wk60pcsuntana"/>
    <n v="59"/>
    <x v="359"/>
  </r>
  <r>
    <s v=""/>
    <s v=""/>
    <x v="1"/>
    <n v="94"/>
    <x v="1"/>
    <x v="1"/>
    <x v="1"/>
    <m/>
    <x v="0"/>
    <x v="1"/>
    <x v="0"/>
    <s v="BUKU MEWARNAI BTS/ MIX 2201"/>
    <x v="5"/>
    <n v="1600"/>
    <x v="3"/>
    <n v="2700"/>
    <m/>
    <s v="800 PCS"/>
    <x v="1"/>
    <x v="0"/>
    <x v="0"/>
    <x v="0"/>
    <n v="4320000"/>
    <n v="0"/>
    <n v="0"/>
    <n v="0"/>
    <n v="4320000"/>
    <x v="0"/>
    <s v=""/>
    <s v=""/>
    <n v="2160000"/>
    <n v="4320000"/>
    <x v="17"/>
    <x v="23"/>
    <x v="0"/>
    <x v="1"/>
    <x v="3"/>
    <s v="bukumewarnaibtsmix2201"/>
    <s v="bukumewarnaibtsmix22012160000"/>
    <s v="bukumewarnaibtsmix22012160000"/>
    <s v=""/>
    <x v="1"/>
    <n v="434"/>
    <x v="0"/>
    <s v="800 PCS"/>
    <s v="bukumewarnaibtsmix2201800pcsuntana"/>
    <n v="434"/>
    <x v="360"/>
  </r>
  <r>
    <s v=""/>
    <s v=""/>
    <x v="1"/>
    <n v="94"/>
    <x v="1"/>
    <x v="1"/>
    <x v="1"/>
    <m/>
    <x v="0"/>
    <x v="1"/>
    <x v="0"/>
    <s v="CLIP BOARD TRANS FOLIO FANCY TR-2335"/>
    <x v="5"/>
    <n v="288"/>
    <x v="3"/>
    <n v="11500"/>
    <m/>
    <s v="144 PCS"/>
    <x v="1"/>
    <x v="0"/>
    <x v="0"/>
    <x v="0"/>
    <n v="3312000"/>
    <n v="0"/>
    <n v="0"/>
    <n v="0"/>
    <n v="3312000"/>
    <x v="0"/>
    <s v=""/>
    <s v=""/>
    <n v="1656000"/>
    <n v="3312000"/>
    <x v="17"/>
    <x v="23"/>
    <x v="0"/>
    <x v="1"/>
    <x v="3"/>
    <s v="clipboardtransfoliofancytr2335"/>
    <s v="clipboardtransfoliofancytr23351656000"/>
    <s v="clipboardtransfoliofancytr23351656000"/>
    <s v=""/>
    <x v="1"/>
    <n v="537"/>
    <x v="0"/>
    <s v="144 PCS"/>
    <s v="clipboardtransfoliofancytr2335144pcsuntana"/>
    <n v="537"/>
    <x v="361"/>
  </r>
  <r>
    <s v=""/>
    <s v=""/>
    <x v="1"/>
    <n v="94"/>
    <x v="1"/>
    <x v="1"/>
    <x v="1"/>
    <m/>
    <x v="0"/>
    <x v="1"/>
    <x v="0"/>
    <s v="NOTE BOOK EXCLUSIVE 0801"/>
    <x v="5"/>
    <n v="192"/>
    <x v="3"/>
    <n v="18000"/>
    <m/>
    <s v="96 PCS"/>
    <x v="1"/>
    <x v="0"/>
    <x v="0"/>
    <x v="0"/>
    <n v="3456000"/>
    <n v="0"/>
    <n v="0"/>
    <n v="0"/>
    <n v="3456000"/>
    <x v="0"/>
    <s v=""/>
    <s v=""/>
    <n v="1728000"/>
    <n v="3456000"/>
    <x v="17"/>
    <x v="23"/>
    <x v="0"/>
    <x v="1"/>
    <x v="3"/>
    <s v="notebookexclusive0801"/>
    <s v="notebookexclusive08011728000"/>
    <s v="notebookexclusive08011728000"/>
    <s v=""/>
    <x v="1"/>
    <n v="1768"/>
    <x v="0"/>
    <s v="96 PCS"/>
    <s v="notebookexclusive080196pcsuntana"/>
    <n v="1768"/>
    <x v="362"/>
  </r>
  <r>
    <s v=""/>
    <s v=""/>
    <x v="1"/>
    <n v="94"/>
    <x v="1"/>
    <x v="1"/>
    <x v="1"/>
    <m/>
    <x v="0"/>
    <x v="1"/>
    <x v="0"/>
    <s v="PAPER BAG COKLAT TG TEBAL"/>
    <x v="5"/>
    <n v="80"/>
    <x v="0"/>
    <n v="22500"/>
    <m/>
    <s v="40 LSN"/>
    <x v="1"/>
    <x v="0"/>
    <x v="0"/>
    <x v="0"/>
    <n v="1800000"/>
    <n v="0"/>
    <n v="0"/>
    <n v="0"/>
    <n v="1800000"/>
    <x v="0"/>
    <s v=""/>
    <s v=""/>
    <n v="900000"/>
    <n v="1800000"/>
    <x v="17"/>
    <x v="23"/>
    <x v="0"/>
    <x v="1"/>
    <x v="3"/>
    <s v="paperbagcoklattgtebal"/>
    <s v="paperbagcoklattgtebal900000"/>
    <s v="paperbagcoklattgtebal900000"/>
    <s v=""/>
    <x v="1"/>
    <n v="1884"/>
    <x v="0"/>
    <s v="40 LSN"/>
    <s v="paperbagcoklattgtebal40lsnuntana"/>
    <n v="1885"/>
    <x v="363"/>
  </r>
  <r>
    <s v=""/>
    <s v=""/>
    <x v="1"/>
    <n v="94"/>
    <x v="1"/>
    <x v="1"/>
    <x v="1"/>
    <m/>
    <x v="0"/>
    <x v="1"/>
    <x v="0"/>
    <s v="SKETCH BOOK A43557"/>
    <x v="1"/>
    <n v="72"/>
    <x v="3"/>
    <n v="25500"/>
    <m/>
    <s v="72 PCS"/>
    <x v="1"/>
    <x v="0"/>
    <x v="0"/>
    <x v="0"/>
    <n v="1836000"/>
    <n v="0"/>
    <n v="0"/>
    <n v="0"/>
    <n v="1836000"/>
    <x v="0"/>
    <n v="0"/>
    <n v="29364000"/>
    <n v="1836000"/>
    <n v="1836000"/>
    <x v="17"/>
    <x v="23"/>
    <x v="0"/>
    <x v="1"/>
    <x v="3"/>
    <s v="sketchbooka43557"/>
    <s v="sketchbooka435571836000"/>
    <s v="sketchbooka435571836000"/>
    <s v=""/>
    <x v="1"/>
    <n v="2316"/>
    <x v="0"/>
    <s v="72 PCS"/>
    <s v="sketchbooka4355772pcsuntana"/>
    <n v="2316"/>
    <x v="364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95"/>
    <s v="BIN_1707_091-3"/>
    <x v="0"/>
    <n v="95"/>
    <x v="1"/>
    <x v="23"/>
    <x v="0"/>
    <s v="SO2023070081091"/>
    <x v="0"/>
    <x v="12"/>
    <x v="0"/>
    <s v="AGENDA PRO DELUXE KCL PC-121 WK"/>
    <x v="5"/>
    <n v="240"/>
    <x v="3"/>
    <n v="9000"/>
    <m/>
    <s v="120 PCS"/>
    <x v="1"/>
    <x v="0"/>
    <x v="0"/>
    <x v="0"/>
    <n v="2160000"/>
    <n v="0"/>
    <n v="0"/>
    <n v="0"/>
    <n v="2160000"/>
    <x v="0"/>
    <s v=""/>
    <s v=""/>
    <n v="1080000"/>
    <n v="2160000"/>
    <x v="17"/>
    <x v="23"/>
    <x v="0"/>
    <x v="7"/>
    <x v="3"/>
    <s v="agendaprodeluxekclpc121wk"/>
    <s v="agendaprodeluxekclpc121wk1080000"/>
    <s v="agendaprodeluxekclpc121wk1080000"/>
    <s v="BINTANG SAUDARAUNTANASO202307008109145117agendaprodeluxekclpc121wk"/>
    <x v="0"/>
    <n v="60"/>
    <x v="0"/>
    <s v="120 PCS"/>
    <s v="agendaprodeluxekclpc121wk120pcsuntana"/>
    <n v="60"/>
    <x v="365"/>
  </r>
  <r>
    <s v=""/>
    <s v=""/>
    <x v="1"/>
    <n v="95"/>
    <x v="1"/>
    <x v="1"/>
    <x v="1"/>
    <m/>
    <x v="0"/>
    <x v="1"/>
    <x v="0"/>
    <s v="NOTES 156-80 / ADD TELP"/>
    <x v="8"/>
    <n v="300"/>
    <x v="0"/>
    <n v="29500"/>
    <m/>
    <s v="60 LSN"/>
    <x v="1"/>
    <x v="0"/>
    <x v="0"/>
    <x v="0"/>
    <n v="8850000"/>
    <n v="0"/>
    <n v="0"/>
    <n v="0"/>
    <n v="8850000"/>
    <x v="0"/>
    <s v=""/>
    <s v=""/>
    <n v="1770000"/>
    <n v="8850000"/>
    <x v="17"/>
    <x v="23"/>
    <x v="0"/>
    <x v="1"/>
    <x v="3"/>
    <s v="notes15680addtelp"/>
    <s v="notes15680addtelp1770000"/>
    <s v="notes15680addtelp1770000"/>
    <s v=""/>
    <x v="1"/>
    <n v="1780"/>
    <x v="0"/>
    <s v="60 LSN"/>
    <s v="notes15680addtelp60lsnuntana"/>
    <n v="1780"/>
    <x v="366"/>
  </r>
  <r>
    <s v=""/>
    <s v=""/>
    <x v="1"/>
    <n v="95"/>
    <x v="1"/>
    <x v="1"/>
    <x v="1"/>
    <m/>
    <x v="0"/>
    <x v="1"/>
    <x v="0"/>
    <s v="SHOPPING BAG BRANDED KECIL"/>
    <x v="5"/>
    <n v="100"/>
    <x v="0"/>
    <n v="21000"/>
    <m/>
    <s v="50 LSN"/>
    <x v="1"/>
    <x v="0"/>
    <x v="0"/>
    <x v="0"/>
    <n v="2100000"/>
    <n v="0"/>
    <n v="0"/>
    <n v="0"/>
    <n v="2100000"/>
    <x v="0"/>
    <n v="0"/>
    <n v="13110000"/>
    <n v="1050000"/>
    <n v="2100000"/>
    <x v="17"/>
    <x v="23"/>
    <x v="0"/>
    <x v="1"/>
    <x v="3"/>
    <s v="shoppingbagbrandedkecil"/>
    <s v="shoppingbagbrandedkecil1050000"/>
    <s v="shoppingbagbrandedkecil1050000"/>
    <s v=""/>
    <x v="1"/>
    <n v="2314"/>
    <x v="0"/>
    <s v="50 LSN"/>
    <s v="shoppingbagbrandedkecil50lsnuntana"/>
    <n v="2314"/>
    <x v="36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96"/>
    <s v="LAY_1707_031-1"/>
    <x v="0"/>
    <n v="96"/>
    <x v="1"/>
    <x v="24"/>
    <x v="2"/>
    <s v="L207031"/>
    <x v="0"/>
    <x v="19"/>
    <x v="0"/>
    <s v="ISI GW NO.10"/>
    <x v="16"/>
    <n v="2000"/>
    <x v="2"/>
    <n v="14000"/>
    <m/>
    <s v="100 PAK"/>
    <x v="4"/>
    <x v="0"/>
    <x v="0"/>
    <x v="0"/>
    <n v="28000000"/>
    <n v="2800000"/>
    <n v="0"/>
    <n v="2800000"/>
    <n v="25200000"/>
    <x v="0"/>
    <n v="2800000"/>
    <n v="25200000"/>
    <n v="1400000"/>
    <n v="28000000"/>
    <x v="17"/>
    <x v="24"/>
    <x v="2"/>
    <x v="3"/>
    <x v="3"/>
    <s v="isigwno10"/>
    <s v="isigwno1014000000.1"/>
    <s v="isigwno1014000000.1"/>
    <s v="LAYSARTO MOROL20703145121isigwno10"/>
    <x v="0"/>
    <n v="1148"/>
    <x v="0"/>
    <s v="100 PAK"/>
    <s v="isigwno10100pakartomoro"/>
    <n v="1148"/>
    <x v="368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97"/>
    <s v="PAR_2107_-48-2"/>
    <x v="0"/>
    <n v="97"/>
    <x v="18"/>
    <x v="15"/>
    <x v="2"/>
    <s v="CV-48"/>
    <x v="0"/>
    <x v="18"/>
    <x v="0"/>
    <s v="SAMPUL SAMSON BOXY BATIK"/>
    <x v="8"/>
    <n v="900"/>
    <x v="3"/>
    <n v="7555"/>
    <m/>
    <s v="180 PCS"/>
    <x v="4"/>
    <x v="3"/>
    <x v="0"/>
    <x v="0"/>
    <n v="6799500"/>
    <n v="679950"/>
    <n v="611955"/>
    <n v="1291905"/>
    <n v="5507595"/>
    <x v="0"/>
    <s v=""/>
    <s v=""/>
    <n v="1359900"/>
    <n v="6799500"/>
    <x v="18"/>
    <x v="15"/>
    <x v="2"/>
    <x v="0"/>
    <x v="3"/>
    <s v="sampulsamsonboxybatik"/>
    <s v="sampulsamsonboxybatik13599000.10.1"/>
    <s v="sampulsamsonboxybatik13599000.10.1"/>
    <s v="PARAMAARTO MOROCV-4845127sampulsamsonboxybatik"/>
    <x v="0"/>
    <n v="2244"/>
    <x v="0"/>
    <s v="180 PCS"/>
    <s v="sampulsamsonboxybatik180pcsartomoro"/>
    <n v="2244"/>
    <x v="369"/>
  </r>
  <r>
    <s v=""/>
    <s v=""/>
    <x v="1"/>
    <n v="97"/>
    <x v="1"/>
    <x v="1"/>
    <x v="1"/>
    <m/>
    <x v="0"/>
    <x v="1"/>
    <x v="0"/>
    <s v="SAMPUL SAMSON KWARTO BATIK"/>
    <x v="8"/>
    <n v="1200"/>
    <x v="3"/>
    <n v="5485"/>
    <m/>
    <s v="240 PCS"/>
    <x v="4"/>
    <x v="3"/>
    <x v="0"/>
    <x v="0"/>
    <n v="6582000"/>
    <n v="658200"/>
    <n v="592380"/>
    <n v="1250580"/>
    <n v="5331420"/>
    <x v="0"/>
    <n v="2542485"/>
    <n v="10839015"/>
    <n v="1316400"/>
    <n v="6582000"/>
    <x v="18"/>
    <x v="15"/>
    <x v="2"/>
    <x v="1"/>
    <x v="3"/>
    <s v="sampulsamsonkwartobatik"/>
    <s v="sampulsamsonkwartobatik13164000.10.1"/>
    <s v="sampulsamsonkwartobatik13164000.10.1"/>
    <s v=""/>
    <x v="1"/>
    <n v="2247"/>
    <x v="0"/>
    <s v="240 PCS"/>
    <s v="sampulsamsonkwartobatik240pcsartomoro"/>
    <n v="2248"/>
    <x v="37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98"/>
    <s v="BIN_2007_128-1"/>
    <x v="0"/>
    <n v="98"/>
    <x v="16"/>
    <x v="23"/>
    <x v="0"/>
    <s v="SO2023070081128"/>
    <x v="0"/>
    <x v="14"/>
    <x v="0"/>
    <s v="SHOPPING BAG SB-116 SDG BRANDED"/>
    <x v="5"/>
    <n v="80"/>
    <x v="0"/>
    <n v="34000"/>
    <m/>
    <s v="40 LSN"/>
    <x v="1"/>
    <x v="0"/>
    <x v="0"/>
    <x v="0"/>
    <n v="2720000"/>
    <n v="0"/>
    <n v="0"/>
    <n v="0"/>
    <n v="2720000"/>
    <x v="0"/>
    <n v="0"/>
    <n v="2720000"/>
    <n v="1360000"/>
    <n v="2720000"/>
    <x v="16"/>
    <x v="23"/>
    <x v="0"/>
    <x v="3"/>
    <x v="3"/>
    <s v="shoppingbagsb116sdgbranded"/>
    <s v="shoppingbagsb116sdgbranded1360000"/>
    <s v="shoppingbagsb116sdgbranded1360000"/>
    <s v="BINTANG SAUDARAUNTANASO202307008112845119shoppingbagsb116sdgbranded"/>
    <x v="0"/>
    <e v="#N/A"/>
    <x v="0"/>
    <s v="40 LSN"/>
    <s v="shoppingbagsb116sdgbranded40lsnuntana"/>
    <e v="#N/A"/>
    <x v="371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99"/>
    <s v="BIN_2007_212-1"/>
    <x v="0"/>
    <n v="99"/>
    <x v="1"/>
    <x v="23"/>
    <x v="0"/>
    <s v="SO2023070081212"/>
    <x v="0"/>
    <x v="20"/>
    <x v="0"/>
    <s v="BINDER NOTE B5 ABSTRAK"/>
    <x v="5"/>
    <n v="120"/>
    <x v="3"/>
    <n v="25500"/>
    <m/>
    <s v="60 PCS"/>
    <x v="4"/>
    <x v="2"/>
    <x v="0"/>
    <x v="0"/>
    <n v="3060000"/>
    <n v="306000"/>
    <n v="137700"/>
    <n v="443700"/>
    <n v="2616300"/>
    <x v="0"/>
    <n v="443700"/>
    <n v="2616300"/>
    <n v="1530000"/>
    <n v="3060000"/>
    <x v="16"/>
    <x v="23"/>
    <x v="0"/>
    <x v="3"/>
    <x v="3"/>
    <s v="bindernoteb5abstrak"/>
    <s v="bindernoteb5abstrak15300000.10.05"/>
    <s v="bindernoteb5abstrak15300000.10.05"/>
    <s v="BINTANG SAUDARAUNTANASO202307008121245125bindernoteb5abstrak"/>
    <x v="0"/>
    <e v="#N/A"/>
    <x v="0"/>
    <s v="60 PCS"/>
    <s v="bindernoteb5abstrak60pcsuntana"/>
    <e v="#N/A"/>
    <x v="37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00"/>
    <s v="PUT_2007_039-1"/>
    <x v="0"/>
    <n v="100"/>
    <x v="1"/>
    <x v="25"/>
    <x v="0"/>
    <s v="PSM-R2307000039"/>
    <x v="0"/>
    <x v="17"/>
    <x v="0"/>
    <s v="BALN CACING 1022  + POMPA CPK 2225"/>
    <x v="25"/>
    <n v="560"/>
    <x v="2"/>
    <n v="17000"/>
    <m/>
    <s v="20 PAK"/>
    <x v="2"/>
    <x v="0"/>
    <x v="0"/>
    <x v="0"/>
    <n v="9520000"/>
    <n v="1904000"/>
    <n v="0"/>
    <n v="1904000"/>
    <n v="7616000"/>
    <x v="0"/>
    <n v="1904000"/>
    <n v="7616000"/>
    <n v="340000"/>
    <n v="9520000"/>
    <x v="16"/>
    <x v="25"/>
    <x v="0"/>
    <x v="3"/>
    <x v="3"/>
    <s v="balncacing1022pompacpk2225"/>
    <s v="balncacing1022pompacpk22253400000.2"/>
    <s v="balncacing1022pompacpk22253400000.2"/>
    <s v="PUTRA SURYA MANDIRIUNTANAPSM-R230700003945124balncacing1022pompacpk2225"/>
    <x v="0"/>
    <e v="#N/A"/>
    <x v="0"/>
    <s v="20 PAK"/>
    <s v="balncacing1022pompacpk222520pakuntana"/>
    <e v="#N/A"/>
    <x v="373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01"/>
    <s v="99J_2007_023-7"/>
    <x v="0"/>
    <n v="101"/>
    <x v="1"/>
    <x v="26"/>
    <x v="2"/>
    <s v="JUG430/23"/>
    <x v="0"/>
    <x v="20"/>
    <x v="0"/>
    <s v="PENSIL KAYAGI 2B COKLAT KY-OF122B-2"/>
    <x v="8"/>
    <n v="1800"/>
    <x v="0"/>
    <n v="8100"/>
    <m/>
    <s v="360 LSN"/>
    <x v="1"/>
    <x v="0"/>
    <x v="0"/>
    <x v="0"/>
    <n v="14580000"/>
    <n v="0"/>
    <n v="0"/>
    <n v="0"/>
    <n v="14580000"/>
    <x v="0"/>
    <s v=""/>
    <s v=""/>
    <n v="2916000"/>
    <n v="14580000"/>
    <x v="16"/>
    <x v="26"/>
    <x v="2"/>
    <x v="4"/>
    <x v="3"/>
    <s v="pensilkayagi2bcoklatkyof122b2"/>
    <s v="pensilkayagi2bcoklatkyof122b22916000"/>
    <s v="pensilkayagi2bcoklatkyof122b22916000"/>
    <s v="99 JAYA UTAMAARTO MOROJUG430/2345125pensilkayagi2bcoklatkyof122b2"/>
    <x v="0"/>
    <n v="2152"/>
    <x v="0"/>
    <s v="360 LSN"/>
    <s v="pensilkayagi2bcoklatkyof122b2360lsnartomoro"/>
    <e v="#N/A"/>
    <x v="374"/>
  </r>
  <r>
    <s v=""/>
    <s v=""/>
    <x v="1"/>
    <n v="101"/>
    <x v="1"/>
    <x v="1"/>
    <x v="1"/>
    <m/>
    <x v="0"/>
    <x v="1"/>
    <x v="0"/>
    <s v="PENSIL 2B FANCY KY-PF3051"/>
    <x v="1"/>
    <n v="360"/>
    <x v="0"/>
    <n v="7700"/>
    <m/>
    <s v="360 LSN"/>
    <x v="1"/>
    <x v="0"/>
    <x v="0"/>
    <x v="0"/>
    <n v="2772000"/>
    <n v="0"/>
    <n v="0"/>
    <n v="0"/>
    <n v="2772000"/>
    <x v="0"/>
    <s v=""/>
    <s v=""/>
    <n v="2772000"/>
    <n v="2772000"/>
    <x v="16"/>
    <x v="26"/>
    <x v="2"/>
    <x v="1"/>
    <x v="3"/>
    <s v="pensil2bfancykypf3051"/>
    <s v="pensil2bfancykypf30512772000"/>
    <s v="pensil2bfancykypf30512772000"/>
    <s v=""/>
    <x v="1"/>
    <n v="2128"/>
    <x v="0"/>
    <s v="360 LSN"/>
    <s v="pensil2bfancykypf3051360lsnartomoro"/>
    <e v="#N/A"/>
    <x v="375"/>
  </r>
  <r>
    <s v=""/>
    <s v=""/>
    <x v="1"/>
    <n v="101"/>
    <x v="1"/>
    <x v="1"/>
    <x v="1"/>
    <m/>
    <x v="0"/>
    <x v="1"/>
    <x v="0"/>
    <s v="PENSIL 2B FANCY KY-PF3065"/>
    <x v="1"/>
    <n v="360"/>
    <x v="0"/>
    <n v="7700"/>
    <m/>
    <s v="360 LSN"/>
    <x v="1"/>
    <x v="0"/>
    <x v="0"/>
    <x v="0"/>
    <n v="2772000"/>
    <n v="0"/>
    <n v="0"/>
    <n v="0"/>
    <n v="2772000"/>
    <x v="0"/>
    <s v=""/>
    <s v=""/>
    <n v="2772000"/>
    <n v="2772000"/>
    <x v="16"/>
    <x v="26"/>
    <x v="2"/>
    <x v="1"/>
    <x v="3"/>
    <s v="pensil2bfancykypf3065"/>
    <s v="pensil2bfancykypf30652772000"/>
    <s v="pensil2bfancykypf30652772000"/>
    <s v=""/>
    <x v="1"/>
    <n v="2131"/>
    <x v="0"/>
    <s v="360 LSN"/>
    <s v="pensil2bfancykypf3065360lsnartomoro"/>
    <e v="#N/A"/>
    <x v="376"/>
  </r>
  <r>
    <s v=""/>
    <s v=""/>
    <x v="1"/>
    <n v="101"/>
    <x v="1"/>
    <x v="1"/>
    <x v="1"/>
    <m/>
    <x v="0"/>
    <x v="1"/>
    <x v="0"/>
    <s v="PENSIL 2B KAYAGI FANCY KY-PF3063"/>
    <x v="1"/>
    <n v="360"/>
    <x v="0"/>
    <n v="7700"/>
    <m/>
    <s v="360 LSN"/>
    <x v="1"/>
    <x v="0"/>
    <x v="0"/>
    <x v="0"/>
    <n v="2772000"/>
    <n v="0"/>
    <n v="0"/>
    <n v="0"/>
    <n v="2772000"/>
    <x v="0"/>
    <s v=""/>
    <s v=""/>
    <n v="2772000"/>
    <n v="2772000"/>
    <x v="16"/>
    <x v="26"/>
    <x v="2"/>
    <x v="1"/>
    <x v="3"/>
    <s v="pensil2bkayagifancykypf3063"/>
    <s v="pensil2bkayagifancykypf30632772000"/>
    <s v="pensil2bkayagifancykypf30632772000"/>
    <s v=""/>
    <x v="1"/>
    <n v="2135"/>
    <x v="0"/>
    <s v="360 LSN"/>
    <s v="pensil2bkayagifancykypf3063360lsnartomoro"/>
    <e v="#N/A"/>
    <x v="377"/>
  </r>
  <r>
    <s v=""/>
    <s v=""/>
    <x v="1"/>
    <n v="101"/>
    <x v="1"/>
    <x v="1"/>
    <x v="1"/>
    <m/>
    <x v="0"/>
    <x v="1"/>
    <x v="0"/>
    <s v="PENSIL 2B KAYAGI KY-PF3060"/>
    <x v="1"/>
    <n v="360"/>
    <x v="0"/>
    <n v="7700"/>
    <m/>
    <s v="360 LSN"/>
    <x v="1"/>
    <x v="0"/>
    <x v="0"/>
    <x v="0"/>
    <n v="2772000"/>
    <n v="0"/>
    <n v="0"/>
    <n v="0"/>
    <n v="2772000"/>
    <x v="0"/>
    <s v=""/>
    <s v=""/>
    <n v="2772000"/>
    <n v="2772000"/>
    <x v="16"/>
    <x v="26"/>
    <x v="2"/>
    <x v="1"/>
    <x v="3"/>
    <s v="pensil2bkayagikypf3060"/>
    <s v="pensil2bkayagikypf30602772000"/>
    <s v="pensil2bkayagikypf30602772000"/>
    <s v=""/>
    <x v="1"/>
    <n v="2145"/>
    <x v="0"/>
    <s v="360 LSN"/>
    <s v="pensil2bkayagikypf3060360lsnartomoro"/>
    <e v="#N/A"/>
    <x v="378"/>
  </r>
  <r>
    <s v=""/>
    <s v=""/>
    <x v="1"/>
    <n v="101"/>
    <x v="1"/>
    <x v="1"/>
    <x v="1"/>
    <m/>
    <x v="0"/>
    <x v="1"/>
    <x v="0"/>
    <s v="PENSIL KAYAGI SKIN KY-PF2025"/>
    <x v="1"/>
    <n v="360"/>
    <x v="0"/>
    <n v="7700"/>
    <m/>
    <s v="360 LSN"/>
    <x v="1"/>
    <x v="0"/>
    <x v="0"/>
    <x v="0"/>
    <n v="2772000"/>
    <n v="0"/>
    <n v="0"/>
    <n v="0"/>
    <n v="2772000"/>
    <x v="0"/>
    <s v=""/>
    <s v=""/>
    <n v="2772000"/>
    <n v="2772000"/>
    <x v="16"/>
    <x v="26"/>
    <x v="2"/>
    <x v="1"/>
    <x v="3"/>
    <s v="pensilkayagiskinkypf2025"/>
    <s v="pensilkayagiskinkypf20252772000"/>
    <s v="pensilkayagiskinkypf20252772000"/>
    <s v=""/>
    <x v="1"/>
    <e v="#N/A"/>
    <x v="0"/>
    <s v="360 LSN"/>
    <s v="pensilkayagiskinkypf2025360lsnartomoro"/>
    <e v="#N/A"/>
    <x v="379"/>
  </r>
  <r>
    <s v=""/>
    <s v=""/>
    <x v="1"/>
    <n v="101"/>
    <x v="1"/>
    <x v="1"/>
    <x v="1"/>
    <m/>
    <x v="0"/>
    <x v="1"/>
    <x v="0"/>
    <s v="TAS CABIN ELPIDA"/>
    <x v="1"/>
    <n v="1"/>
    <x v="3"/>
    <m/>
    <m/>
    <m/>
    <x v="1"/>
    <x v="0"/>
    <x v="0"/>
    <x v="2"/>
    <s v=""/>
    <s v=""/>
    <s v=""/>
    <s v=""/>
    <s v=""/>
    <x v="0"/>
    <n v="0"/>
    <n v="28440000"/>
    <n v="0"/>
    <s v=""/>
    <x v="16"/>
    <x v="26"/>
    <x v="2"/>
    <x v="1"/>
    <x v="3"/>
    <s v="tascabinelpida"/>
    <s v="tascabinelpida0"/>
    <s v="tascabinelpida0"/>
    <s v=""/>
    <x v="1"/>
    <e v="#N/A"/>
    <x v="1"/>
    <e v="#N/A"/>
    <e v="#N/A"/>
    <e v="#N/A"/>
    <x v="38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02"/>
    <s v="DBS_2007_223-14"/>
    <x v="0"/>
    <n v="102"/>
    <x v="1"/>
    <x v="12"/>
    <x v="0"/>
    <s v="JUG432/23"/>
    <x v="0"/>
    <x v="20"/>
    <x v="0"/>
    <s v="GEL ZHIXIN + REFILL G-3109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6"/>
    <x v="12"/>
    <x v="0"/>
    <x v="13"/>
    <x v="3"/>
    <s v="gelzhixinrefillg3109"/>
    <s v="gelzhixinrefillg31092190000"/>
    <s v="gelzhixinrefillg31092190000"/>
    <s v="DB STATIONERYUNTANAJUG432/2345125gelzhixinrefillg3109"/>
    <x v="0"/>
    <n v="1023"/>
    <x v="0"/>
    <s v="120 LSN"/>
    <s v="gelzhixinrefillg3109120lsnuntana"/>
    <n v="1023"/>
    <x v="381"/>
  </r>
  <r>
    <s v=""/>
    <s v=""/>
    <x v="1"/>
    <n v="102"/>
    <x v="1"/>
    <x v="1"/>
    <x v="1"/>
    <m/>
    <x v="0"/>
    <x v="1"/>
    <x v="0"/>
    <s v="GEL ZHIXIN + REFILL G-3116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6"/>
    <x v="12"/>
    <x v="0"/>
    <x v="1"/>
    <x v="3"/>
    <s v="gelzhixinrefillg3116"/>
    <s v="gelzhixinrefillg31162190000"/>
    <s v="gelzhixinrefillg31162190000"/>
    <s v=""/>
    <x v="1"/>
    <n v="1029"/>
    <x v="0"/>
    <s v="120 LSN"/>
    <s v="gelzhixinrefillg3116120lsnuntana"/>
    <n v="1029"/>
    <x v="382"/>
  </r>
  <r>
    <s v=""/>
    <s v=""/>
    <x v="1"/>
    <n v="102"/>
    <x v="1"/>
    <x v="1"/>
    <x v="1"/>
    <m/>
    <x v="0"/>
    <x v="1"/>
    <x v="0"/>
    <s v="GEL ZHIXIN + REFILL G-3118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6"/>
    <x v="12"/>
    <x v="0"/>
    <x v="1"/>
    <x v="3"/>
    <s v="gelzhixinrefillg3118"/>
    <s v="gelzhixinrefillg31182190000"/>
    <s v="gelzhixinrefillg31182190000"/>
    <s v=""/>
    <x v="1"/>
    <n v="1031"/>
    <x v="0"/>
    <s v="120 LSN"/>
    <s v="gelzhixinrefillg3118120lsnuntana"/>
    <n v="1031"/>
    <x v="383"/>
  </r>
  <r>
    <s v=""/>
    <s v=""/>
    <x v="1"/>
    <n v="102"/>
    <x v="1"/>
    <x v="1"/>
    <x v="1"/>
    <m/>
    <x v="0"/>
    <x v="1"/>
    <x v="0"/>
    <s v="GEL ZHIXIN + REFILL G-3119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6"/>
    <x v="12"/>
    <x v="0"/>
    <x v="1"/>
    <x v="3"/>
    <s v="gelzhixinrefillg3119"/>
    <s v="gelzhixinrefillg31192190000"/>
    <s v="gelzhixinrefillg31192190000"/>
    <s v=""/>
    <x v="1"/>
    <n v="1032"/>
    <x v="0"/>
    <s v="120 LSN"/>
    <s v="gelzhixinrefillg3119120lsnuntana"/>
    <n v="1032"/>
    <x v="384"/>
  </r>
  <r>
    <s v=""/>
    <s v=""/>
    <x v="1"/>
    <n v="102"/>
    <x v="1"/>
    <x v="1"/>
    <x v="1"/>
    <m/>
    <x v="0"/>
    <x v="1"/>
    <x v="0"/>
    <s v="GEL ZHIXIN + REFILL G-3120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6"/>
    <x v="12"/>
    <x v="0"/>
    <x v="1"/>
    <x v="3"/>
    <s v="gelzhixinrefillg3120"/>
    <s v="gelzhixinrefillg31202190000"/>
    <s v="gelzhixinrefillg31202190000"/>
    <s v=""/>
    <x v="1"/>
    <n v="1033"/>
    <x v="0"/>
    <s v="120 LSN"/>
    <s v="gelzhixinrefillg3120120lsnuntana"/>
    <n v="1033"/>
    <x v="385"/>
  </r>
  <r>
    <s v=""/>
    <s v=""/>
    <x v="1"/>
    <n v="102"/>
    <x v="1"/>
    <x v="1"/>
    <x v="1"/>
    <m/>
    <x v="0"/>
    <x v="1"/>
    <x v="0"/>
    <s v="GEL ZHIXIN + REFILL G-3128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6"/>
    <x v="12"/>
    <x v="0"/>
    <x v="1"/>
    <x v="3"/>
    <s v="gelzhixinrefillg3128"/>
    <s v="gelzhixinrefillg31282190000"/>
    <s v="gelzhixinrefillg31282190000"/>
    <s v=""/>
    <x v="1"/>
    <n v="1041"/>
    <x v="0"/>
    <s v="120 LSN"/>
    <s v="gelzhixinrefillg3128120lsnuntana"/>
    <n v="1041"/>
    <x v="386"/>
  </r>
  <r>
    <s v=""/>
    <s v=""/>
    <x v="1"/>
    <n v="102"/>
    <x v="1"/>
    <x v="1"/>
    <x v="1"/>
    <m/>
    <x v="0"/>
    <x v="1"/>
    <x v="0"/>
    <s v="GEL ZHIXIN + REFILL G-3129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6"/>
    <x v="12"/>
    <x v="0"/>
    <x v="1"/>
    <x v="3"/>
    <s v="gelzhixinrefillg3129"/>
    <s v="gelzhixinrefillg31292190000"/>
    <s v="gelzhixinrefillg31292190000"/>
    <s v=""/>
    <x v="1"/>
    <n v="1042"/>
    <x v="0"/>
    <s v="120 LSN"/>
    <s v="gelzhixinrefillg3129120lsnuntana"/>
    <n v="1042"/>
    <x v="387"/>
  </r>
  <r>
    <s v=""/>
    <s v=""/>
    <x v="1"/>
    <n v="102"/>
    <x v="1"/>
    <x v="1"/>
    <x v="1"/>
    <m/>
    <x v="0"/>
    <x v="1"/>
    <x v="0"/>
    <s v="GEL ZHIXIN + REFILL G-3153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6"/>
    <x v="12"/>
    <x v="0"/>
    <x v="1"/>
    <x v="3"/>
    <s v="gelzhixinrefillg3153"/>
    <s v="gelzhixinrefillg31532190000"/>
    <s v="gelzhixinrefillg31532190000"/>
    <s v=""/>
    <x v="1"/>
    <e v="#N/A"/>
    <x v="0"/>
    <s v="120 LSN"/>
    <s v="gelzhixinrefillg3153120lsnuntana"/>
    <e v="#N/A"/>
    <x v="388"/>
  </r>
  <r>
    <s v=""/>
    <s v=""/>
    <x v="1"/>
    <n v="102"/>
    <x v="1"/>
    <x v="1"/>
    <x v="1"/>
    <m/>
    <x v="0"/>
    <x v="1"/>
    <x v="0"/>
    <s v="GEL ZHIXIN + REFILL G-3138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6"/>
    <x v="12"/>
    <x v="0"/>
    <x v="1"/>
    <x v="3"/>
    <s v="gelzhixinrefillg3138"/>
    <s v="gelzhixinrefillg31382190000"/>
    <s v="gelzhixinrefillg31382190000"/>
    <s v=""/>
    <x v="1"/>
    <n v="982"/>
    <x v="0"/>
    <s v="120 LSN"/>
    <s v="gelzhixinrefillg3138120lsnuntana"/>
    <n v="982"/>
    <x v="389"/>
  </r>
  <r>
    <s v=""/>
    <s v=""/>
    <x v="1"/>
    <n v="102"/>
    <x v="1"/>
    <x v="1"/>
    <x v="1"/>
    <m/>
    <x v="0"/>
    <x v="1"/>
    <x v="0"/>
    <s v="GEL ZHIXIN + REFILL G-5008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6"/>
    <x v="12"/>
    <x v="0"/>
    <x v="1"/>
    <x v="3"/>
    <s v="gelzhixinrefillg5008"/>
    <s v="gelzhixinrefillg50082190000"/>
    <s v="gelzhixinrefillg50082190000"/>
    <s v=""/>
    <x v="1"/>
    <e v="#N/A"/>
    <x v="0"/>
    <s v="120 LSN"/>
    <s v="gelzhixinrefillg5008120lsnuntana"/>
    <e v="#N/A"/>
    <x v="390"/>
  </r>
  <r>
    <s v=""/>
    <s v=""/>
    <x v="1"/>
    <n v="102"/>
    <x v="1"/>
    <x v="1"/>
    <x v="1"/>
    <m/>
    <x v="0"/>
    <x v="1"/>
    <x v="0"/>
    <s v="GEL ZHIXIN + REFILL G-5013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6"/>
    <x v="12"/>
    <x v="0"/>
    <x v="1"/>
    <x v="3"/>
    <s v="gelzhixinrefillg5013"/>
    <s v="gelzhixinrefillg50132190000"/>
    <s v="gelzhixinrefillg50132190000"/>
    <s v=""/>
    <x v="1"/>
    <e v="#N/A"/>
    <x v="0"/>
    <s v="120 LSN"/>
    <s v="gelzhixinrefillg5013120lsnuntana"/>
    <e v="#N/A"/>
    <x v="391"/>
  </r>
  <r>
    <s v=""/>
    <s v=""/>
    <x v="1"/>
    <n v="102"/>
    <x v="1"/>
    <x v="1"/>
    <x v="1"/>
    <m/>
    <x v="0"/>
    <x v="1"/>
    <x v="0"/>
    <s v="GEL ZHIXIN + REFILL G-5016"/>
    <x v="1"/>
    <n v="120"/>
    <x v="0"/>
    <n v="18250"/>
    <m/>
    <s v="120 LSN"/>
    <x v="1"/>
    <x v="0"/>
    <x v="0"/>
    <x v="0"/>
    <n v="2190000"/>
    <n v="0"/>
    <n v="0"/>
    <n v="0"/>
    <n v="2190000"/>
    <x v="0"/>
    <s v=""/>
    <s v=""/>
    <n v="2190000"/>
    <n v="2190000"/>
    <x v="16"/>
    <x v="12"/>
    <x v="0"/>
    <x v="1"/>
    <x v="3"/>
    <s v="gelzhixinrefillg5016"/>
    <s v="gelzhixinrefillg50162190000"/>
    <s v="gelzhixinrefillg50162190000"/>
    <s v=""/>
    <x v="1"/>
    <n v="983"/>
    <x v="0"/>
    <s v="120 LSN"/>
    <s v="gelzhixinrefillg5016120lsnuntana"/>
    <n v="983"/>
    <x v="392"/>
  </r>
  <r>
    <s v=""/>
    <s v=""/>
    <x v="1"/>
    <n v="102"/>
    <x v="1"/>
    <x v="1"/>
    <x v="1"/>
    <m/>
    <x v="0"/>
    <x v="1"/>
    <x v="0"/>
    <s v="GEL ZHIXIN + REFILL G-5034 L"/>
    <x v="2"/>
    <n v="60"/>
    <x v="0"/>
    <n v="18250"/>
    <m/>
    <s v="60 LSN"/>
    <x v="1"/>
    <x v="0"/>
    <x v="0"/>
    <x v="0"/>
    <n v="1095000"/>
    <n v="0"/>
    <n v="0"/>
    <n v="0"/>
    <n v="1095000"/>
    <x v="0"/>
    <s v=""/>
    <s v=""/>
    <n v="1095000"/>
    <n v="1095000"/>
    <x v="16"/>
    <x v="12"/>
    <x v="0"/>
    <x v="1"/>
    <x v="3"/>
    <s v="gelzhixinrefillg5034l"/>
    <s v="gelzhixinrefillg5034l1095000"/>
    <s v="gelzhixinrefillg5034l18250"/>
    <s v=""/>
    <x v="1"/>
    <e v="#N/A"/>
    <x v="0"/>
    <s v="60 LSN"/>
    <s v="gelzhixinrefillg5034l60lsnuntana"/>
    <e v="#N/A"/>
    <x v="393"/>
  </r>
  <r>
    <s v=""/>
    <s v=""/>
    <x v="1"/>
    <n v="102"/>
    <x v="1"/>
    <x v="1"/>
    <x v="1"/>
    <m/>
    <x v="0"/>
    <x v="1"/>
    <x v="0"/>
    <s v="GEL ZHIXIN + REFILL G-5034 L"/>
    <x v="2"/>
    <n v="60"/>
    <x v="0"/>
    <m/>
    <m/>
    <s v="60 LSN"/>
    <x v="1"/>
    <x v="0"/>
    <x v="0"/>
    <x v="2"/>
    <s v=""/>
    <s v=""/>
    <s v=""/>
    <s v=""/>
    <s v=""/>
    <x v="0"/>
    <n v="0"/>
    <n v="27375000"/>
    <n v="0"/>
    <s v=""/>
    <x v="16"/>
    <x v="12"/>
    <x v="0"/>
    <x v="1"/>
    <x v="3"/>
    <s v="gelzhixinrefillg5034l"/>
    <s v="gelzhixinrefillg5034l0"/>
    <s v="gelzhixinrefillg5034l0"/>
    <s v=""/>
    <x v="1"/>
    <e v="#N/A"/>
    <x v="0"/>
    <s v="60 LSN"/>
    <s v="gelzhixinrefillg5034l60lsnuntana"/>
    <e v="#N/A"/>
    <x v="394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03"/>
    <s v="DBS_2007_123-15"/>
    <x v="0"/>
    <n v="103"/>
    <x v="1"/>
    <x v="12"/>
    <x v="0"/>
    <s v="JUG431/23"/>
    <x v="0"/>
    <x v="15"/>
    <x v="0"/>
    <s v="GEL TIZO FANCY TG31810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6"/>
    <x v="12"/>
    <x v="0"/>
    <x v="14"/>
    <x v="3"/>
    <s v="geltizofancytg31810e"/>
    <s v="geltizofancytg31810e2628000"/>
    <s v="geltizofancytg31810e2628000"/>
    <s v="DB STATIONERYUNTANAJUG431/2345120geltizofancytg31810e"/>
    <x v="0"/>
    <n v="958"/>
    <x v="0"/>
    <s v="144 LSN"/>
    <s v="geltizofancytg31810e144lsnuntana"/>
    <e v="#N/A"/>
    <x v="395"/>
  </r>
  <r>
    <s v=""/>
    <s v=""/>
    <x v="1"/>
    <n v="103"/>
    <x v="1"/>
    <x v="1"/>
    <x v="1"/>
    <m/>
    <x v="0"/>
    <x v="1"/>
    <x v="0"/>
    <s v="GEL TIZO FANCY TG31780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6"/>
    <x v="12"/>
    <x v="0"/>
    <x v="1"/>
    <x v="3"/>
    <s v="geltizofancytg31780e"/>
    <s v="geltizofancytg31780e2628000"/>
    <s v="geltizofancytg31780e2628000"/>
    <s v=""/>
    <x v="1"/>
    <n v="955"/>
    <x v="0"/>
    <s v="144 LSN"/>
    <s v="geltizofancytg31780e144lsnuntana"/>
    <n v="955"/>
    <x v="396"/>
  </r>
  <r>
    <s v=""/>
    <s v=""/>
    <x v="1"/>
    <n v="103"/>
    <x v="1"/>
    <x v="1"/>
    <x v="1"/>
    <m/>
    <x v="0"/>
    <x v="1"/>
    <x v="0"/>
    <s v="GEL TIZO FANCY TG31975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6"/>
    <x v="12"/>
    <x v="0"/>
    <x v="1"/>
    <x v="3"/>
    <s v="geltizofancytg31975e"/>
    <s v="geltizofancytg31975e2628000"/>
    <s v="geltizofancytg31975e2628000"/>
    <s v=""/>
    <x v="1"/>
    <n v="965"/>
    <x v="0"/>
    <s v="144 LSN"/>
    <s v="geltizofancytg31975e144lsnuntana"/>
    <e v="#N/A"/>
    <x v="397"/>
  </r>
  <r>
    <s v=""/>
    <s v=""/>
    <x v="1"/>
    <n v="103"/>
    <x v="1"/>
    <x v="1"/>
    <x v="1"/>
    <m/>
    <x v="0"/>
    <x v="1"/>
    <x v="0"/>
    <s v="GEL TIZO FANCY TG31831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6"/>
    <x v="12"/>
    <x v="0"/>
    <x v="1"/>
    <x v="3"/>
    <s v="geltizofancytg31831e"/>
    <s v="geltizofancytg31831e2628000"/>
    <s v="geltizofancytg31831e2628000"/>
    <s v=""/>
    <x v="1"/>
    <n v="963"/>
    <x v="0"/>
    <s v="144 LSN"/>
    <s v="geltizofancytg31831e144lsnuntana"/>
    <e v="#N/A"/>
    <x v="398"/>
  </r>
  <r>
    <s v=""/>
    <s v=""/>
    <x v="1"/>
    <n v="103"/>
    <x v="1"/>
    <x v="1"/>
    <x v="1"/>
    <m/>
    <x v="0"/>
    <x v="1"/>
    <x v="0"/>
    <s v="GEL TIZO FANCY TG31830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6"/>
    <x v="12"/>
    <x v="0"/>
    <x v="1"/>
    <x v="3"/>
    <s v="geltizofancytg31830e"/>
    <s v="geltizofancytg31830e2628000"/>
    <s v="geltizofancytg31830e2628000"/>
    <s v=""/>
    <x v="1"/>
    <n v="961"/>
    <x v="0"/>
    <s v="144 LSN"/>
    <s v="geltizofancytg31830e144lsnuntana"/>
    <n v="961"/>
    <x v="399"/>
  </r>
  <r>
    <s v=""/>
    <s v=""/>
    <x v="1"/>
    <n v="103"/>
    <x v="1"/>
    <x v="1"/>
    <x v="1"/>
    <m/>
    <x v="0"/>
    <x v="1"/>
    <x v="0"/>
    <s v="GEL TIZO FANCY TG31037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6"/>
    <x v="12"/>
    <x v="0"/>
    <x v="1"/>
    <x v="3"/>
    <s v="geltizofancytg31037e"/>
    <s v="geltizofancytg31037e2628000"/>
    <s v="geltizofancytg31037e2628000"/>
    <s v=""/>
    <x v="1"/>
    <n v="940"/>
    <x v="0"/>
    <s v="144 LSN"/>
    <s v="geltizofancytg31037e144lsnuntana"/>
    <e v="#N/A"/>
    <x v="400"/>
  </r>
  <r>
    <s v=""/>
    <s v=""/>
    <x v="1"/>
    <n v="103"/>
    <x v="1"/>
    <x v="1"/>
    <x v="1"/>
    <m/>
    <x v="0"/>
    <x v="1"/>
    <x v="0"/>
    <s v="GEL TIZO FANCY TG30734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6"/>
    <x v="12"/>
    <x v="0"/>
    <x v="1"/>
    <x v="3"/>
    <s v="geltizofancytg30734e"/>
    <s v="geltizofancytg30734e2628000"/>
    <s v="geltizofancytg30734e2628000"/>
    <s v=""/>
    <x v="1"/>
    <n v="923"/>
    <x v="0"/>
    <s v="144 LSN"/>
    <s v="geltizofancytg30734e144lsnuntana"/>
    <e v="#N/A"/>
    <x v="401"/>
  </r>
  <r>
    <s v=""/>
    <s v=""/>
    <x v="1"/>
    <n v="103"/>
    <x v="1"/>
    <x v="1"/>
    <x v="1"/>
    <m/>
    <x v="0"/>
    <x v="1"/>
    <x v="0"/>
    <s v="GEL TIZO FANCY TG30600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6"/>
    <x v="12"/>
    <x v="0"/>
    <x v="1"/>
    <x v="3"/>
    <s v="geltizofancytg30600e"/>
    <s v="geltizofancytg30600e2628000"/>
    <s v="geltizofancytg30600e2628000"/>
    <s v=""/>
    <x v="1"/>
    <n v="916"/>
    <x v="0"/>
    <s v="144 LSN"/>
    <s v="geltizofancytg30600e144lsnuntana"/>
    <e v="#N/A"/>
    <x v="402"/>
  </r>
  <r>
    <s v=""/>
    <s v=""/>
    <x v="1"/>
    <n v="103"/>
    <x v="1"/>
    <x v="1"/>
    <x v="1"/>
    <m/>
    <x v="0"/>
    <x v="1"/>
    <x v="0"/>
    <s v="GEL TIZO FANCY TG30541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6"/>
    <x v="12"/>
    <x v="0"/>
    <x v="1"/>
    <x v="3"/>
    <s v="geltizofancytg30541e"/>
    <s v="geltizofancytg30541e2628000"/>
    <s v="geltizofancytg30541e2628000"/>
    <s v=""/>
    <x v="1"/>
    <n v="912"/>
    <x v="0"/>
    <s v="144 LSN"/>
    <s v="geltizofancytg30541e144lsnuntana"/>
    <e v="#N/A"/>
    <x v="403"/>
  </r>
  <r>
    <s v=""/>
    <s v=""/>
    <x v="1"/>
    <n v="103"/>
    <x v="1"/>
    <x v="1"/>
    <x v="1"/>
    <m/>
    <x v="0"/>
    <x v="1"/>
    <x v="0"/>
    <s v="GEL TIZO FANCY TG31035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6"/>
    <x v="12"/>
    <x v="0"/>
    <x v="1"/>
    <x v="3"/>
    <s v="geltizofancytg31035e"/>
    <s v="geltizofancytg31035e2628000"/>
    <s v="geltizofancytg31035e2628000"/>
    <s v=""/>
    <x v="1"/>
    <n v="937"/>
    <x v="0"/>
    <s v="144 LSN"/>
    <s v="geltizofancytg31035e144lsnuntana"/>
    <e v="#N/A"/>
    <x v="404"/>
  </r>
  <r>
    <s v=""/>
    <s v=""/>
    <x v="1"/>
    <n v="103"/>
    <x v="1"/>
    <x v="1"/>
    <x v="1"/>
    <m/>
    <x v="0"/>
    <x v="1"/>
    <x v="0"/>
    <s v="GEL TIZO FANCY TG31762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6"/>
    <x v="12"/>
    <x v="0"/>
    <x v="1"/>
    <x v="3"/>
    <s v="geltizofancytg31762e"/>
    <s v="geltizofancytg31762e2628000"/>
    <s v="geltizofancytg31762e2628000"/>
    <s v=""/>
    <x v="1"/>
    <n v="949"/>
    <x v="0"/>
    <s v="144 LSN"/>
    <s v="geltizofancytg31762e144lsnuntana"/>
    <e v="#N/A"/>
    <x v="405"/>
  </r>
  <r>
    <s v=""/>
    <s v=""/>
    <x v="1"/>
    <n v="103"/>
    <x v="1"/>
    <x v="1"/>
    <x v="1"/>
    <m/>
    <x v="0"/>
    <x v="1"/>
    <x v="0"/>
    <s v="GEL TIZO FANCY TG31763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6"/>
    <x v="12"/>
    <x v="0"/>
    <x v="1"/>
    <x v="3"/>
    <s v="geltizofancytg31763e"/>
    <s v="geltizofancytg31763e2628000"/>
    <s v="geltizofancytg31763e2628000"/>
    <s v=""/>
    <x v="1"/>
    <n v="951"/>
    <x v="0"/>
    <s v="144 LSN"/>
    <s v="geltizofancytg31763e144lsnuntana"/>
    <e v="#N/A"/>
    <x v="406"/>
  </r>
  <r>
    <s v=""/>
    <s v=""/>
    <x v="1"/>
    <n v="103"/>
    <x v="1"/>
    <x v="1"/>
    <x v="1"/>
    <m/>
    <x v="0"/>
    <x v="1"/>
    <x v="0"/>
    <s v="GEL TIZO FANCY TG31590-E"/>
    <x v="1"/>
    <n v="144"/>
    <x v="0"/>
    <n v="18250"/>
    <m/>
    <s v="144 LSN"/>
    <x v="1"/>
    <x v="0"/>
    <x v="0"/>
    <x v="0"/>
    <n v="2628000"/>
    <n v="0"/>
    <n v="0"/>
    <n v="0"/>
    <n v="2628000"/>
    <x v="0"/>
    <s v=""/>
    <s v=""/>
    <n v="2628000"/>
    <n v="2628000"/>
    <x v="16"/>
    <x v="12"/>
    <x v="0"/>
    <x v="1"/>
    <x v="3"/>
    <s v="geltizofancytg31590e"/>
    <s v="geltizofancytg31590e2628000"/>
    <s v="geltizofancytg31590e2628000"/>
    <s v=""/>
    <x v="1"/>
    <n v="945"/>
    <x v="0"/>
    <s v="144 LSN"/>
    <s v="geltizofancytg31590e144lsnuntana"/>
    <e v="#N/A"/>
    <x v="407"/>
  </r>
  <r>
    <s v=""/>
    <s v=""/>
    <x v="1"/>
    <n v="103"/>
    <x v="1"/>
    <x v="1"/>
    <x v="1"/>
    <m/>
    <x v="0"/>
    <x v="1"/>
    <x v="0"/>
    <s v="GEL TIZO FANCY TG30802-E"/>
    <x v="5"/>
    <n v="288"/>
    <x v="0"/>
    <n v="18250"/>
    <m/>
    <s v="144 LSN"/>
    <x v="1"/>
    <x v="0"/>
    <x v="0"/>
    <x v="0"/>
    <n v="5256000"/>
    <n v="0"/>
    <n v="0"/>
    <n v="0"/>
    <n v="5256000"/>
    <x v="0"/>
    <s v=""/>
    <s v=""/>
    <n v="2628000"/>
    <n v="5256000"/>
    <x v="16"/>
    <x v="12"/>
    <x v="0"/>
    <x v="1"/>
    <x v="3"/>
    <s v="geltizofancytg30802e"/>
    <s v="geltizofancytg30802e2628000"/>
    <s v="geltizofancytg30802e2628000"/>
    <s v=""/>
    <x v="1"/>
    <n v="930"/>
    <x v="0"/>
    <s v="144 LSN"/>
    <s v="geltizofancytg30802e144lsnuntana"/>
    <e v="#N/A"/>
    <x v="408"/>
  </r>
  <r>
    <s v=""/>
    <s v=""/>
    <x v="1"/>
    <n v="103"/>
    <x v="1"/>
    <x v="1"/>
    <x v="1"/>
    <m/>
    <x v="0"/>
    <x v="1"/>
    <x v="0"/>
    <s v="GEL TIZO FANCY TG30900-E"/>
    <x v="1"/>
    <n v="144"/>
    <x v="0"/>
    <m/>
    <m/>
    <s v="144 LSN"/>
    <x v="1"/>
    <x v="0"/>
    <x v="0"/>
    <x v="2"/>
    <s v=""/>
    <s v=""/>
    <s v=""/>
    <s v=""/>
    <s v=""/>
    <x v="0"/>
    <n v="0"/>
    <n v="39420000"/>
    <n v="0"/>
    <s v=""/>
    <x v="16"/>
    <x v="12"/>
    <x v="0"/>
    <x v="1"/>
    <x v="3"/>
    <s v="geltizofancytg30900e"/>
    <s v="geltizofancytg30900e0"/>
    <s v="geltizofancytg30900e0"/>
    <s v=""/>
    <x v="1"/>
    <n v="933"/>
    <x v="0"/>
    <s v="144 LSN"/>
    <s v="geltizofancytg30900e144lsnuntana"/>
    <e v="#N/A"/>
    <x v="409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04"/>
    <s v="KAW_2007_-1"/>
    <x v="0"/>
    <n v="104"/>
    <x v="1"/>
    <x v="27"/>
    <x v="0"/>
    <m/>
    <x v="0"/>
    <x v="17"/>
    <x v="0"/>
    <s v="MEJA KARAKTER"/>
    <x v="26"/>
    <n v="440"/>
    <x v="3"/>
    <n v="47500"/>
    <m/>
    <s v="10 PCS"/>
    <x v="1"/>
    <x v="0"/>
    <x v="0"/>
    <x v="5"/>
    <n v="20900000"/>
    <n v="0"/>
    <n v="0"/>
    <n v="0"/>
    <n v="20900000"/>
    <x v="0"/>
    <n v="0"/>
    <n v="20900000"/>
    <n v="475000"/>
    <n v="20900000"/>
    <x v="16"/>
    <x v="27"/>
    <x v="0"/>
    <x v="3"/>
    <x v="3"/>
    <s v="mejakarakter"/>
    <s v="mejakarakter475000"/>
    <s v="mejakarakter475000"/>
    <s v="KAWAN SETIAUNTANA45124mejakarakter"/>
    <x v="0"/>
    <e v="#N/A"/>
    <x v="0"/>
    <s v="10 PCS"/>
    <s v="mejakarakter10pcsuntana"/>
    <e v="#N/A"/>
    <x v="41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05"/>
    <s v="GUN_2007_535-2"/>
    <x v="0"/>
    <n v="105"/>
    <x v="1"/>
    <x v="22"/>
    <x v="0"/>
    <s v="2301535"/>
    <x v="0"/>
    <x v="17"/>
    <x v="0"/>
    <s v="GUNINDO SPM COKLAT"/>
    <x v="5"/>
    <n v="120"/>
    <x v="0"/>
    <n v="51500"/>
    <m/>
    <s v="60 LSN"/>
    <x v="9"/>
    <x v="3"/>
    <x v="0"/>
    <x v="0"/>
    <n v="6180000"/>
    <n v="309000"/>
    <n v="587100"/>
    <n v="896100"/>
    <n v="5283900"/>
    <x v="0"/>
    <s v=""/>
    <s v=""/>
    <n v="3090000"/>
    <n v="6180000"/>
    <x v="16"/>
    <x v="22"/>
    <x v="0"/>
    <x v="0"/>
    <x v="3"/>
    <s v="gunindospmcoklat"/>
    <s v="gunindospmcoklat30900000.050.1"/>
    <s v="gunindospmcoklat30900000.050.1"/>
    <s v="GUNINDOUNTANA230153545124gunindospmcoklat"/>
    <x v="0"/>
    <n v="1092"/>
    <x v="0"/>
    <s v="60 LSN"/>
    <s v="gunindospmcoklat60lsnuntana"/>
    <n v="1092"/>
    <x v="411"/>
  </r>
  <r>
    <s v=""/>
    <s v=""/>
    <x v="1"/>
    <n v="105"/>
    <x v="1"/>
    <x v="1"/>
    <x v="1"/>
    <m/>
    <x v="0"/>
    <x v="1"/>
    <x v="1"/>
    <s v="GUNINDO SPL COKLAT"/>
    <x v="5"/>
    <n v="60"/>
    <x v="0"/>
    <n v="60000"/>
    <m/>
    <s v="30 LSN"/>
    <x v="9"/>
    <x v="3"/>
    <x v="0"/>
    <x v="0"/>
    <n v="3600000"/>
    <n v="180000"/>
    <n v="342000"/>
    <n v="522000"/>
    <n v="3078000"/>
    <x v="0"/>
    <n v="1418100"/>
    <n v="8361900"/>
    <n v="1800000"/>
    <n v="3600000"/>
    <x v="16"/>
    <x v="22"/>
    <x v="0"/>
    <x v="1"/>
    <x v="3"/>
    <s v="gunindosplcoklat"/>
    <s v="gunindosplcoklat18000000.050.1"/>
    <s v="gunindosplcoklat18000000.050.1"/>
    <s v=""/>
    <x v="1"/>
    <n v="1089"/>
    <x v="0"/>
    <s v="30 LSN"/>
    <s v="gunindosplcoklat30lsnuntana"/>
    <n v="1089"/>
    <x v="41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06"/>
    <s v="WIN_2007_LGS-2"/>
    <x v="0"/>
    <n v="106"/>
    <x v="1"/>
    <x v="28"/>
    <x v="0"/>
    <s v="SI-2023/07-0146/LGS"/>
    <x v="0"/>
    <x v="17"/>
    <x v="1"/>
    <s v="TAS KARUNG 45*50"/>
    <x v="8"/>
    <n v="600"/>
    <x v="3"/>
    <n v="12000"/>
    <m/>
    <s v="120 PCS"/>
    <x v="1"/>
    <x v="0"/>
    <x v="0"/>
    <x v="0"/>
    <n v="7200000"/>
    <n v="0"/>
    <n v="0"/>
    <n v="0"/>
    <n v="7200000"/>
    <x v="0"/>
    <s v=""/>
    <s v=""/>
    <n v="1440000"/>
    <n v="7200000"/>
    <x v="16"/>
    <x v="28"/>
    <x v="0"/>
    <x v="0"/>
    <x v="3"/>
    <s v="taskarung45*50"/>
    <s v="taskarung45*501440000"/>
    <s v="taskarung45*501440000"/>
    <s v="WIN'S SENTOSAUNTANASI-2023/07-0146/LGS45124taskarung45*50"/>
    <x v="0"/>
    <n v="2415"/>
    <x v="0"/>
    <s v="120 PCS"/>
    <s v="taskarung45*50120pcsuntana"/>
    <n v="2415"/>
    <x v="413"/>
  </r>
  <r>
    <s v=""/>
    <s v=""/>
    <x v="1"/>
    <n v="106"/>
    <x v="1"/>
    <x v="1"/>
    <x v="1"/>
    <m/>
    <x v="0"/>
    <x v="1"/>
    <x v="1"/>
    <s v="TAS KARUNG 55*65*25"/>
    <x v="8"/>
    <n v="600"/>
    <x v="3"/>
    <n v="15500"/>
    <m/>
    <s v="120 PCS"/>
    <x v="1"/>
    <x v="0"/>
    <x v="0"/>
    <x v="0"/>
    <n v="9300000"/>
    <n v="0"/>
    <n v="0"/>
    <n v="0"/>
    <n v="9300000"/>
    <x v="0"/>
    <n v="0"/>
    <n v="16500000"/>
    <n v="1860000"/>
    <n v="9300000"/>
    <x v="16"/>
    <x v="28"/>
    <x v="0"/>
    <x v="1"/>
    <x v="3"/>
    <s v="taskarung55*65*25"/>
    <s v="taskarung55*65*251860000"/>
    <s v="taskarung55*65*251860000"/>
    <s v=""/>
    <x v="1"/>
    <n v="2418"/>
    <x v="0"/>
    <s v="120 PCS"/>
    <s v="taskarung55*65*25120pcsuntana"/>
    <n v="2418"/>
    <x v="414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07"/>
    <s v="PAR_2007_-39-1"/>
    <x v="0"/>
    <n v="107"/>
    <x v="1"/>
    <x v="15"/>
    <x v="2"/>
    <s v="CV-39"/>
    <x v="0"/>
    <x v="17"/>
    <x v="3"/>
    <s v="SAMPUL SAMSON  BOXY BATIK"/>
    <x v="0"/>
    <n v="1800"/>
    <x v="3"/>
    <n v="7555"/>
    <m/>
    <s v="180 PCS"/>
    <x v="4"/>
    <x v="3"/>
    <x v="0"/>
    <x v="0"/>
    <n v="13599000"/>
    <n v="1359900"/>
    <n v="1223910"/>
    <n v="2583810"/>
    <n v="11015190"/>
    <x v="0"/>
    <n v="2583810"/>
    <n v="11015190"/>
    <n v="1359900"/>
    <n v="13599000"/>
    <x v="16"/>
    <x v="15"/>
    <x v="2"/>
    <x v="3"/>
    <x v="3"/>
    <s v="sampulsamsonboxybatik"/>
    <s v="sampulsamsonboxybatik13599000.10.1"/>
    <s v="sampulsamsonboxybatik13599000.10.1"/>
    <s v="PARAMAARTO MOROCV-3945124sampulsamsonboxybatik"/>
    <x v="0"/>
    <n v="2244"/>
    <x v="0"/>
    <s v="180 PCS"/>
    <s v="sampulsamsonboxybatik180pcsartomoro"/>
    <n v="2244"/>
    <x v="415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08"/>
    <s v="ATA_2007_047-11"/>
    <x v="0"/>
    <n v="108"/>
    <x v="1"/>
    <x v="10"/>
    <x v="2"/>
    <s v="SA230712047"/>
    <x v="0"/>
    <x v="15"/>
    <x v="3"/>
    <s v="PENCIL P-88 2B JK"/>
    <x v="10"/>
    <n v="210"/>
    <x v="6"/>
    <n v="104400"/>
    <m/>
    <s v="30 GRS"/>
    <x v="3"/>
    <x v="2"/>
    <x v="0"/>
    <x v="0"/>
    <n v="21924000"/>
    <n v="2740500"/>
    <n v="959175"/>
    <n v="3699675"/>
    <n v="18224325"/>
    <x v="0"/>
    <s v=""/>
    <s v=""/>
    <n v="3132000"/>
    <n v="21924000"/>
    <x v="16"/>
    <x v="10"/>
    <x v="2"/>
    <x v="12"/>
    <x v="3"/>
    <s v="pencilp882bjk"/>
    <s v="pencilp882bjk31320000.1250.05"/>
    <s v="pencilp882bjk31320000.1250.05"/>
    <s v="ATALI MAKMURARTO MOROSA23071204745120pencilp882bjk"/>
    <x v="0"/>
    <n v="2069"/>
    <x v="0"/>
    <s v="30 GRS"/>
    <s v="pencilp882bjk30grsartomoro"/>
    <n v="2069"/>
    <x v="416"/>
  </r>
  <r>
    <s v=""/>
    <s v=""/>
    <x v="1"/>
    <n v="108"/>
    <x v="1"/>
    <x v="1"/>
    <x v="1"/>
    <m/>
    <x v="0"/>
    <x v="1"/>
    <x v="1"/>
    <s v="SCISSORS SC-828 JK"/>
    <x v="5"/>
    <n v="288"/>
    <x v="3"/>
    <n v="4350"/>
    <m/>
    <s v="12 LSN"/>
    <x v="3"/>
    <x v="2"/>
    <x v="0"/>
    <x v="0"/>
    <n v="1252800"/>
    <n v="156600"/>
    <n v="54810"/>
    <n v="211410"/>
    <n v="1041390"/>
    <x v="0"/>
    <s v=""/>
    <s v=""/>
    <n v="626400"/>
    <n v="1252800"/>
    <x v="16"/>
    <x v="10"/>
    <x v="2"/>
    <x v="1"/>
    <x v="3"/>
    <s v="scissorssc828jk"/>
    <s v="scissorssc828jk6264000.1250.05"/>
    <s v="scissorssc828jk6264000.1250.05"/>
    <s v=""/>
    <x v="1"/>
    <n v="2262"/>
    <x v="0"/>
    <s v="12 LSN"/>
    <s v="scissorssc828jk12lsnartomoro"/>
    <n v="2262"/>
    <x v="417"/>
  </r>
  <r>
    <s v=""/>
    <s v=""/>
    <x v="1"/>
    <n v="108"/>
    <x v="1"/>
    <x v="1"/>
    <x v="1"/>
    <m/>
    <x v="0"/>
    <x v="1"/>
    <x v="2"/>
    <s v="SCISSORS SC-848 JK"/>
    <x v="5"/>
    <n v="288"/>
    <x v="3"/>
    <n v="9750"/>
    <m/>
    <s v="12 LSN"/>
    <x v="3"/>
    <x v="2"/>
    <x v="0"/>
    <x v="0"/>
    <n v="2808000"/>
    <n v="351000"/>
    <n v="122850"/>
    <n v="473850"/>
    <n v="2334150"/>
    <x v="0"/>
    <s v=""/>
    <s v=""/>
    <n v="1404000"/>
    <n v="2808000"/>
    <x v="16"/>
    <x v="10"/>
    <x v="2"/>
    <x v="1"/>
    <x v="3"/>
    <s v="scissorssc848jk"/>
    <s v="scissorssc848jk14040000.1250.05"/>
    <s v="scissorssc848jk14040000.1250.05"/>
    <s v=""/>
    <x v="1"/>
    <n v="2265"/>
    <x v="0"/>
    <s v="12 LSN"/>
    <s v="scissorssc848jk12lsnartomoro"/>
    <n v="2265"/>
    <x v="418"/>
  </r>
  <r>
    <s v=""/>
    <s v=""/>
    <x v="1"/>
    <n v="108"/>
    <x v="1"/>
    <x v="1"/>
    <x v="1"/>
    <m/>
    <x v="0"/>
    <x v="1"/>
    <x v="1"/>
    <s v="CUTTER BLADE L 150 M MH JK"/>
    <x v="1"/>
    <n v="40"/>
    <x v="0"/>
    <n v="49200"/>
    <m/>
    <s v="40 LSN"/>
    <x v="3"/>
    <x v="2"/>
    <x v="0"/>
    <x v="0"/>
    <n v="1968000"/>
    <n v="246000"/>
    <n v="86100"/>
    <n v="332100"/>
    <n v="1635900"/>
    <x v="0"/>
    <s v=""/>
    <s v=""/>
    <n v="1968000"/>
    <n v="1968000"/>
    <x v="16"/>
    <x v="10"/>
    <x v="2"/>
    <x v="1"/>
    <x v="3"/>
    <s v="cutterbladel150mmhjk"/>
    <s v="cutterbladel150mmhjk19680000.1250.05"/>
    <s v="cutterbladel150mmhjk19680000.1250.05"/>
    <s v=""/>
    <x v="1"/>
    <n v="656"/>
    <x v="0"/>
    <s v="40 LSN"/>
    <s v="cutterbladel150mmhjk40lsnartomoro"/>
    <n v="656"/>
    <x v="419"/>
  </r>
  <r>
    <s v=""/>
    <s v=""/>
    <x v="1"/>
    <n v="108"/>
    <x v="1"/>
    <x v="1"/>
    <x v="1"/>
    <m/>
    <x v="0"/>
    <x v="1"/>
    <x v="0"/>
    <s v="CORRECTION TAPE CT-522 PTL JK"/>
    <x v="1"/>
    <n v="720"/>
    <x v="3"/>
    <n v="4800"/>
    <m/>
    <s v="60 LSN"/>
    <x v="3"/>
    <x v="2"/>
    <x v="0"/>
    <x v="0"/>
    <n v="3456000"/>
    <n v="432000"/>
    <n v="151200"/>
    <n v="583200"/>
    <n v="2872800"/>
    <x v="0"/>
    <s v=""/>
    <s v=""/>
    <n v="3456000"/>
    <n v="3456000"/>
    <x v="16"/>
    <x v="10"/>
    <x v="2"/>
    <x v="1"/>
    <x v="3"/>
    <s v="correctiontapect522ptljk"/>
    <s v="correctiontapect522ptljk34560000.1250.05"/>
    <s v="correctiontapect522ptljk34560000.1250.05"/>
    <s v=""/>
    <x v="1"/>
    <n v="605"/>
    <x v="0"/>
    <s v="60 LSN"/>
    <s v="correctiontapect522ptljk60lsnartomoro"/>
    <n v="605"/>
    <x v="420"/>
  </r>
  <r>
    <s v=""/>
    <s v=""/>
    <x v="1"/>
    <n v="108"/>
    <x v="1"/>
    <x v="1"/>
    <x v="1"/>
    <m/>
    <x v="0"/>
    <x v="1"/>
    <x v="2"/>
    <s v="TAPE CUTTER TD-103 JK"/>
    <x v="5"/>
    <n v="48"/>
    <x v="3"/>
    <n v="19000"/>
    <m/>
    <s v="24 PCS"/>
    <x v="3"/>
    <x v="2"/>
    <x v="0"/>
    <x v="0"/>
    <n v="912000"/>
    <n v="114000"/>
    <n v="39900"/>
    <n v="153900"/>
    <n v="758100"/>
    <x v="0"/>
    <s v=""/>
    <s v=""/>
    <n v="456000"/>
    <n v="912000"/>
    <x v="16"/>
    <x v="10"/>
    <x v="2"/>
    <x v="1"/>
    <x v="3"/>
    <s v="tapecuttertd103jk"/>
    <s v="tapecuttertd103jk4560000.1250.05"/>
    <s v="tapecuttertd103jk4560000.1250.05"/>
    <s v=""/>
    <x v="1"/>
    <n v="2390"/>
    <x v="0"/>
    <s v="24 PCS"/>
    <s v="tapecuttertd103jk24pcsartomoro"/>
    <n v="2390"/>
    <x v="421"/>
  </r>
  <r>
    <s v=""/>
    <s v=""/>
    <x v="1"/>
    <n v="108"/>
    <x v="1"/>
    <x v="1"/>
    <x v="1"/>
    <m/>
    <x v="0"/>
    <x v="1"/>
    <x v="0"/>
    <s v="CRAYON PUTAR TWCR 12 S JK"/>
    <x v="5"/>
    <n v="288"/>
    <x v="5"/>
    <n v="23900"/>
    <m/>
    <s v="12 LSN"/>
    <x v="3"/>
    <x v="2"/>
    <x v="0"/>
    <x v="0"/>
    <n v="6883200"/>
    <n v="860400"/>
    <n v="301140"/>
    <n v="1161540"/>
    <n v="5721660"/>
    <x v="0"/>
    <s v=""/>
    <s v=""/>
    <n v="3441600"/>
    <n v="6883200"/>
    <x v="16"/>
    <x v="10"/>
    <x v="2"/>
    <x v="1"/>
    <x v="3"/>
    <s v="crayonputartwcr12sjk"/>
    <s v="crayonputartwcr12sjk34416000.1250.05"/>
    <s v="crayonputartwcr12sjk34416000.1250.05"/>
    <s v=""/>
    <x v="1"/>
    <n v="642"/>
    <x v="0"/>
    <s v="12 LSN"/>
    <s v="crayonputartwcr12sjk12lsnartomoro"/>
    <n v="642"/>
    <x v="422"/>
  </r>
  <r>
    <s v=""/>
    <s v=""/>
    <x v="1"/>
    <n v="108"/>
    <x v="1"/>
    <x v="1"/>
    <x v="1"/>
    <m/>
    <x v="0"/>
    <x v="1"/>
    <x v="1"/>
    <s v="CORRECTION FLUID CF S 209 JK"/>
    <x v="1"/>
    <n v="36"/>
    <x v="0"/>
    <n v="41400"/>
    <m/>
    <s v="36 LSN"/>
    <x v="3"/>
    <x v="2"/>
    <x v="0"/>
    <x v="0"/>
    <n v="1490400"/>
    <n v="186300"/>
    <n v="65205"/>
    <n v="251505"/>
    <n v="1238895"/>
    <x v="0"/>
    <s v=""/>
    <s v=""/>
    <n v="1490400"/>
    <n v="1490400"/>
    <x v="16"/>
    <x v="10"/>
    <x v="2"/>
    <x v="1"/>
    <x v="3"/>
    <s v="correctionfluidcfs209jk"/>
    <s v="correctionfluidcfs209jk14904000.1250.05"/>
    <s v="correctionfluidcfs209jk14904000.1250.05"/>
    <s v=""/>
    <x v="1"/>
    <n v="588"/>
    <x v="0"/>
    <s v="36 LSN"/>
    <s v="correctionfluidcfs209jk36lsnartomoro"/>
    <n v="588"/>
    <x v="423"/>
  </r>
  <r>
    <s v=""/>
    <s v=""/>
    <x v="1"/>
    <n v="108"/>
    <x v="1"/>
    <x v="1"/>
    <x v="1"/>
    <m/>
    <x v="0"/>
    <x v="1"/>
    <x v="1"/>
    <s v="CORRECTION FLUID CF-S205PT JK"/>
    <x v="1"/>
    <n v="48"/>
    <x v="0"/>
    <n v="48000"/>
    <m/>
    <s v="48 LSN"/>
    <x v="3"/>
    <x v="2"/>
    <x v="0"/>
    <x v="0"/>
    <n v="2304000"/>
    <n v="288000"/>
    <n v="100800"/>
    <n v="388800"/>
    <n v="1915200"/>
    <x v="0"/>
    <s v=""/>
    <s v=""/>
    <n v="2304000"/>
    <n v="2304000"/>
    <x v="16"/>
    <x v="10"/>
    <x v="2"/>
    <x v="1"/>
    <x v="3"/>
    <s v="correctionfluidcfs205ptjk"/>
    <s v="correctionfluidcfs205ptjk23040000.1250.05"/>
    <s v="correctionfluidcfs205ptjk23040000.1250.05"/>
    <s v=""/>
    <x v="1"/>
    <n v="585"/>
    <x v="0"/>
    <s v="48 LSN"/>
    <s v="correctionfluidcfs205ptjk48lsnartomoro"/>
    <n v="585"/>
    <x v="424"/>
  </r>
  <r>
    <s v=""/>
    <s v=""/>
    <x v="1"/>
    <n v="108"/>
    <x v="1"/>
    <x v="1"/>
    <x v="1"/>
    <m/>
    <x v="0"/>
    <x v="1"/>
    <x v="1"/>
    <s v="ERASER 526-B40BL JK"/>
    <x v="1"/>
    <n v="50"/>
    <x v="8"/>
    <n v="28300"/>
    <m/>
    <s v="50 BOX (40 PCS)"/>
    <x v="3"/>
    <x v="2"/>
    <x v="0"/>
    <x v="0"/>
    <n v="1415000"/>
    <n v="176875"/>
    <n v="61906.25"/>
    <n v="238781.25"/>
    <n v="1176218.75"/>
    <x v="0"/>
    <s v=""/>
    <s v=""/>
    <n v="1415000"/>
    <n v="1415000"/>
    <x v="16"/>
    <x v="10"/>
    <x v="2"/>
    <x v="1"/>
    <x v="3"/>
    <s v="eraser526b40bljk"/>
    <s v="eraser526b40bljk14150000.1250.05"/>
    <s v="eraser526b40bljk14150000.1250.05"/>
    <s v=""/>
    <x v="1"/>
    <n v="791"/>
    <x v="0"/>
    <s v="50 BOX (40 PCS)"/>
    <s v="eraser526b40bljk50box40pcsartomoro"/>
    <n v="791"/>
    <x v="425"/>
  </r>
  <r>
    <s v=""/>
    <s v=""/>
    <x v="1"/>
    <n v="108"/>
    <x v="1"/>
    <x v="1"/>
    <x v="1"/>
    <m/>
    <x v="0"/>
    <x v="1"/>
    <x v="2"/>
    <s v="ERASER 526-B40P JK"/>
    <x v="10"/>
    <n v="350"/>
    <x v="8"/>
    <n v="28300"/>
    <m/>
    <s v="50 BOX (40 PCS)"/>
    <x v="3"/>
    <x v="2"/>
    <x v="0"/>
    <x v="0"/>
    <n v="9905000"/>
    <n v="1238125"/>
    <n v="433343.75"/>
    <n v="1671468.75"/>
    <n v="8233531.25"/>
    <x v="0"/>
    <n v="9166230"/>
    <n v="45152170"/>
    <n v="1415000"/>
    <n v="9905000"/>
    <x v="16"/>
    <x v="10"/>
    <x v="2"/>
    <x v="1"/>
    <x v="3"/>
    <s v="eraser526b40pjk"/>
    <s v="eraser526b40pjk14150000.1250.05"/>
    <s v="eraser526b40pjk14150000.1250.05"/>
    <s v=""/>
    <x v="1"/>
    <n v="793"/>
    <x v="0"/>
    <s v="50 BOX (40 PCS)"/>
    <s v="eraser526b40pjk50box40pcsartomoro"/>
    <n v="793"/>
    <x v="426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09"/>
    <s v="ATA_2007_048-11"/>
    <x v="0"/>
    <n v="109"/>
    <x v="1"/>
    <x v="10"/>
    <x v="2"/>
    <s v="SA230712048"/>
    <x v="0"/>
    <x v="21"/>
    <x v="0"/>
    <s v="CORRECTION TAPE CT-520 JK"/>
    <x v="1"/>
    <n v="360"/>
    <x v="3"/>
    <n v="11000"/>
    <m/>
    <s v="360 PCS"/>
    <x v="3"/>
    <x v="2"/>
    <x v="0"/>
    <x v="0"/>
    <n v="3960000"/>
    <n v="495000"/>
    <n v="173250"/>
    <n v="668250"/>
    <n v="3291750"/>
    <x v="0"/>
    <s v=""/>
    <s v=""/>
    <n v="3960000"/>
    <n v="3960000"/>
    <x v="16"/>
    <x v="10"/>
    <x v="2"/>
    <x v="12"/>
    <x v="5"/>
    <s v="correctiontapect520jk"/>
    <s v="correctiontapect520jk39600000.1250.05"/>
    <s v="correctiontapect520jk39600000.1250.05"/>
    <s v="ATALI MAKMURARTO MOROSA23071204813/07/203correctiontapect520jk"/>
    <x v="0"/>
    <n v="603"/>
    <x v="0"/>
    <s v="360 PCS"/>
    <s v="correctiontapect520jk360pcsartomoro"/>
    <n v="603"/>
    <x v="427"/>
  </r>
  <r>
    <s v=""/>
    <s v=""/>
    <x v="1"/>
    <n v="109"/>
    <x v="1"/>
    <x v="1"/>
    <x v="1"/>
    <m/>
    <x v="0"/>
    <x v="1"/>
    <x v="1"/>
    <s v="CORRECTION TAPE CT-533 JK"/>
    <x v="1"/>
    <n v="480"/>
    <x v="3"/>
    <n v="8500"/>
    <m/>
    <s v="40 LSN"/>
    <x v="3"/>
    <x v="2"/>
    <x v="0"/>
    <x v="0"/>
    <n v="4080000"/>
    <n v="510000"/>
    <n v="178500"/>
    <n v="688500"/>
    <n v="3391500"/>
    <x v="0"/>
    <s v=""/>
    <s v=""/>
    <n v="4080000"/>
    <n v="4080000"/>
    <x v="16"/>
    <x v="10"/>
    <x v="2"/>
    <x v="1"/>
    <x v="5"/>
    <s v="correctiontapect533jk"/>
    <s v="correctiontapect533jk40800000.1250.05"/>
    <s v="correctiontapect533jk40800000.1250.05"/>
    <s v=""/>
    <x v="1"/>
    <n v="607"/>
    <x v="0"/>
    <s v="40 LSN"/>
    <s v="correctiontapect533jk40lsnartomoro"/>
    <n v="607"/>
    <x v="428"/>
  </r>
  <r>
    <s v=""/>
    <s v=""/>
    <x v="1"/>
    <n v="109"/>
    <x v="1"/>
    <x v="1"/>
    <x v="1"/>
    <m/>
    <x v="0"/>
    <x v="1"/>
    <x v="1"/>
    <s v="PENCIL P 93 2B JK"/>
    <x v="5"/>
    <n v="60"/>
    <x v="6"/>
    <n v="96000"/>
    <m/>
    <s v="30 GRS"/>
    <x v="3"/>
    <x v="2"/>
    <x v="0"/>
    <x v="0"/>
    <n v="5760000"/>
    <n v="720000"/>
    <n v="252000"/>
    <n v="972000"/>
    <n v="4788000"/>
    <x v="0"/>
    <s v=""/>
    <s v=""/>
    <n v="2880000"/>
    <n v="5760000"/>
    <x v="16"/>
    <x v="10"/>
    <x v="2"/>
    <x v="1"/>
    <x v="5"/>
    <s v="pencilp932bjk"/>
    <s v="pencilp932bjk28800000.1250.05"/>
    <s v="pencilp932bjk28800000.1250.05"/>
    <s v=""/>
    <x v="1"/>
    <n v="2073"/>
    <x v="0"/>
    <s v="30 GRS"/>
    <s v="pencilp932bjk30grsartomoro"/>
    <n v="2073"/>
    <x v="429"/>
  </r>
  <r>
    <s v=""/>
    <s v=""/>
    <x v="1"/>
    <n v="109"/>
    <x v="1"/>
    <x v="1"/>
    <x v="1"/>
    <m/>
    <x v="0"/>
    <x v="1"/>
    <x v="0"/>
    <s v="GEL PEN GP 212 I-DIAMOND BLACK JK"/>
    <x v="1"/>
    <n v="144"/>
    <x v="0"/>
    <n v="21600"/>
    <m/>
    <s v="144 LSN"/>
    <x v="3"/>
    <x v="2"/>
    <x v="0"/>
    <x v="0"/>
    <n v="3110400"/>
    <n v="388800"/>
    <n v="136080"/>
    <n v="524880"/>
    <n v="2585520"/>
    <x v="0"/>
    <s v=""/>
    <s v=""/>
    <n v="3110400"/>
    <n v="3110400"/>
    <x v="16"/>
    <x v="10"/>
    <x v="2"/>
    <x v="1"/>
    <x v="5"/>
    <s v="gelpengp212idiamondblackjk"/>
    <s v="gelpengp212idiamondblackjk31104000.1250.05"/>
    <s v="gelpengp212idiamondblackjk31104000.1250.05"/>
    <s v=""/>
    <x v="1"/>
    <n v="854"/>
    <x v="0"/>
    <s v="144 LSN"/>
    <s v="gelpengp212idiamondblackjk144lsnartomoro"/>
    <n v="854"/>
    <x v="430"/>
  </r>
  <r>
    <s v=""/>
    <s v=""/>
    <x v="1"/>
    <n v="109"/>
    <x v="1"/>
    <x v="1"/>
    <x v="1"/>
    <m/>
    <x v="0"/>
    <x v="1"/>
    <x v="1"/>
    <s v="BALLPEN BP 273 ZETO BLACK JK"/>
    <x v="1"/>
    <n v="144"/>
    <x v="0"/>
    <n v="6120"/>
    <m/>
    <s v="144 LSN"/>
    <x v="3"/>
    <x v="2"/>
    <x v="0"/>
    <x v="0"/>
    <n v="881280"/>
    <n v="110160"/>
    <n v="38556"/>
    <n v="148716"/>
    <n v="732564"/>
    <x v="0"/>
    <s v=""/>
    <s v=""/>
    <n v="881280"/>
    <n v="881280"/>
    <x v="16"/>
    <x v="10"/>
    <x v="2"/>
    <x v="1"/>
    <x v="5"/>
    <s v="ballpenbp273zetoblackjk"/>
    <s v="ballpenbp273zetoblackjk8812800.1250.05"/>
    <s v="ballpenbp273zetoblackjk8812800.1250.05"/>
    <s v=""/>
    <x v="1"/>
    <n v="92"/>
    <x v="0"/>
    <s v="144 LSN"/>
    <s v="ballpenbp273zetoblackjk144lsnartomoro"/>
    <n v="92"/>
    <x v="431"/>
  </r>
  <r>
    <s v=""/>
    <s v=""/>
    <x v="1"/>
    <n v="109"/>
    <x v="1"/>
    <x v="1"/>
    <x v="1"/>
    <m/>
    <x v="0"/>
    <x v="1"/>
    <x v="2"/>
    <s v="BALLPEN BP 248 SUMA BLACK JK"/>
    <x v="5"/>
    <n v="288"/>
    <x v="0"/>
    <n v="7800"/>
    <m/>
    <s v="144 LSN"/>
    <x v="3"/>
    <x v="2"/>
    <x v="0"/>
    <x v="0"/>
    <n v="2246400"/>
    <n v="280800"/>
    <n v="98280"/>
    <n v="379080"/>
    <n v="1867320"/>
    <x v="0"/>
    <s v=""/>
    <s v=""/>
    <n v="1123200"/>
    <n v="2246400"/>
    <x v="16"/>
    <x v="10"/>
    <x v="2"/>
    <x v="1"/>
    <x v="5"/>
    <s v="ballpenbp248sumablackjk"/>
    <s v="ballpenbp248sumablackjk11232000.1250.05"/>
    <s v="ballpenbp248sumablackjk11232000.1250.05"/>
    <s v=""/>
    <x v="1"/>
    <e v="#N/A"/>
    <x v="0"/>
    <s v="144 LSN"/>
    <s v="ballpenbp248sumablackjk144lsnartomoro"/>
    <e v="#N/A"/>
    <x v="432"/>
  </r>
  <r>
    <s v=""/>
    <s v=""/>
    <x v="1"/>
    <n v="109"/>
    <x v="1"/>
    <x v="1"/>
    <x v="1"/>
    <m/>
    <x v="0"/>
    <x v="1"/>
    <x v="1"/>
    <s v="PENSTAND BLACK PSGP-147 BLACK JK"/>
    <x v="1"/>
    <n v="576"/>
    <x v="3"/>
    <n v="5800"/>
    <m/>
    <s v="48 LSN"/>
    <x v="3"/>
    <x v="2"/>
    <x v="0"/>
    <x v="0"/>
    <n v="3340800"/>
    <n v="417600"/>
    <n v="146160"/>
    <n v="563760"/>
    <n v="2777040"/>
    <x v="0"/>
    <s v=""/>
    <s v=""/>
    <n v="3340800"/>
    <n v="3340800"/>
    <x v="16"/>
    <x v="10"/>
    <x v="2"/>
    <x v="1"/>
    <x v="5"/>
    <s v="penstandblackpsgp147blackjk"/>
    <s v="penstandblackpsgp147blackjk33408000.1250.05"/>
    <s v="penstandblackpsgp147blackjk33408000.1250.05"/>
    <s v=""/>
    <x v="1"/>
    <n v="2159"/>
    <x v="0"/>
    <s v="48 LSN"/>
    <s v="penstandblackpsgp147blackjk48lsnartomoro"/>
    <n v="2159"/>
    <x v="433"/>
  </r>
  <r>
    <s v=""/>
    <s v=""/>
    <x v="1"/>
    <n v="109"/>
    <x v="1"/>
    <x v="1"/>
    <x v="1"/>
    <m/>
    <x v="0"/>
    <x v="1"/>
    <x v="2"/>
    <s v="TAPE CUTTER TD-102 JK"/>
    <x v="5"/>
    <n v="48"/>
    <x v="3"/>
    <n v="11100"/>
    <m/>
    <s v="24 PCS"/>
    <x v="3"/>
    <x v="2"/>
    <x v="0"/>
    <x v="0"/>
    <n v="532800"/>
    <n v="66600"/>
    <n v="23310"/>
    <n v="89910"/>
    <n v="442890"/>
    <x v="0"/>
    <s v=""/>
    <s v=""/>
    <n v="266400"/>
    <n v="532800"/>
    <x v="16"/>
    <x v="10"/>
    <x v="2"/>
    <x v="1"/>
    <x v="5"/>
    <s v="tapecuttertd102jk"/>
    <s v="tapecuttertd102jk2664000.1250.05"/>
    <s v="tapecuttertd102jk2664000.1250.05"/>
    <s v=""/>
    <x v="1"/>
    <n v="2389"/>
    <x v="0"/>
    <s v="24 PCS"/>
    <s v="tapecuttertd102jk24pcsartomoro"/>
    <n v="2389"/>
    <x v="434"/>
  </r>
  <r>
    <s v=""/>
    <s v=""/>
    <x v="1"/>
    <n v="109"/>
    <x v="1"/>
    <x v="1"/>
    <x v="1"/>
    <m/>
    <x v="0"/>
    <x v="1"/>
    <x v="2"/>
    <s v="TAPE CUTTER TD-09N JK"/>
    <x v="5"/>
    <n v="48"/>
    <x v="3"/>
    <n v="22500"/>
    <m/>
    <s v="24 PCS"/>
    <x v="3"/>
    <x v="2"/>
    <x v="0"/>
    <x v="0"/>
    <n v="1080000"/>
    <n v="135000"/>
    <n v="47250"/>
    <n v="182250"/>
    <n v="897750"/>
    <x v="0"/>
    <s v=""/>
    <s v=""/>
    <n v="540000"/>
    <n v="1080000"/>
    <x v="16"/>
    <x v="10"/>
    <x v="2"/>
    <x v="1"/>
    <x v="5"/>
    <s v="tapecuttertd09njk"/>
    <s v="tapecuttertd09njk5400000.1250.05"/>
    <s v="tapecuttertd09njk5400000.1250.05"/>
    <s v=""/>
    <x v="1"/>
    <n v="2387"/>
    <x v="0"/>
    <s v="24 PCS"/>
    <s v="tapecuttertd09njk24pcsartomoro"/>
    <n v="2387"/>
    <x v="435"/>
  </r>
  <r>
    <s v=""/>
    <s v=""/>
    <x v="1"/>
    <n v="109"/>
    <x v="1"/>
    <x v="1"/>
    <x v="1"/>
    <m/>
    <x v="0"/>
    <x v="1"/>
    <x v="2"/>
    <s v="TAPE CUTTER TD-2H JK"/>
    <x v="5"/>
    <n v="48"/>
    <x v="3"/>
    <n v="41000"/>
    <m/>
    <s v="24 PCS"/>
    <x v="3"/>
    <x v="2"/>
    <x v="0"/>
    <x v="0"/>
    <n v="1968000"/>
    <n v="246000"/>
    <n v="86100"/>
    <n v="332100"/>
    <n v="1635900"/>
    <x v="0"/>
    <s v=""/>
    <s v=""/>
    <n v="984000"/>
    <n v="1968000"/>
    <x v="16"/>
    <x v="10"/>
    <x v="2"/>
    <x v="1"/>
    <x v="5"/>
    <s v="tapecuttertd2hjk"/>
    <s v="tapecuttertd2hjk9840000.1250.05"/>
    <s v="tapecuttertd2hjk9840000.1250.05"/>
    <s v=""/>
    <x v="1"/>
    <n v="2392"/>
    <x v="0"/>
    <s v="24 PCS"/>
    <s v="tapecuttertd2hjk24pcsartomoro"/>
    <n v="2392"/>
    <x v="436"/>
  </r>
  <r>
    <s v=""/>
    <s v=""/>
    <x v="1"/>
    <n v="109"/>
    <x v="1"/>
    <x v="1"/>
    <x v="1"/>
    <m/>
    <x v="0"/>
    <x v="1"/>
    <x v="1"/>
    <s v="CUTTER CU-10BC JK"/>
    <x v="1"/>
    <n v="24"/>
    <x v="0"/>
    <n v="27600"/>
    <m/>
    <s v="24 LSN"/>
    <x v="3"/>
    <x v="2"/>
    <x v="0"/>
    <x v="0"/>
    <n v="662400"/>
    <n v="82800"/>
    <n v="28980"/>
    <n v="111780"/>
    <n v="550620"/>
    <x v="0"/>
    <n v="4661226"/>
    <n v="22960854"/>
    <n v="662400"/>
    <n v="662400"/>
    <x v="16"/>
    <x v="10"/>
    <x v="2"/>
    <x v="1"/>
    <x v="5"/>
    <s v="cuttercu10bcjk"/>
    <s v="cuttercu10bcjk6624000.1250.05"/>
    <s v="cuttercu10bcjk6624000.1250.05"/>
    <s v=""/>
    <x v="1"/>
    <n v="658"/>
    <x v="0"/>
    <s v="24 LSN"/>
    <s v="cuttercu10bcjk24lsnartomoro"/>
    <n v="658"/>
    <x v="437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10"/>
    <s v="ATA_2007_049-6"/>
    <x v="0"/>
    <n v="110"/>
    <x v="1"/>
    <x v="10"/>
    <x v="2"/>
    <s v="SA230712049"/>
    <x v="0"/>
    <x v="15"/>
    <x v="1"/>
    <s v="GLUE STICK GS-104 ANIMAL KINGDOM JK"/>
    <x v="1"/>
    <n v="864"/>
    <x v="3"/>
    <n v="2450"/>
    <m/>
    <s v="36 BOX (24 PCS)"/>
    <x v="3"/>
    <x v="2"/>
    <x v="0"/>
    <x v="0"/>
    <n v="2116800"/>
    <n v="264600"/>
    <n v="92610"/>
    <n v="357210"/>
    <n v="1759590"/>
    <x v="0"/>
    <s v=""/>
    <s v=""/>
    <n v="2116800"/>
    <n v="2116800"/>
    <x v="16"/>
    <x v="10"/>
    <x v="2"/>
    <x v="6"/>
    <x v="3"/>
    <s v="gluestickgs104animalkingdomjk"/>
    <s v="gluestickgs104animalkingdomjk21168000.1250.05"/>
    <s v="gluestickgs104animalkingdomjk21168000.1250.05"/>
    <s v="ATALI MAKMURARTO MOROSA23071204945120gluestickgs104animalkingdomjk"/>
    <x v="0"/>
    <n v="1072"/>
    <x v="0"/>
    <s v="36 BOX (24 PCS)"/>
    <s v="gluestickgs104animalkingdomjk36box24pcsartomoro"/>
    <n v="1072"/>
    <x v="438"/>
  </r>
  <r>
    <s v=""/>
    <s v=""/>
    <x v="1"/>
    <n v="110"/>
    <x v="1"/>
    <x v="1"/>
    <x v="1"/>
    <m/>
    <x v="0"/>
    <x v="1"/>
    <x v="1"/>
    <s v="GLUE STICK GS-100 (8 GRAM) JK"/>
    <x v="1"/>
    <n v="864"/>
    <x v="3"/>
    <n v="2100"/>
    <m/>
    <s v="36 BOX (24 PCS)"/>
    <x v="3"/>
    <x v="2"/>
    <x v="0"/>
    <x v="0"/>
    <n v="1814400"/>
    <n v="226800"/>
    <n v="79380"/>
    <n v="306180"/>
    <n v="1508220"/>
    <x v="0"/>
    <s v=""/>
    <s v=""/>
    <n v="1814400"/>
    <n v="1814400"/>
    <x v="16"/>
    <x v="10"/>
    <x v="2"/>
    <x v="1"/>
    <x v="3"/>
    <s v="gluestickgs1008gramjk"/>
    <s v="gluestickgs1008gramjk18144000.1250.05"/>
    <s v="gluestickgs1008gramjk18144000.1250.05"/>
    <s v=""/>
    <x v="1"/>
    <n v="1069"/>
    <x v="0"/>
    <s v="36 BOX (24 PCS)"/>
    <s v="gluestickgs1008gramjk36box24pcsartomoro"/>
    <n v="1069"/>
    <x v="439"/>
  </r>
  <r>
    <s v=""/>
    <s v=""/>
    <x v="1"/>
    <n v="110"/>
    <x v="1"/>
    <x v="1"/>
    <x v="1"/>
    <m/>
    <x v="0"/>
    <x v="1"/>
    <x v="1"/>
    <s v="CORRECTION FLUID CF-S209 JK"/>
    <x v="1"/>
    <n v="36"/>
    <x v="0"/>
    <n v="41400"/>
    <m/>
    <s v="36 LSN"/>
    <x v="3"/>
    <x v="2"/>
    <x v="0"/>
    <x v="0"/>
    <n v="1490400"/>
    <n v="186300"/>
    <n v="65205"/>
    <n v="251505"/>
    <n v="1238895"/>
    <x v="0"/>
    <s v=""/>
    <s v=""/>
    <n v="1490400"/>
    <n v="1490400"/>
    <x v="16"/>
    <x v="10"/>
    <x v="2"/>
    <x v="1"/>
    <x v="3"/>
    <s v="correctionfluidcfs209jk"/>
    <s v="correctionfluidcfs209jk14904000.1250.05"/>
    <s v="correctionfluidcfs209jk14904000.1250.05"/>
    <s v=""/>
    <x v="1"/>
    <n v="588"/>
    <x v="0"/>
    <s v="36 LSN"/>
    <s v="correctionfluidcfs209jk36lsnartomoro"/>
    <n v="588"/>
    <x v="440"/>
  </r>
  <r>
    <s v=""/>
    <s v=""/>
    <x v="1"/>
    <n v="110"/>
    <x v="1"/>
    <x v="1"/>
    <x v="1"/>
    <m/>
    <x v="0"/>
    <x v="1"/>
    <x v="1"/>
    <s v="CUTTER BLADE L-150M (MH) JK"/>
    <x v="1"/>
    <n v="40"/>
    <x v="0"/>
    <n v="49200"/>
    <m/>
    <s v="40 LSN"/>
    <x v="3"/>
    <x v="2"/>
    <x v="0"/>
    <x v="0"/>
    <n v="1968000"/>
    <n v="246000"/>
    <n v="86100"/>
    <n v="332100"/>
    <n v="1635900"/>
    <x v="0"/>
    <s v=""/>
    <s v=""/>
    <n v="1968000"/>
    <n v="1968000"/>
    <x v="16"/>
    <x v="10"/>
    <x v="2"/>
    <x v="1"/>
    <x v="3"/>
    <s v="cutterbladel150mmhjk"/>
    <s v="cutterbladel150mmhjk19680000.1250.05"/>
    <s v="cutterbladel150mmhjk19680000.1250.05"/>
    <s v=""/>
    <x v="1"/>
    <n v="656"/>
    <x v="0"/>
    <s v="40 LSN"/>
    <s v="cutterbladel150mmhjk40lsnartomoro"/>
    <n v="656"/>
    <x v="441"/>
  </r>
  <r>
    <s v=""/>
    <s v=""/>
    <x v="1"/>
    <n v="110"/>
    <x v="1"/>
    <x v="1"/>
    <x v="1"/>
    <m/>
    <x v="0"/>
    <x v="1"/>
    <x v="1"/>
    <s v="STAMP PAD NO.00 JK"/>
    <x v="1"/>
    <n v="576"/>
    <x v="3"/>
    <n v="4700"/>
    <m/>
    <s v="24 PAK (24 PCS)"/>
    <x v="3"/>
    <x v="2"/>
    <x v="0"/>
    <x v="0"/>
    <n v="2707200"/>
    <n v="338400"/>
    <n v="118440"/>
    <n v="456840"/>
    <n v="2250360"/>
    <x v="0"/>
    <s v=""/>
    <s v=""/>
    <n v="2707200"/>
    <n v="2707200"/>
    <x v="16"/>
    <x v="10"/>
    <x v="2"/>
    <x v="1"/>
    <x v="3"/>
    <s v="stamppadno00jk"/>
    <s v="stamppadno00jk27072000.1250.05"/>
    <s v="stamppadno00jk27072000.1250.05"/>
    <s v=""/>
    <x v="1"/>
    <n v="2330"/>
    <x v="0"/>
    <s v="24 PAK (24 PCS)"/>
    <s v="stamppadno00jk24pak24pcsartomoro"/>
    <e v="#N/A"/>
    <x v="442"/>
  </r>
  <r>
    <s v=""/>
    <s v=""/>
    <x v="1"/>
    <n v="110"/>
    <x v="1"/>
    <x v="1"/>
    <x v="1"/>
    <m/>
    <x v="0"/>
    <x v="1"/>
    <x v="0"/>
    <s v="ERASER 526-B40BL JK"/>
    <x v="5"/>
    <n v="100"/>
    <x v="8"/>
    <n v="28300"/>
    <m/>
    <s v="50 BOX (40 PCS)"/>
    <x v="3"/>
    <x v="2"/>
    <x v="0"/>
    <x v="0"/>
    <n v="2830000"/>
    <n v="353750"/>
    <n v="123812.5"/>
    <n v="477562.5"/>
    <n v="2352437.5"/>
    <x v="0"/>
    <n v="2181397.5"/>
    <n v="10745402.5"/>
    <n v="1415000"/>
    <n v="2830000"/>
    <x v="16"/>
    <x v="10"/>
    <x v="2"/>
    <x v="1"/>
    <x v="3"/>
    <s v="eraser526b40bljk"/>
    <s v="eraser526b40bljk14150000.1250.05"/>
    <s v="eraser526b40bljk14150000.1250.05"/>
    <s v=""/>
    <x v="1"/>
    <n v="791"/>
    <x v="0"/>
    <s v="50 BOX (40 PCS)"/>
    <s v="eraser526b40bljk50box40pcsartomoro"/>
    <n v="791"/>
    <x v="443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11"/>
    <s v="ATA_2007_050-7"/>
    <x v="0"/>
    <n v="111"/>
    <x v="1"/>
    <x v="10"/>
    <x v="2"/>
    <s v="SA230712050"/>
    <x v="0"/>
    <x v="15"/>
    <x v="0"/>
    <s v="PENCIL CASE PC-0618PL-11 BLUE JK"/>
    <x v="2"/>
    <n v="72"/>
    <x v="3"/>
    <n v="4000"/>
    <m/>
    <s v="12 BOX(24 PCS)"/>
    <x v="3"/>
    <x v="2"/>
    <x v="0"/>
    <x v="0"/>
    <n v="288000"/>
    <n v="36000"/>
    <n v="12600"/>
    <n v="48600"/>
    <n v="239400"/>
    <x v="0"/>
    <s v=""/>
    <s v=""/>
    <n v="288000"/>
    <n v="288000"/>
    <x v="16"/>
    <x v="10"/>
    <x v="2"/>
    <x v="4"/>
    <x v="3"/>
    <s v="pencilcasepc0618pl11bluejk"/>
    <s v="pencilcasepc0618pl11bluejk2880000.1250.05"/>
    <s v="pencilcasepc0618pl11bluejk40000.1250.05"/>
    <s v="ATALI MAKMURARTO MOROSA23071205045120pencilcasepc0618pl11bluejk"/>
    <x v="0"/>
    <n v="2042"/>
    <x v="0"/>
    <s v="12 BOX(24 PCS)"/>
    <s v="pencilcasepc0618pl11bluejk12box24pcsartomoro"/>
    <n v="2042"/>
    <x v="444"/>
  </r>
  <r>
    <s v=""/>
    <s v=""/>
    <x v="1"/>
    <n v="111"/>
    <x v="1"/>
    <x v="1"/>
    <x v="1"/>
    <m/>
    <x v="0"/>
    <x v="1"/>
    <x v="0"/>
    <s v="PENCIL CASE PC-0618PL-11 GREEN JK"/>
    <x v="2"/>
    <n v="72"/>
    <x v="3"/>
    <n v="4000"/>
    <m/>
    <s v="12 BOX(24 PCS)"/>
    <x v="3"/>
    <x v="2"/>
    <x v="0"/>
    <x v="0"/>
    <n v="288000"/>
    <n v="36000"/>
    <n v="12600"/>
    <n v="48600"/>
    <n v="239400"/>
    <x v="0"/>
    <s v=""/>
    <s v=""/>
    <n v="288000"/>
    <n v="288000"/>
    <x v="16"/>
    <x v="10"/>
    <x v="2"/>
    <x v="1"/>
    <x v="3"/>
    <s v="pencilcasepc0618pl11greenjk"/>
    <s v="pencilcasepc0618pl11greenjk2880000.1250.05"/>
    <s v="pencilcasepc0618pl11greenjk40000.1250.05"/>
    <s v=""/>
    <x v="1"/>
    <n v="2043"/>
    <x v="0"/>
    <s v="12 BOX(24 PCS)"/>
    <s v="pencilcasepc0618pl11greenjk12box24pcsartomoro"/>
    <n v="2043"/>
    <x v="445"/>
  </r>
  <r>
    <s v=""/>
    <s v=""/>
    <x v="1"/>
    <n v="111"/>
    <x v="1"/>
    <x v="1"/>
    <x v="1"/>
    <m/>
    <x v="0"/>
    <x v="1"/>
    <x v="0"/>
    <s v="PENCIL CASE PC-0618PL-11 RED JK"/>
    <x v="2"/>
    <n v="72"/>
    <x v="3"/>
    <n v="4000"/>
    <m/>
    <s v="12 BOX(24 PCS)"/>
    <x v="3"/>
    <x v="2"/>
    <x v="0"/>
    <x v="0"/>
    <n v="288000"/>
    <n v="36000"/>
    <n v="12600"/>
    <n v="48600"/>
    <n v="239400"/>
    <x v="0"/>
    <s v=""/>
    <s v=""/>
    <n v="288000"/>
    <n v="288000"/>
    <x v="16"/>
    <x v="10"/>
    <x v="2"/>
    <x v="1"/>
    <x v="3"/>
    <s v="pencilcasepc0618pl11redjk"/>
    <s v="pencilcasepc0618pl11redjk2880000.1250.05"/>
    <s v="pencilcasepc0618pl11redjk40000.1250.05"/>
    <s v=""/>
    <x v="1"/>
    <n v="2044"/>
    <x v="0"/>
    <s v="12 BOX(24 PCS)"/>
    <s v="pencilcasepc0618pl11redjk12box24pcsartomoro"/>
    <n v="2044"/>
    <x v="446"/>
  </r>
  <r>
    <s v=""/>
    <s v=""/>
    <x v="1"/>
    <n v="111"/>
    <x v="1"/>
    <x v="1"/>
    <x v="1"/>
    <m/>
    <x v="0"/>
    <x v="1"/>
    <x v="0"/>
    <s v="PENCIL CASE PC-0618PL-11 YELLOW JK"/>
    <x v="2"/>
    <n v="72"/>
    <x v="3"/>
    <n v="4000"/>
    <m/>
    <s v="12 BOX(24 PCS)"/>
    <x v="3"/>
    <x v="2"/>
    <x v="0"/>
    <x v="0"/>
    <n v="288000"/>
    <n v="36000"/>
    <n v="12600"/>
    <n v="48600"/>
    <n v="239400"/>
    <x v="0"/>
    <s v=""/>
    <s v=""/>
    <n v="288000"/>
    <n v="288000"/>
    <x v="16"/>
    <x v="10"/>
    <x v="2"/>
    <x v="1"/>
    <x v="3"/>
    <s v="pencilcasepc0618pl11yellowjk"/>
    <s v="pencilcasepc0618pl11yellowjk2880000.1250.05"/>
    <s v="pencilcasepc0618pl11yellowjk40000.1250.05"/>
    <s v=""/>
    <x v="1"/>
    <n v="2045"/>
    <x v="0"/>
    <s v="12 BOX(24 PCS)"/>
    <s v="pencilcasepc0618pl11yellowjk12box24pcsartomoro"/>
    <n v="2045"/>
    <x v="447"/>
  </r>
  <r>
    <s v=""/>
    <s v=""/>
    <x v="1"/>
    <n v="111"/>
    <x v="1"/>
    <x v="1"/>
    <x v="1"/>
    <m/>
    <x v="0"/>
    <x v="1"/>
    <x v="0"/>
    <s v="HIGHLIGHTER HL-1 (YELLOW) JK"/>
    <x v="2"/>
    <n v="360"/>
    <x v="3"/>
    <n v="3700"/>
    <m/>
    <s v="72 BOX (10 PCS)"/>
    <x v="3"/>
    <x v="2"/>
    <x v="0"/>
    <x v="0"/>
    <n v="1332000"/>
    <n v="166500"/>
    <n v="58275"/>
    <n v="224775"/>
    <n v="1107225"/>
    <x v="0"/>
    <s v=""/>
    <s v=""/>
    <n v="1332000"/>
    <n v="1332000"/>
    <x v="16"/>
    <x v="10"/>
    <x v="2"/>
    <x v="1"/>
    <x v="3"/>
    <s v="highlighterhl1yellowjk"/>
    <s v="highlighterhl1yellowjk13320000.1250.05"/>
    <s v="highlighterhl1yellowjk37000.1250.05"/>
    <s v=""/>
    <x v="1"/>
    <n v="1121"/>
    <x v="0"/>
    <s v="72 BOX (10 PCS)"/>
    <s v="highlighterhl1yellowjk72box10pcsartomoro"/>
    <n v="1121"/>
    <x v="448"/>
  </r>
  <r>
    <s v=""/>
    <s v=""/>
    <x v="1"/>
    <n v="111"/>
    <x v="1"/>
    <x v="1"/>
    <x v="1"/>
    <m/>
    <x v="0"/>
    <x v="1"/>
    <x v="0"/>
    <s v="HIGHLIGHTER HL-5 (ORANGE) JK"/>
    <x v="2"/>
    <n v="360"/>
    <x v="3"/>
    <n v="3700"/>
    <m/>
    <s v="73 BOX (10 PCS)"/>
    <x v="3"/>
    <x v="2"/>
    <x v="0"/>
    <x v="0"/>
    <n v="1332000"/>
    <n v="166500"/>
    <n v="58275"/>
    <n v="224775"/>
    <n v="1107225"/>
    <x v="0"/>
    <s v=""/>
    <s v=""/>
    <n v="1332000"/>
    <n v="1332000"/>
    <x v="16"/>
    <x v="10"/>
    <x v="2"/>
    <x v="1"/>
    <x v="3"/>
    <s v="highlighterhl5orangejk"/>
    <s v="highlighterhl5orangejk13320000.1250.05"/>
    <s v="highlighterhl5orangejk37000.1250.05"/>
    <s v=""/>
    <x v="1"/>
    <n v="1125"/>
    <x v="0"/>
    <s v="73 BOX (10 PCS)"/>
    <s v="highlighterhl5orangejk73box10pcsartomoro"/>
    <e v="#N/A"/>
    <x v="449"/>
  </r>
  <r>
    <s v=""/>
    <s v=""/>
    <x v="1"/>
    <n v="111"/>
    <x v="1"/>
    <x v="1"/>
    <x v="1"/>
    <m/>
    <x v="0"/>
    <x v="1"/>
    <x v="0"/>
    <s v="HIGHLIGHTER HL-14 (GREY) JK"/>
    <x v="2"/>
    <n v="240"/>
    <x v="3"/>
    <n v="3700"/>
    <m/>
    <s v="74 BOX (10 PCS)"/>
    <x v="3"/>
    <x v="2"/>
    <x v="4"/>
    <x v="0"/>
    <n v="888000"/>
    <n v="111000"/>
    <n v="38850"/>
    <n v="149850"/>
    <n v="738150"/>
    <x v="0"/>
    <n v="1347412"/>
    <n v="3356588"/>
    <n v="888000"/>
    <n v="888000"/>
    <x v="16"/>
    <x v="10"/>
    <x v="2"/>
    <x v="1"/>
    <x v="3"/>
    <s v="highlighterhl14greyjk"/>
    <s v="highlighterhl14greyjk8880000.1250.05"/>
    <s v="highlighterhl14greyjk37000.1250.05"/>
    <s v=""/>
    <x v="1"/>
    <e v="#N/A"/>
    <x v="0"/>
    <s v="74 BOX (10 PCS)"/>
    <s v="highlighterhl14greyjk74box10pcsartomoro"/>
    <e v="#N/A"/>
    <x v="45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12"/>
    <s v="ATA_2007_212-10"/>
    <x v="0"/>
    <n v="112"/>
    <x v="1"/>
    <x v="10"/>
    <x v="2"/>
    <s v="SA230712212"/>
    <x v="0"/>
    <x v="19"/>
    <x v="1"/>
    <s v="OIL PASTELOP-36S PP CASE SEA WORLD JK"/>
    <x v="0"/>
    <n v="360"/>
    <x v="5"/>
    <n v="41500"/>
    <m/>
    <s v="6 BOX (6 SET)"/>
    <x v="3"/>
    <x v="2"/>
    <x v="0"/>
    <x v="0"/>
    <n v="14940000"/>
    <n v="1867500"/>
    <n v="653625"/>
    <n v="2521125"/>
    <n v="12418875"/>
    <x v="0"/>
    <s v=""/>
    <s v=""/>
    <n v="1494000"/>
    <n v="14940000"/>
    <x v="16"/>
    <x v="10"/>
    <x v="2"/>
    <x v="9"/>
    <x v="3"/>
    <s v="oilpastelop36sppcaseseaworldjk"/>
    <s v="oilpastelop36sppcaseseaworldjk14940000.1250.05"/>
    <s v="oilpastelop36sppcaseseaworldjk14940000.1250.05"/>
    <s v="ATALI MAKMURARTO MOROSA23071221245121oilpastelop36sppcaseseaworldjk"/>
    <x v="0"/>
    <n v="1795"/>
    <x v="0"/>
    <s v="6 BOX (6 SET)"/>
    <s v="oilpastelop36sppcaseseaworldjk6box6setartomoro"/>
    <n v="1795"/>
    <x v="451"/>
  </r>
  <r>
    <s v=""/>
    <s v=""/>
    <x v="1"/>
    <n v="112"/>
    <x v="1"/>
    <x v="1"/>
    <x v="1"/>
    <m/>
    <x v="0"/>
    <x v="1"/>
    <x v="1"/>
    <s v="OIL PASTEL OP-12CR ROUND JK"/>
    <x v="1"/>
    <n v="144"/>
    <x v="5"/>
    <n v="9000"/>
    <m/>
    <s v="6 BOX (24 SET)"/>
    <x v="3"/>
    <x v="2"/>
    <x v="0"/>
    <x v="0"/>
    <n v="1296000"/>
    <n v="162000"/>
    <n v="56700"/>
    <n v="218700"/>
    <n v="1077300"/>
    <x v="0"/>
    <s v=""/>
    <s v=""/>
    <n v="1296000"/>
    <n v="1296000"/>
    <x v="16"/>
    <x v="10"/>
    <x v="2"/>
    <x v="1"/>
    <x v="3"/>
    <s v="oilpastelop12crroundjk"/>
    <s v="oilpastelop12crroundjk12960000.1250.05"/>
    <s v="oilpastelop12crroundjk12960000.1250.05"/>
    <s v=""/>
    <x v="1"/>
    <n v="1791"/>
    <x v="0"/>
    <s v="6 BOX (24 SET)"/>
    <s v="oilpastelop12crroundjk6box24setartomoro"/>
    <n v="1791"/>
    <x v="452"/>
  </r>
  <r>
    <s v=""/>
    <s v=""/>
    <x v="1"/>
    <n v="112"/>
    <x v="1"/>
    <x v="1"/>
    <x v="1"/>
    <m/>
    <x v="0"/>
    <x v="1"/>
    <x v="4"/>
    <s v="PENCIL P 88 2B JK"/>
    <x v="8"/>
    <n v="150"/>
    <x v="6"/>
    <n v="104400"/>
    <m/>
    <s v="30 GRS"/>
    <x v="3"/>
    <x v="2"/>
    <x v="0"/>
    <x v="0"/>
    <n v="15660000"/>
    <n v="1957500"/>
    <n v="685125"/>
    <n v="2642625"/>
    <n v="13017375"/>
    <x v="0"/>
    <s v=""/>
    <s v=""/>
    <n v="3132000"/>
    <n v="15660000"/>
    <x v="16"/>
    <x v="10"/>
    <x v="2"/>
    <x v="1"/>
    <x v="3"/>
    <s v="pencilp882bjk"/>
    <s v="pencilp882bjk31320000.1250.05"/>
    <s v="pencilp882bjk31320000.1250.05"/>
    <s v=""/>
    <x v="1"/>
    <n v="2069"/>
    <x v="0"/>
    <s v="30 GRS"/>
    <s v="pencilp882bjk30grsartomoro"/>
    <n v="2069"/>
    <x v="453"/>
  </r>
  <r>
    <s v=""/>
    <s v=""/>
    <x v="1"/>
    <n v="112"/>
    <x v="1"/>
    <x v="1"/>
    <x v="1"/>
    <m/>
    <x v="0"/>
    <x v="1"/>
    <x v="4"/>
    <s v="STAPLER HD-10CL JK"/>
    <x v="8"/>
    <n v="1200"/>
    <x v="3"/>
    <n v="7000"/>
    <m/>
    <s v="20 LSN"/>
    <x v="3"/>
    <x v="2"/>
    <x v="0"/>
    <x v="0"/>
    <n v="8400000"/>
    <n v="1050000"/>
    <n v="367500"/>
    <n v="1417500"/>
    <n v="6982500"/>
    <x v="0"/>
    <s v=""/>
    <s v=""/>
    <n v="1680000"/>
    <n v="8400000"/>
    <x v="16"/>
    <x v="10"/>
    <x v="2"/>
    <x v="1"/>
    <x v="3"/>
    <s v="staplerhd10cljk"/>
    <s v="staplerhd10cljk16800000.1250.05"/>
    <s v="staplerhd10cljk16800000.1250.05"/>
    <s v=""/>
    <x v="1"/>
    <n v="2336"/>
    <x v="0"/>
    <s v="20 LSN"/>
    <s v="staplerhd10cljk20lsnartomoro"/>
    <n v="2336"/>
    <x v="454"/>
  </r>
  <r>
    <s v=""/>
    <s v=""/>
    <x v="1"/>
    <n v="112"/>
    <x v="1"/>
    <x v="1"/>
    <x v="1"/>
    <m/>
    <x v="0"/>
    <x v="1"/>
    <x v="2"/>
    <s v="STAPLER HD-10M JK"/>
    <x v="5"/>
    <n v="50"/>
    <x v="0"/>
    <n v="70800"/>
    <m/>
    <s v="25 LSN"/>
    <x v="3"/>
    <x v="2"/>
    <x v="0"/>
    <x v="0"/>
    <n v="3540000"/>
    <n v="442500"/>
    <n v="154875"/>
    <n v="597375"/>
    <n v="2942625"/>
    <x v="0"/>
    <s v=""/>
    <s v=""/>
    <n v="1770000"/>
    <n v="3540000"/>
    <x v="16"/>
    <x v="10"/>
    <x v="2"/>
    <x v="1"/>
    <x v="3"/>
    <s v="staplerhd10mjk"/>
    <s v="staplerhd10mjk17700000.1250.05"/>
    <s v="staplerhd10mjk17700000.1250.05"/>
    <s v=""/>
    <x v="1"/>
    <n v="2332"/>
    <x v="0"/>
    <s v="25 LSN"/>
    <s v="staplerhd10mjk25lsnartomoro"/>
    <n v="2332"/>
    <x v="455"/>
  </r>
  <r>
    <s v=""/>
    <s v=""/>
    <x v="1"/>
    <n v="112"/>
    <x v="1"/>
    <x v="1"/>
    <x v="1"/>
    <m/>
    <x v="0"/>
    <x v="1"/>
    <x v="1"/>
    <s v="SHARPENER A-63 (ROBOT) JK"/>
    <x v="1"/>
    <n v="72"/>
    <x v="3"/>
    <n v="46000"/>
    <m/>
    <s v="72 PCS"/>
    <x v="3"/>
    <x v="2"/>
    <x v="0"/>
    <x v="0"/>
    <n v="3312000"/>
    <n v="414000"/>
    <n v="144900"/>
    <n v="558900"/>
    <n v="2753100"/>
    <x v="0"/>
    <s v=""/>
    <s v=""/>
    <n v="3312000"/>
    <n v="3312000"/>
    <x v="16"/>
    <x v="10"/>
    <x v="2"/>
    <x v="1"/>
    <x v="3"/>
    <s v="sharpenera63robotjk"/>
    <s v="sharpenera63robotjk33120000.1250.05"/>
    <s v="sharpenera63robotjk33120000.1250.05"/>
    <s v=""/>
    <x v="1"/>
    <n v="2301"/>
    <x v="0"/>
    <s v="72 PCS"/>
    <s v="sharpenera63robotjk72pcsartomoro"/>
    <n v="2301"/>
    <x v="456"/>
  </r>
  <r>
    <s v=""/>
    <s v=""/>
    <x v="1"/>
    <n v="112"/>
    <x v="1"/>
    <x v="1"/>
    <x v="1"/>
    <m/>
    <x v="0"/>
    <x v="1"/>
    <x v="1"/>
    <s v="BALLPEN BP-338 VOCUS (BLACK) JK"/>
    <x v="1"/>
    <n v="144"/>
    <x v="0"/>
    <n v="12600"/>
    <m/>
    <s v="144 LSN"/>
    <x v="3"/>
    <x v="2"/>
    <x v="0"/>
    <x v="0"/>
    <n v="1814400"/>
    <n v="226800"/>
    <n v="79380"/>
    <n v="306180"/>
    <n v="1508220"/>
    <x v="0"/>
    <s v=""/>
    <s v=""/>
    <n v="1814400"/>
    <n v="1814400"/>
    <x v="16"/>
    <x v="10"/>
    <x v="2"/>
    <x v="1"/>
    <x v="3"/>
    <s v="ballpenbp338vocusblackjk"/>
    <s v="ballpenbp338vocusblackjk18144000.1250.05"/>
    <s v="ballpenbp338vocusblackjk18144000.1250.05"/>
    <s v=""/>
    <x v="1"/>
    <n v="96"/>
    <x v="0"/>
    <s v="144 LSN"/>
    <s v="ballpenbp338vocusblackjk144lsnartomoro"/>
    <n v="96"/>
    <x v="457"/>
  </r>
  <r>
    <s v=""/>
    <s v=""/>
    <x v="1"/>
    <n v="112"/>
    <x v="1"/>
    <x v="1"/>
    <x v="1"/>
    <m/>
    <x v="0"/>
    <x v="1"/>
    <x v="1"/>
    <s v="MATH SET MS-25 JK"/>
    <x v="1"/>
    <n v="24"/>
    <x v="0"/>
    <n v="89400"/>
    <m/>
    <s v="24 LSN"/>
    <x v="3"/>
    <x v="2"/>
    <x v="0"/>
    <x v="0"/>
    <n v="2145600"/>
    <n v="268200"/>
    <n v="93870"/>
    <n v="362070"/>
    <n v="1783530"/>
    <x v="0"/>
    <s v=""/>
    <s v=""/>
    <n v="2145600"/>
    <n v="2145600"/>
    <x v="16"/>
    <x v="10"/>
    <x v="2"/>
    <x v="1"/>
    <x v="3"/>
    <s v="mathsetms25jk"/>
    <s v="mathsetms25jk21456000.1250.05"/>
    <s v="mathsetms25jk21456000.1250.05"/>
    <s v=""/>
    <x v="1"/>
    <n v="1702"/>
    <x v="0"/>
    <s v="24 LSN"/>
    <s v="mathsetms25jk24lsnartomoro"/>
    <n v="1702"/>
    <x v="458"/>
  </r>
  <r>
    <s v=""/>
    <s v=""/>
    <x v="1"/>
    <n v="112"/>
    <x v="1"/>
    <x v="1"/>
    <x v="1"/>
    <m/>
    <x v="0"/>
    <x v="1"/>
    <x v="0"/>
    <s v="SCISSORS SC-828 JK"/>
    <x v="5"/>
    <n v="288"/>
    <x v="3"/>
    <n v="4350"/>
    <m/>
    <s v="12 LSN"/>
    <x v="3"/>
    <x v="2"/>
    <x v="0"/>
    <x v="0"/>
    <n v="1252800"/>
    <n v="156600"/>
    <n v="54810"/>
    <n v="211410"/>
    <n v="1041390"/>
    <x v="0"/>
    <s v=""/>
    <s v=""/>
    <n v="626400"/>
    <n v="1252800"/>
    <x v="16"/>
    <x v="10"/>
    <x v="2"/>
    <x v="1"/>
    <x v="3"/>
    <s v="scissorssc828jk"/>
    <s v="scissorssc828jk6264000.1250.05"/>
    <s v="scissorssc828jk6264000.1250.05"/>
    <s v=""/>
    <x v="1"/>
    <n v="2262"/>
    <x v="0"/>
    <s v="12 LSN"/>
    <s v="scissorssc828jk12lsnartomoro"/>
    <n v="2262"/>
    <x v="459"/>
  </r>
  <r>
    <s v=""/>
    <s v=""/>
    <x v="1"/>
    <n v="112"/>
    <x v="1"/>
    <x v="1"/>
    <x v="1"/>
    <m/>
    <x v="0"/>
    <x v="1"/>
    <x v="0"/>
    <s v="SCISSORS SC-838 JK"/>
    <x v="5"/>
    <n v="288"/>
    <x v="3"/>
    <n v="6500"/>
    <m/>
    <s v="12 LSN"/>
    <x v="3"/>
    <x v="2"/>
    <x v="0"/>
    <x v="0"/>
    <n v="1872000"/>
    <n v="234000"/>
    <n v="81900"/>
    <n v="315900"/>
    <n v="1556100"/>
    <x v="0"/>
    <n v="9151785"/>
    <n v="45081015"/>
    <n v="936000"/>
    <n v="1872000"/>
    <x v="16"/>
    <x v="10"/>
    <x v="2"/>
    <x v="1"/>
    <x v="3"/>
    <s v="scissorssc838jk"/>
    <s v="scissorssc838jk9360000.1250.05"/>
    <s v="scissorssc838jk9360000.1250.05"/>
    <s v=""/>
    <x v="1"/>
    <n v="2263"/>
    <x v="0"/>
    <s v="12 LSN"/>
    <s v="scissorssc838jk12lsnartomoro"/>
    <n v="2263"/>
    <x v="460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n v="113"/>
    <s v="ATA_2007_175-2"/>
    <x v="0"/>
    <n v="113"/>
    <x v="1"/>
    <x v="10"/>
    <x v="2"/>
    <s v="SA230712175"/>
    <x v="0"/>
    <x v="19"/>
    <x v="1"/>
    <s v="SHARPENER B-24 JK"/>
    <x v="1"/>
    <n v="60"/>
    <x v="0"/>
    <n v="31500"/>
    <m/>
    <s v="60 LSN"/>
    <x v="3"/>
    <x v="2"/>
    <x v="0"/>
    <x v="0"/>
    <n v="1890000"/>
    <n v="236250"/>
    <n v="82687.5"/>
    <n v="318937.5"/>
    <n v="1571062.5"/>
    <x v="0"/>
    <s v=""/>
    <s v=""/>
    <n v="1890000"/>
    <n v="1890000"/>
    <x v="16"/>
    <x v="10"/>
    <x v="2"/>
    <x v="0"/>
    <x v="3"/>
    <s v="sharpenerb24jk"/>
    <s v="sharpenerb24jk18900000.1250.05"/>
    <s v="sharpenerb24jk18900000.1250.05"/>
    <s v="ATALI MAKMURARTO MOROSA23071217545121sharpenerb24jk"/>
    <x v="0"/>
    <n v="2304"/>
    <x v="0"/>
    <s v="60 LSN"/>
    <s v="sharpenerb24jk60lsnartomoro"/>
    <n v="2304"/>
    <x v="461"/>
  </r>
  <r>
    <s v=""/>
    <s v=""/>
    <x v="1"/>
    <n v="113"/>
    <x v="1"/>
    <x v="1"/>
    <x v="1"/>
    <m/>
    <x v="0"/>
    <x v="1"/>
    <x v="1"/>
    <s v="SHARPENER B-24PTL JK"/>
    <x v="1"/>
    <n v="60"/>
    <x v="0"/>
    <n v="31500"/>
    <m/>
    <s v="60 LSN"/>
    <x v="3"/>
    <x v="2"/>
    <x v="0"/>
    <x v="0"/>
    <n v="1890000"/>
    <n v="236250"/>
    <n v="82687.5"/>
    <n v="318937.5"/>
    <n v="1571062.5"/>
    <x v="0"/>
    <n v="637875"/>
    <n v="3142125"/>
    <n v="1890000"/>
    <n v="1890000"/>
    <x v="16"/>
    <x v="10"/>
    <x v="2"/>
    <x v="1"/>
    <x v="3"/>
    <s v="sharpenerb24ptljk"/>
    <s v="sharpenerb24ptljk18900000.1250.05"/>
    <s v="sharpenerb24ptljk18900000.1250.05"/>
    <s v=""/>
    <x v="1"/>
    <n v="2305"/>
    <x v="0"/>
    <s v="60 LSN"/>
    <s v="sharpenerb24ptljk60lsnartomoro"/>
    <n v="2305"/>
    <x v="46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  <r>
    <s v=""/>
    <s v=""/>
    <x v="1"/>
    <s v=""/>
    <x v="1"/>
    <x v="1"/>
    <x v="1"/>
    <m/>
    <x v="0"/>
    <x v="1"/>
    <x v="0"/>
    <m/>
    <x v="2"/>
    <m/>
    <x v="1"/>
    <m/>
    <m/>
    <m/>
    <x v="1"/>
    <x v="0"/>
    <x v="0"/>
    <x v="0"/>
    <s v=""/>
    <s v=""/>
    <s v=""/>
    <s v=""/>
    <s v=""/>
    <x v="0"/>
    <s v=""/>
    <s v=""/>
    <s v=""/>
    <s v=""/>
    <x v="1"/>
    <x v="1"/>
    <x v="1"/>
    <x v="1"/>
    <x v="1"/>
    <s v=""/>
    <s v=""/>
    <s v=""/>
    <s v=""/>
    <x v="1"/>
    <s v=""/>
    <x v="1"/>
    <s v=""/>
    <s v=""/>
    <s v="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A469" firstHeaderRow="1" firstDataRow="1" firstDataCol="1"/>
  <pivotFields count="4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464"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2"/>
        <item x="380"/>
        <item t="default"/>
      </items>
    </pivotField>
  </pivotFields>
  <rowFields count="1">
    <field x="47"/>
  </rowFields>
  <rowItems count="4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D5:AR466" totalsRowShown="0">
  <autoFilter ref="D5:AR466"/>
  <tableColumns count="41">
    <tableColumn id="3" name="NB NOTA_C_QTY" dataDxfId="87">
      <calculatedColumnFormula>INDEX([1]!NOTA[NB NOTA_C_QTY],Table1[[#This Row],[//NOTA]])</calculatedColumnFormula>
    </tableColumn>
    <tableColumn id="28" name="NB BM_C_QTY" dataDxfId="86">
      <calculatedColumnFormula>LOWER(SUBSTITUTE(SUBSTITUTE(SUBSTITUTE(SUBSTITUTE(SUBSTITUTE(SUBSTITUTE(SUBSTITUTE(SUBSTITUTE(SUBSTITUTE(Table1[[#This Row],[NB BM]]&amp;Table1[[#This Row],[QTY/ CTN]]," ",),".",""),"-",""),"(",""),")",""),",",""),"/",""),"""",""),"+",""))</calculatedColumnFormula>
    </tableColumn>
    <tableColumn id="27" name="// LOG STOCK" dataDxfId="85">
      <calculatedColumnFormula>MATCH(Table1[NB BM_C_QTY],Table6[POINTER],0)</calculatedColumnFormula>
    </tableColumn>
    <tableColumn id="17" name="//NOTA" dataDxfId="84">
      <calculatedColumnFormula>A:A</calculatedColumnFormula>
    </tableColumn>
    <tableColumn id="18" name="//DB" dataDxfId="83">
      <calculatedColumnFormula>MATCH(Table1[[#This Row],[NB NOTA_C_QTY]],[2]!db[NB NOTA_C_QTY+F],0)</calculatedColumnFormula>
    </tableColumn>
    <tableColumn id="1" name="NB BM" dataDxfId="82">
      <calculatedColumnFormula>INDEX(INDIRECT($4:$4),Table1[//DB])</calculatedColumnFormula>
    </tableColumn>
    <tableColumn id="2" name="FAKTUR" dataDxfId="81">
      <calculatedColumnFormula>INDEX(INDIRECT($4:$4),Table1[//DB])</calculatedColumnFormula>
    </tableColumn>
    <tableColumn id="5" name="SUPPLIER" dataDxfId="80">
      <calculatedColumnFormula>INDEX(INDIRECT($4:$4),Table1[//DB])</calculatedColumnFormula>
    </tableColumn>
    <tableColumn id="6" name="QTY/ CTN" dataDxfId="79">
      <calculatedColumnFormula>INDEX(INDIRECT($4:$4),Table1[//DB])</calculatedColumnFormula>
    </tableColumn>
    <tableColumn id="7" name="JENIS" dataDxfId="78">
      <calculatedColumnFormula>INDEX(INDIRECT($4:$4),Table1[//DB])</calculatedColumnFormula>
    </tableColumn>
    <tableColumn id="8" name="QTY B" dataDxfId="77">
      <calculatedColumnFormula>INDEX(INDIRECT($4:$4),Table1[//DB])</calculatedColumnFormula>
    </tableColumn>
    <tableColumn id="9" name="STN B" dataDxfId="76">
      <calculatedColumnFormula>INDEX(INDIRECT($4:$4),Table1[//DB])</calculatedColumnFormula>
    </tableColumn>
    <tableColumn id="10" name="QTY TG" dataDxfId="75">
      <calculatedColumnFormula>INDEX(INDIRECT($4:$4),Table1[//DB])</calculatedColumnFormula>
    </tableColumn>
    <tableColumn id="11" name="STN TG" dataDxfId="74">
      <calculatedColumnFormula>INDEX(INDIRECT($4:$4),Table1[//DB])</calculatedColumnFormula>
    </tableColumn>
    <tableColumn id="12" name="QTY K" dataDxfId="73">
      <calculatedColumnFormula>INDEX(INDIRECT($4:$4),Table1[//DB])</calculatedColumnFormula>
    </tableColumn>
    <tableColumn id="13" name="STN K" dataDxfId="72">
      <calculatedColumnFormula>INDEX(INDIRECT($4:$4),Table1[//DB])</calculatedColumnFormula>
    </tableColumn>
    <tableColumn id="14" name="QTY X" dataDxfId="71">
      <calculatedColumnFormula>INDEX(INDIRECT($4:$4),Table1[//DB])</calculatedColumnFormula>
    </tableColumn>
    <tableColumn id="15" name="STN X" dataDxfId="70">
      <calculatedColumnFormula>INDEX(INDIRECT($4:$4),Table1[//DB])</calculatedColumnFormula>
    </tableColumn>
    <tableColumn id="4" name="adj" dataDxfId="69"/>
    <tableColumn id="16" name="CTN" dataDxfId="68">
      <calculatedColumnFormula>INDEX([1]!NOTA[C],Table1[[#This Row],[//NOTA]])</calculatedColumnFormula>
    </tableColumn>
    <tableColumn id="24" name="Column6" dataDxfId="67">
      <calculatedColumnFormula>IF(Table1[[#This Row],[Column5]]/Table1[[#This Row],[QTY X]]=Table1[[#This Row],[CTN]],Table1[[#This Row],[Column5]]/Table1[[#This Row],[QTY X]],Table1[[#This Row],[Column5]]/Table1[[#This Row],[QTY X]]&amp;" xxx ")</calculatedColumnFormula>
    </tableColumn>
    <tableColumn id="21" name="Column3" dataDxfId="66">
      <calculatedColumnFormula>IF(Table1[[#This Row],[CTN]]&lt;1,"",INDEX([1]!NOTA[QTY],Table1[[#This Row],[//NOTA]]))</calculatedColumnFormula>
    </tableColumn>
    <tableColumn id="22" name="Column4" dataDxfId="65">
      <calculatedColumnFormula>IF(Table1[[#This Row],[CTN]]&lt;1,"",INDEX([1]!NOTA[STN],Table1[[#This Row],[//NOTA]]))</calculatedColumnFormula>
    </tableColumn>
    <tableColumn id="23" name="Column5" dataDxfId="64">
      <calculatedColumnFormula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calculatedColumnFormula>
    </tableColumn>
    <tableColumn id="19" name="SISA" dataDxfId="63">
      <calculatedColumnFormula>IF(Table1[[#This Row],[CTN]]&lt;1,INDEX([1]!NOTA[QTY],Table1[[#This Row],[//NOTA]]),"")</calculatedColumnFormula>
    </tableColumn>
    <tableColumn id="20" name="STN SISA" dataDxfId="62">
      <calculatedColumnFormula>IF(Table1[[#This Row],[SISA]]="","",INDEX([1]!NOTA[STN],Table1[[#This Row],[//NOTA]]))</calculatedColumnFormula>
    </tableColumn>
    <tableColumn id="25" name="SISA X" dataDxfId="61">
      <calculatedColumnFormula>IF(OR(Table1[[#This Row],[STN SISA]]="PCS",Table1[[#This Row],[STN SISA]]="SET"),Table1[[#This Row],[SISA]],IF(Table1[[#This Row],[STN SISA]]="GRS",Table1[[#This Row],[SISA]]*12,IF(Table1[[#This Row],[STN SISA]]="LSN",Table1[[#This Row],[SISA]]*12,"")))</calculatedColumnFormula>
    </tableColumn>
    <tableColumn id="26" name="STN SISA X" dataDxfId="60">
      <calculatedColumnFormula>IF(Table1[[#This Row],[SISA X]]="","",Table1[[#This Row],[STN X]])</calculatedColumnFormula>
    </tableColumn>
    <tableColumn id="34" name="CTN_MG_1" dataDxfId="59">
      <calculatedColumnFormula>IF(AND(AR$5:AR$466&gt;=$3:$3,AR$5:AR$466&lt;=$4:$4),Table1[[#This Row],[CTN]],"")</calculatedColumnFormula>
    </tableColumn>
    <tableColumn id="41" name="QTY_ECER_MG_1" dataDxfId="58">
      <calculatedColumnFormula>IF(Table1[[#This Row],[CTN_MG_1]]="","",Table1[[#This Row],[SISA X]])</calculatedColumnFormula>
    </tableColumn>
    <tableColumn id="40" name="STN_ECER_MG_1" dataDxfId="57">
      <calculatedColumnFormula>IF(Table1[[#This Row],[QTY_ECER_MG_1]]="","",Table1[[#This Row],[STN SISA X]])</calculatedColumnFormula>
    </tableColumn>
    <tableColumn id="39" name="ID_1" dataDxfId="56">
      <calculatedColumnFormula>IF(Table1[[#This Row],[CTN_MG_1]]="","",COUNT(AF$6:AF6))</calculatedColumnFormula>
    </tableColumn>
    <tableColumn id="33" name="CTN_MG_2" dataDxfId="55">
      <calculatedColumnFormula>IF(AND(Table1[TGL_H]&gt;=$3:$3,Table1[TGL_H]&lt;=$4:$4),Table1[CTN],"")</calculatedColumnFormula>
    </tableColumn>
    <tableColumn id="38" name="QTY_ECER_MG_2" dataDxfId="54">
      <calculatedColumnFormula>IF(Table1[[#This Row],[CTN_MG_2]]="","",Table1[[#This Row],[SISA X]])</calculatedColumnFormula>
    </tableColumn>
    <tableColumn id="37" name="STN_ECER_MG_2" dataDxfId="53">
      <calculatedColumnFormula>IF(Table1[[#This Row],[QTY_ECER_MG_2]]="","",Table1[[#This Row],[STN SISA X]])</calculatedColumnFormula>
    </tableColumn>
    <tableColumn id="35" name="ID_2" dataDxfId="52">
      <calculatedColumnFormula>IF(Table1[[#This Row],[CTN_MG_2]]="","",COUNT(AJ$6:AJ6))</calculatedColumnFormula>
    </tableColumn>
    <tableColumn id="32" name="CTN_MG_3" dataDxfId="51">
      <calculatedColumnFormula>IF(AND(AR$5:AR$466&gt;=$3:$3,AR$5:AR$466&lt;=$4:$4),Table1[[#This Row],[CTN]],"")</calculatedColumnFormula>
    </tableColumn>
    <tableColumn id="30" name="QTY_ECER_MG_3" dataDxfId="50">
      <calculatedColumnFormula>IF(Table1[[#This Row],[CTN_MG_3]]="","",Table1[[#This Row],[SISA X]])</calculatedColumnFormula>
    </tableColumn>
    <tableColumn id="31" name="STN_ECER_MG_32" dataDxfId="49">
      <calculatedColumnFormula>IF(Table1[[#This Row],[QTY_ECER_MG_3]]="","",Table1[[#This Row],[STN SISA X]])</calculatedColumnFormula>
    </tableColumn>
    <tableColumn id="36" name="ID_3" dataDxfId="12">
      <calculatedColumnFormula>IF(Table1[[#This Row],[CTN_MG_3]]="","",COUNT(AN$6:AN6))</calculatedColumnFormula>
    </tableColumn>
    <tableColumn id="29" name="TGL_H" dataDxfId="48">
      <calculatedColumnFormula>INDEX([1]!NOTA[TGL_H],Table1[[#This Row],[//NOTA]])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MG_1" displayName="MG_1" ref="A1:K161" totalsRowShown="0" headerRowDxfId="47">
  <autoFilter ref="A1:K161">
    <filterColumn colId="4">
      <filters>
        <filter val="UNTANA"/>
      </filters>
    </filterColumn>
  </autoFilter>
  <tableColumns count="11">
    <tableColumn id="1" name="ID_1"/>
    <tableColumn id="2" name="//" dataDxfId="46">
      <calculatedColumnFormula>MATCH(MG_1[ID_1],Table1[ID_1],0)</calculatedColumnFormula>
    </tableColumn>
    <tableColumn id="11" name="//LOG STOCK" dataDxfId="45">
      <calculatedColumnFormula>INDEX(Table1[// LOG STOCK],MG_1[//])</calculatedColumnFormula>
    </tableColumn>
    <tableColumn id="3" name="NAMA BARANG" dataDxfId="44">
      <calculatedColumnFormula>INDEX(Table1[NB BM],MG_1[//])</calculatedColumnFormula>
    </tableColumn>
    <tableColumn id="4" name="FAKTUR" dataDxfId="43">
      <calculatedColumnFormula>INDEX(Table1[FAKTUR],MG_1[//])</calculatedColumnFormula>
    </tableColumn>
    <tableColumn id="5" name="SUPPLIER" dataDxfId="42">
      <calculatedColumnFormula>INDEX(Table1[SUPPLIER],MG_1[//])</calculatedColumnFormula>
    </tableColumn>
    <tableColumn id="6" name="MASUK" dataDxfId="41">
      <calculatedColumnFormula>INDEX(Table1[CTN_MG_1],MG_1[//])</calculatedColumnFormula>
    </tableColumn>
    <tableColumn id="7" name="ECER" dataDxfId="40">
      <calculatedColumnFormula>INDEX(Table1[QTY_ECER_MG_1],MG_1[[#This Row],[//]])&amp;" "&amp;INDEX(Table1[STN_ECER_MG_1],MG_1[[#This Row],[//]])</calculatedColumnFormula>
    </tableColumn>
    <tableColumn id="8" name="KELUAR" dataDxfId="39"/>
    <tableColumn id="9" name="BONGKAR" dataDxfId="38"/>
    <tableColumn id="10" name="TOTAL" dataDxfId="37">
      <calculatedColumnFormula>SUM(MG_1[[#This Row],[MASUK]]-SUM(MG_1[[#This Row],[KELUAR]:[BONGKAR]]))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MG_2" displayName="MG_2" ref="A1:K149" totalsRowShown="0" headerRowDxfId="36">
  <autoFilter ref="A1:K149"/>
  <tableColumns count="11">
    <tableColumn id="1" name="ID_2"/>
    <tableColumn id="2" name="//" dataDxfId="35">
      <calculatedColumnFormula>MATCH(MG_2[ID_2],Table1[ID_2],0)</calculatedColumnFormula>
    </tableColumn>
    <tableColumn id="11" name="//LOG STOCK" dataDxfId="34">
      <calculatedColumnFormula>INDEX(Table1[// LOG STOCK],MG_2[//])</calculatedColumnFormula>
    </tableColumn>
    <tableColumn id="3" name="NAMA BARANG" dataDxfId="33">
      <calculatedColumnFormula>INDEX(Table1[NB BM],MG_2[//])</calculatedColumnFormula>
    </tableColumn>
    <tableColumn id="4" name="FAKTUR" dataDxfId="32">
      <calculatedColumnFormula>INDEX(Table1[FAKTUR],MG_2[//])</calculatedColumnFormula>
    </tableColumn>
    <tableColumn id="5" name="SUPPLIER" dataDxfId="31">
      <calculatedColumnFormula>INDEX(Table1[SUPPLIER],MG_2[//])</calculatedColumnFormula>
    </tableColumn>
    <tableColumn id="6" name="MASUK" dataDxfId="30">
      <calculatedColumnFormula>INDEX(Table1[CTN_MG_2],MG_2[//])</calculatedColumnFormula>
    </tableColumn>
    <tableColumn id="7" name="ECER" dataDxfId="29">
      <calculatedColumnFormula>INDEX(Table1[QTY_ECER_MG_2],MG_2[[#This Row],[//]])&amp;" "&amp;INDEX(Table1[STN_ECER_MG_2],MG_2[[#This Row],[//]])</calculatedColumnFormula>
    </tableColumn>
    <tableColumn id="8" name="KELUAR" dataDxfId="28"/>
    <tableColumn id="9" name="BONGKAR" dataDxfId="27"/>
    <tableColumn id="10" name="TOTAL" dataDxfId="26">
      <calculatedColumnFormula>SUM(MG_2[[#This Row],[MASUK]]-SUM(MG_2[[#This Row],[KELUAR]:[BONGKAR]]))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MG_3" displayName="MG_3" ref="A1:Q145" totalsRowShown="0">
  <autoFilter ref="A1:Q145"/>
  <tableColumns count="17">
    <tableColumn id="1" name="ID_3"/>
    <tableColumn id="2" name="//" dataDxfId="25">
      <calculatedColumnFormula>IF(MG_3[ID_3]="","",MATCH(MG_3[ID_3],Table1[ID_3],0))</calculatedColumnFormula>
    </tableColumn>
    <tableColumn id="5" name="// LOG STOCK" dataDxfId="24">
      <calculatedColumnFormula>MATCH(MG_3[Column3],Table6[POINTER],0)</calculatedColumnFormula>
    </tableColumn>
    <tableColumn id="17" name="//DB" dataDxfId="23">
      <calculatedColumnFormula>IF(MG_3[//]="",MATCH(MG_3[Column3],[2]!db[NB NOTA_C_QTY],0),INDEX(Table1[//DB],MG_3[//]))</calculatedColumnFormula>
    </tableColumn>
    <tableColumn id="14" name="Column1"/>
    <tableColumn id="15" name="Column2"/>
    <tableColumn id="3" name="NAMA BARANG" dataDxfId="22">
      <calculatedColumnFormula>IF(MG_3[Column1]="",INDEX(Table1[NB BM],MG_3[//]),MG_3[[#This Row],[Column1]])</calculatedColumnFormula>
    </tableColumn>
    <tableColumn id="13" name="QTY/ CTN">
      <calculatedColumnFormula>INDEX(Table1[QTY/ CTN],MG_3[//])</calculatedColumnFormula>
    </tableColumn>
    <tableColumn id="9" name="FAKTUR" dataDxfId="21">
      <calculatedColumnFormula>INDEX(Table1[FAKTUR],MG_3[//])</calculatedColumnFormula>
    </tableColumn>
    <tableColumn id="8" name="SUPPLIER" dataDxfId="20">
      <calculatedColumnFormula>INDEX(Table1[SUPPLIER],MG_3[//])</calculatedColumnFormula>
    </tableColumn>
    <tableColumn id="6" name="MASUK" dataDxfId="19">
      <calculatedColumnFormula>IF(MG_3[//]="",0,INDEX(Table1[CTN_MG_3],MG_3[//]))</calculatedColumnFormula>
    </tableColumn>
    <tableColumn id="4" name="ECER" dataDxfId="18">
      <calculatedColumnFormula>IF(MG_3[//]="","",INDEX(Table1[QTY_ECER_MG_3],MG_3[[#This Row],[//]])&amp;" "&amp;INDEX(Table1[STN_ECER_MG_32],MG_3[[#This Row],[//]]))</calculatedColumnFormula>
    </tableColumn>
    <tableColumn id="10" name="KELUAR" dataDxfId="17"/>
    <tableColumn id="11" name="BONGKAR" dataDxfId="16"/>
    <tableColumn id="12" name="TOTAL" dataDxfId="15">
      <calculatedColumnFormula>SUM(MG_3[[#This Row],[MASUK]]-SUM(MG_3[[#This Row],[KELUAR]:[BONGKAR]]))</calculatedColumnFormula>
    </tableColumn>
    <tableColumn id="18" name="KET" dataDxfId="14"/>
    <tableColumn id="16" name="Column3" dataDxfId="13">
      <calculatedColumnFormula>LOWER(SUBSTITUTE(SUBSTITUTE(SUBSTITUTE(SUBSTITUTE(SUBSTITUTE(SUBSTITUTE(SUBSTITUTE(SUBSTITUTE(SUBSTITUTE(MG_3[NAMA BARANG]&amp;MG_3[QTY/ CTN]," ",),".",""),"-",""),"(",""),")",""),",",""),"/",""),"""",""),"+",""))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B2:I3824" totalsRowShown="0">
  <autoFilter ref="B2:I3824">
    <filterColumn colId="6">
      <filters>
        <filter val="1"/>
        <filter val="2"/>
        <filter val="20"/>
        <filter val="3"/>
        <filter val="5"/>
        <filter val="7"/>
        <filter val="8"/>
      </filters>
    </filterColumn>
  </autoFilter>
  <tableColumns count="8">
    <tableColumn id="6" name="//MG_3" dataDxfId="11">
      <calculatedColumnFormula>MATCH(Table6[POINTER],MG_3[Column3],0)</calculatedColumnFormula>
    </tableColumn>
    <tableColumn id="10" name="POINTER" dataDxfId="10">
      <calculatedColumnFormula>LOWER(SUBSTITUTE(SUBSTITUTE(SUBSTITUTE(SUBSTITUTE(SUBSTITUTE(SUBSTITUTE(SUBSTITUTE(SUBSTITUTE(SUBSTITUTE(Table6[[#This Row],[NAMA BARANG]]&amp;Table6[[#This Row],[KET]]," ",),".",""),"-",""),"(",""),")",""),",",""),"/",""),"""",""),"+",""))</calculatedColumnFormula>
    </tableColumn>
    <tableColumn id="1" name="NAMA BARANG"/>
    <tableColumn id="2" name="KET" dataDxfId="9"/>
    <tableColumn id="3" name="AWAL"/>
    <tableColumn id="7" name="FAKTUR"/>
    <tableColumn id="5" name="M_3" dataDxfId="8">
      <calculatedColumnFormula>_xlfn.IFNA(SUMIF(MG_3[Column3],Table6[POINTER],MG_3[TOTAL]),"")</calculatedColumnFormula>
    </tableColumn>
    <tableColumn id="9" name="TT" dataDxfId="7">
      <calculatedColumnFormula>SUM(Table6[[#This Row],[AWAL]],Table6[[#This Row],[M_3]])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469"/>
  <sheetViews>
    <sheetView tabSelected="1" topLeftCell="A370" workbookViewId="0">
      <selection activeCell="D379" sqref="D379"/>
    </sheetView>
  </sheetViews>
  <sheetFormatPr defaultRowHeight="15" x14ac:dyDescent="0.25"/>
  <cols>
    <col min="1" max="1" width="13.140625" bestFit="1" customWidth="1"/>
    <col min="4" max="4" width="55.28515625" bestFit="1" customWidth="1"/>
    <col min="5" max="5" width="44.140625" bestFit="1" customWidth="1"/>
    <col min="6" max="6" width="5.5703125" customWidth="1"/>
    <col min="7" max="7" width="4" customWidth="1"/>
    <col min="8" max="8" width="5" customWidth="1"/>
    <col min="9" max="9" width="40.5703125" bestFit="1" customWidth="1"/>
    <col min="10" max="10" width="12" bestFit="1" customWidth="1"/>
    <col min="11" max="11" width="25.28515625" bestFit="1" customWidth="1"/>
    <col min="12" max="12" width="15.85546875" bestFit="1" customWidth="1"/>
    <col min="13" max="13" width="9.28515625" bestFit="1" customWidth="1"/>
    <col min="14" max="14" width="5" customWidth="1"/>
    <col min="15" max="15" width="4.7109375" customWidth="1"/>
    <col min="16" max="16" width="3" customWidth="1"/>
    <col min="17" max="17" width="4.7109375" customWidth="1"/>
    <col min="18" max="18" width="3" customWidth="1"/>
    <col min="19" max="19" width="4.28515625" customWidth="1"/>
    <col min="20" max="20" width="5" customWidth="1"/>
    <col min="21" max="21" width="4.7109375" customWidth="1"/>
    <col min="23" max="24" width="4.42578125" customWidth="1"/>
    <col min="25" max="25" width="8" customWidth="1"/>
    <col min="26" max="26" width="6.140625" customWidth="1"/>
    <col min="27" max="27" width="9" customWidth="1"/>
    <col min="28" max="28" width="4" customWidth="1"/>
    <col min="29" max="29" width="4.28515625" customWidth="1"/>
    <col min="30" max="30" width="5.42578125" customWidth="1"/>
    <col min="31" max="31" width="5.7109375" customWidth="1"/>
    <col min="32" max="32" width="4.42578125" customWidth="1"/>
    <col min="33" max="33" width="5.42578125" customWidth="1"/>
    <col min="34" max="34" width="5.7109375" customWidth="1"/>
    <col min="35" max="35" width="5.42578125" customWidth="1"/>
    <col min="36" max="36" width="4.42578125" customWidth="1"/>
    <col min="37" max="37" width="5.42578125" customWidth="1"/>
    <col min="38" max="38" width="5.7109375" customWidth="1"/>
    <col min="39" max="40" width="5.42578125" customWidth="1"/>
    <col min="41" max="41" width="4.42578125" customWidth="1"/>
    <col min="42" max="42" width="5.7109375" customWidth="1"/>
    <col min="43" max="43" width="11.140625" customWidth="1"/>
    <col min="44" max="44" width="10.7109375" customWidth="1"/>
  </cols>
  <sheetData>
    <row r="2" spans="1:44" x14ac:dyDescent="0.25">
      <c r="I2" t="str">
        <f>"'[NOTA 07 JULI 2023.xlsx]NOTA'!NOTA["&amp;5:5&amp;"]"</f>
        <v>'[NOTA 07 JULI 2023.xlsx]NOTA'!NOTA[NB BM]</v>
      </c>
      <c r="K2" s="1"/>
      <c r="W2" s="2"/>
      <c r="X2" s="2"/>
      <c r="Y2" s="2"/>
      <c r="Z2" s="2"/>
      <c r="AA2" s="2"/>
    </row>
    <row r="3" spans="1:44" x14ac:dyDescent="0.25">
      <c r="K3" s="1"/>
      <c r="W3" s="2"/>
      <c r="X3" s="2"/>
      <c r="Y3" s="2"/>
      <c r="Z3" s="2"/>
      <c r="AA3" s="2"/>
      <c r="AF3" s="3">
        <v>45110</v>
      </c>
      <c r="AG3" s="3"/>
      <c r="AH3" s="3"/>
      <c r="AI3" s="3"/>
      <c r="AJ3" s="3">
        <v>45117</v>
      </c>
      <c r="AK3" s="3"/>
      <c r="AN3" s="3">
        <v>45124</v>
      </c>
    </row>
    <row r="4" spans="1:44" x14ac:dyDescent="0.25">
      <c r="I4" t="str">
        <f t="shared" ref="I4:U4" si="0">"DB.xlsx!db["&amp;5:5&amp;"]"</f>
        <v>DB.xlsx!db[NB BM]</v>
      </c>
      <c r="J4" t="str">
        <f t="shared" si="0"/>
        <v>DB.xlsx!db[FAKTUR]</v>
      </c>
      <c r="K4" s="1" t="str">
        <f t="shared" si="0"/>
        <v>DB.xlsx!db[SUPPLIER]</v>
      </c>
      <c r="L4" t="str">
        <f t="shared" si="0"/>
        <v>DB.xlsx!db[QTY/ CTN]</v>
      </c>
      <c r="M4" t="str">
        <f t="shared" si="0"/>
        <v>DB.xlsx!db[JENIS]</v>
      </c>
      <c r="N4" t="str">
        <f t="shared" si="0"/>
        <v>DB.xlsx!db[QTY B]</v>
      </c>
      <c r="O4" t="str">
        <f t="shared" si="0"/>
        <v>DB.xlsx!db[STN B]</v>
      </c>
      <c r="P4" t="str">
        <f t="shared" si="0"/>
        <v>DB.xlsx!db[QTY TG]</v>
      </c>
      <c r="Q4" t="str">
        <f t="shared" si="0"/>
        <v>DB.xlsx!db[STN TG]</v>
      </c>
      <c r="R4" t="str">
        <f t="shared" si="0"/>
        <v>DB.xlsx!db[QTY K]</v>
      </c>
      <c r="S4" t="str">
        <f t="shared" si="0"/>
        <v>DB.xlsx!db[STN K]</v>
      </c>
      <c r="T4" t="str">
        <f t="shared" si="0"/>
        <v>DB.xlsx!db[QTY X]</v>
      </c>
      <c r="U4" t="str">
        <f t="shared" si="0"/>
        <v>DB.xlsx!db[STN X]</v>
      </c>
      <c r="W4" s="2"/>
      <c r="X4" s="2"/>
      <c r="Y4" s="2"/>
      <c r="Z4" s="2"/>
      <c r="AA4" s="2"/>
      <c r="AF4" s="3">
        <v>45115</v>
      </c>
      <c r="AG4" s="3"/>
      <c r="AH4" s="3"/>
      <c r="AI4" s="3"/>
      <c r="AJ4" s="3">
        <v>45122</v>
      </c>
      <c r="AK4" s="3"/>
      <c r="AN4" s="3">
        <v>45129</v>
      </c>
    </row>
    <row r="5" spans="1:44" x14ac:dyDescent="0.25">
      <c r="A5" s="7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s="1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  <c r="S5" t="s">
        <v>16</v>
      </c>
      <c r="T5" t="s">
        <v>17</v>
      </c>
      <c r="U5" t="s">
        <v>18</v>
      </c>
      <c r="V5" t="s">
        <v>19</v>
      </c>
      <c r="W5" s="2" t="s">
        <v>20</v>
      </c>
      <c r="X5" s="2" t="s">
        <v>21</v>
      </c>
      <c r="Y5" s="2" t="s">
        <v>22</v>
      </c>
      <c r="Z5" s="2" t="s">
        <v>23</v>
      </c>
      <c r="AA5" s="2" t="s">
        <v>24</v>
      </c>
      <c r="AB5" t="s">
        <v>25</v>
      </c>
      <c r="AC5" t="s">
        <v>26</v>
      </c>
      <c r="AD5" t="s">
        <v>27</v>
      </c>
      <c r="AE5" t="s">
        <v>28</v>
      </c>
      <c r="AF5" t="s">
        <v>29</v>
      </c>
      <c r="AG5" t="s">
        <v>30</v>
      </c>
      <c r="AH5" t="s">
        <v>31</v>
      </c>
      <c r="AI5" t="s">
        <v>32</v>
      </c>
      <c r="AJ5" t="s">
        <v>33</v>
      </c>
      <c r="AK5" t="s">
        <v>34</v>
      </c>
      <c r="AL5" t="s">
        <v>35</v>
      </c>
      <c r="AM5" t="s">
        <v>36</v>
      </c>
      <c r="AN5" t="s">
        <v>37</v>
      </c>
      <c r="AO5" t="s">
        <v>38</v>
      </c>
      <c r="AP5" t="s">
        <v>39</v>
      </c>
      <c r="AQ5" s="4" t="s">
        <v>40</v>
      </c>
      <c r="AR5" s="3" t="s">
        <v>41</v>
      </c>
    </row>
    <row r="6" spans="1:44" x14ac:dyDescent="0.25">
      <c r="A6" s="1">
        <v>1</v>
      </c>
      <c r="D6" t="str">
        <f ca="1">INDEX([1]!NOTA[NB NOTA_C_QTY],Table1[[#This Row],[//NOTA]])</f>
        <v>ballpentf20376wrmulticolorpen60lsnuntana</v>
      </c>
      <c r="E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bptf20376w60lsn</v>
      </c>
      <c r="F6">
        <f ca="1">MATCH(Table1[NB BM_C_QTY],Table6[POINTER],0)</f>
        <v>519</v>
      </c>
      <c r="G6">
        <f t="shared" ref="G6:G69" si="1">A:A</f>
        <v>1</v>
      </c>
      <c r="H6">
        <f ca="1">MATCH(Table1[[#This Row],[NB NOTA_C_QTY]],[2]!db[NB NOTA_C_QTY+F],0)</f>
        <v>122</v>
      </c>
      <c r="I6" t="str">
        <f ca="1">INDEX(INDIRECT($4:$4),Table1[//DB])</f>
        <v>Bp TF-2037 6W</v>
      </c>
      <c r="J6" t="str">
        <f ca="1">INDEX(INDIRECT($4:$4),Table1[//DB])</f>
        <v>UNTANA</v>
      </c>
      <c r="K6" s="1" t="str">
        <f ca="1">INDEX(INDIRECT($4:$4),Table1[//DB])</f>
        <v>DUTA BUANA</v>
      </c>
      <c r="L6" t="str">
        <f ca="1">INDEX(INDIRECT($4:$4),Table1[//DB])</f>
        <v>60 LSN</v>
      </c>
      <c r="M6" t="str">
        <f ca="1">INDEX(INDIRECT($4:$4),Table1[//DB])</f>
        <v>pen</v>
      </c>
      <c r="N6" t="str">
        <f ca="1">INDEX(INDIRECT($4:$4),Table1[//DB])</f>
        <v>60</v>
      </c>
      <c r="O6" t="str">
        <f ca="1">INDEX(INDIRECT($4:$4),Table1[//DB])</f>
        <v>LSN</v>
      </c>
      <c r="P6">
        <f ca="1">INDEX(INDIRECT($4:$4),Table1[//DB])</f>
        <v>12</v>
      </c>
      <c r="Q6" t="str">
        <f ca="1">INDEX(INDIRECT($4:$4),Table1[//DB])</f>
        <v>PCS</v>
      </c>
      <c r="R6" t="str">
        <f ca="1">INDEX(INDIRECT($4:$4),Table1[//DB])</f>
        <v/>
      </c>
      <c r="S6" t="str">
        <f ca="1">INDEX(INDIRECT($4:$4),Table1[//DB])</f>
        <v/>
      </c>
      <c r="T6">
        <f ca="1">INDEX(INDIRECT($4:$4),Table1[//DB])</f>
        <v>720</v>
      </c>
      <c r="U6" t="str">
        <f ca="1">INDEX(INDIRECT($4:$4),Table1[//DB])</f>
        <v>PCS</v>
      </c>
      <c r="W6" s="2">
        <f>INDEX([1]!NOTA[C],Table1[[#This Row],[//NOTA]])</f>
        <v>10</v>
      </c>
      <c r="X6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6" s="2">
        <f>IF(Table1[[#This Row],[CTN]]&lt;1,"",INDEX([1]!NOTA[QTY],Table1[[#This Row],[//NOTA]]))</f>
        <v>600</v>
      </c>
      <c r="Z6" s="2" t="str">
        <f>IF(Table1[[#This Row],[CTN]]&lt;1,"",INDEX([1]!NOTA[STN],Table1[[#This Row],[//NOTA]]))</f>
        <v>LSN</v>
      </c>
      <c r="AA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7200</v>
      </c>
      <c r="AB6" s="4" t="str">
        <f>IF(Table1[[#This Row],[CTN]]&lt;1,INDEX([1]!NOTA[QTY],Table1[[#This Row],[//NOTA]]),"")</f>
        <v/>
      </c>
      <c r="AC6" s="4" t="str">
        <f>IF(Table1[[#This Row],[SISA]]="","",INDEX([1]!NOTA[STN],Table1[[#This Row],[//NOTA]]))</f>
        <v/>
      </c>
      <c r="AD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" s="2" t="str">
        <f>IF(Table1[[#This Row],[SISA X]]="","",Table1[[#This Row],[STN X]])</f>
        <v/>
      </c>
      <c r="AF6" s="2" t="str">
        <f ca="1">IF(AND(AR$5:AR$466&gt;=$3:$3,AR$5:AR$466&lt;=$4:$4),Table1[[#This Row],[CTN]],"")</f>
        <v/>
      </c>
      <c r="AG6" s="2" t="str">
        <f ca="1">IF(Table1[[#This Row],[CTN_MG_1]]="","",Table1[[#This Row],[SISA X]])</f>
        <v/>
      </c>
      <c r="AH6" s="2" t="str">
        <f ca="1">IF(Table1[[#This Row],[QTY_ECER_MG_1]]="","",Table1[[#This Row],[STN SISA X]])</f>
        <v/>
      </c>
      <c r="AI6" s="2" t="str">
        <f ca="1">IF(Table1[[#This Row],[CTN_MG_1]]="","",COUNT(AF$6:AF6))</f>
        <v/>
      </c>
      <c r="AJ6" s="2" t="str">
        <f ca="1">IF(AND(Table1[TGL_H]&gt;=$3:$3,Table1[TGL_H]&lt;=$4:$4),Table1[CTN],"")</f>
        <v/>
      </c>
      <c r="AK6" s="2" t="str">
        <f ca="1">IF(Table1[[#This Row],[CTN_MG_2]]="","",Table1[[#This Row],[SISA X]])</f>
        <v/>
      </c>
      <c r="AL6" s="2" t="str">
        <f ca="1">IF(Table1[[#This Row],[QTY_ECER_MG_2]]="","",Table1[[#This Row],[STN SISA X]])</f>
        <v/>
      </c>
      <c r="AM6" s="2" t="str">
        <f ca="1">IF(Table1[[#This Row],[CTN_MG_2]]="","",COUNT(AJ$6:AJ6))</f>
        <v/>
      </c>
      <c r="AN6" s="2" t="str">
        <f ca="1">IF(AND(AR$5:AR$466&gt;=$3:$3,AR$5:AR$466&lt;=$4:$4),Table1[[#This Row],[CTN]],"")</f>
        <v/>
      </c>
      <c r="AO6" s="2" t="str">
        <f ca="1">IF(Table1[[#This Row],[CTN_MG_3]]="","",Table1[[#This Row],[SISA X]])</f>
        <v/>
      </c>
      <c r="AP6" s="2" t="str">
        <f ca="1">IF(Table1[[#This Row],[QTY_ECER_MG_3]]="","",Table1[[#This Row],[STN SISA X]])</f>
        <v/>
      </c>
      <c r="AQ6" s="4" t="str">
        <f ca="1">IF(Table1[[#This Row],[CTN_MG_3]]="","",COUNT(AN$6:AN6))</f>
        <v/>
      </c>
      <c r="AR6" s="3">
        <f ca="1">INDEX([1]!NOTA[TGL_H],Table1[[#This Row],[//NOTA]])</f>
        <v>45108</v>
      </c>
    </row>
    <row r="7" spans="1:44" x14ac:dyDescent="0.25">
      <c r="A7" s="1">
        <v>2</v>
      </c>
      <c r="D7" t="str">
        <f ca="1">INDEX([1]!NOTA[NB NOTA_C_QTY],Table1[[#This Row],[//NOTA]])</f>
        <v>garisantf36060lsnuntana</v>
      </c>
      <c r="E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garisantf36060lsn</v>
      </c>
      <c r="F7">
        <f ca="1">MATCH(Table1[NB BM_C_QTY],Table6[POINTER],0)</f>
        <v>2759</v>
      </c>
      <c r="G7">
        <f t="shared" si="1"/>
        <v>2</v>
      </c>
      <c r="H7">
        <f ca="1">MATCH(Table1[[#This Row],[NB NOTA_C_QTY]],[2]!db[NB NOTA_C_QTY+F],0)</f>
        <v>823</v>
      </c>
      <c r="I7" t="str">
        <f ca="1">INDEX(INDIRECT($4:$4),Table1[//DB])</f>
        <v>Garisan TF-360</v>
      </c>
      <c r="J7" t="str">
        <f ca="1">INDEX(INDIRECT($4:$4),Table1[//DB])</f>
        <v>UNTANA</v>
      </c>
      <c r="K7" s="1" t="str">
        <f ca="1">INDEX(INDIRECT($4:$4),Table1[//DB])</f>
        <v>DUTA BUANA</v>
      </c>
      <c r="L7" t="str">
        <f ca="1">INDEX(INDIRECT($4:$4),Table1[//DB])</f>
        <v>60 LSN</v>
      </c>
      <c r="M7" t="str">
        <f ca="1">INDEX(INDIRECT($4:$4),Table1[//DB])</f>
        <v>garisan</v>
      </c>
      <c r="N7" t="str">
        <f ca="1">INDEX(INDIRECT($4:$4),Table1[//DB])</f>
        <v>60</v>
      </c>
      <c r="O7" t="str">
        <f ca="1">INDEX(INDIRECT($4:$4),Table1[//DB])</f>
        <v>LSN</v>
      </c>
      <c r="P7">
        <f ca="1">INDEX(INDIRECT($4:$4),Table1[//DB])</f>
        <v>12</v>
      </c>
      <c r="Q7" t="str">
        <f ca="1">INDEX(INDIRECT($4:$4),Table1[//DB])</f>
        <v>PCS</v>
      </c>
      <c r="R7" t="str">
        <f ca="1">INDEX(INDIRECT($4:$4),Table1[//DB])</f>
        <v/>
      </c>
      <c r="S7" t="str">
        <f ca="1">INDEX(INDIRECT($4:$4),Table1[//DB])</f>
        <v/>
      </c>
      <c r="T7">
        <f ca="1">INDEX(INDIRECT($4:$4),Table1[//DB])</f>
        <v>720</v>
      </c>
      <c r="U7" t="str">
        <f ca="1">INDEX(INDIRECT($4:$4),Table1[//DB])</f>
        <v>PCS</v>
      </c>
      <c r="W7" s="2">
        <f>INDEX([1]!NOTA[C],Table1[[#This Row],[//NOTA]])</f>
        <v>1</v>
      </c>
      <c r="X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7" s="2">
        <f>IF(Table1[[#This Row],[CTN]]&lt;1,"",INDEX([1]!NOTA[QTY],Table1[[#This Row],[//NOTA]]))</f>
        <v>60</v>
      </c>
      <c r="Z7" s="2" t="str">
        <f>IF(Table1[[#This Row],[CTN]]&lt;1,"",INDEX([1]!NOTA[STN],Table1[[#This Row],[//NOTA]]))</f>
        <v>LSN</v>
      </c>
      <c r="AA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7" s="4" t="str">
        <f>IF(Table1[[#This Row],[CTN]]&lt;1,INDEX([1]!NOTA[QTY],Table1[[#This Row],[//NOTA]]),"")</f>
        <v/>
      </c>
      <c r="AC7" s="4" t="str">
        <f>IF(Table1[[#This Row],[SISA]]="","",INDEX([1]!NOTA[STN],Table1[[#This Row],[//NOTA]]))</f>
        <v/>
      </c>
      <c r="AD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7" s="2" t="str">
        <f>IF(Table1[[#This Row],[SISA X]]="","",Table1[[#This Row],[STN X]])</f>
        <v/>
      </c>
      <c r="AF7" s="2" t="str">
        <f ca="1">IF(AND(AR$5:AR$373&gt;=$3:$3,AR$5:AR$373&lt;=$4:$4),Table1[[#This Row],[CTN]],"")</f>
        <v/>
      </c>
      <c r="AG7" s="2" t="str">
        <f ca="1">IF(Table1[[#This Row],[CTN_MG_1]]="","",Table1[[#This Row],[SISA X]])</f>
        <v/>
      </c>
      <c r="AH7" s="2" t="str">
        <f ca="1">IF(Table1[[#This Row],[QTY_ECER_MG_1]]="","",Table1[[#This Row],[STN SISA X]])</f>
        <v/>
      </c>
      <c r="AI7" s="2" t="str">
        <f ca="1">IF(Table1[[#This Row],[CTN_MG_1]]="","",COUNT(AF$6:AF7))</f>
        <v/>
      </c>
      <c r="AJ7" s="2" t="str">
        <f ca="1">IF(AND(Table1[TGL_H]&gt;=$3:$3,Table1[TGL_H]&lt;=$4:$4),Table1[CTN],"")</f>
        <v/>
      </c>
      <c r="AK7" s="2" t="str">
        <f ca="1">IF(Table1[[#This Row],[CTN_MG_2]]="","",Table1[[#This Row],[SISA X]])</f>
        <v/>
      </c>
      <c r="AL7" s="2" t="str">
        <f ca="1">IF(Table1[[#This Row],[QTY_ECER_MG_2]]="","",Table1[[#This Row],[STN SISA X]])</f>
        <v/>
      </c>
      <c r="AM7" s="2" t="str">
        <f ca="1">IF(Table1[[#This Row],[CTN_MG_2]]="","",COUNT(AJ$6:AJ7))</f>
        <v/>
      </c>
      <c r="AN7" s="2" t="str">
        <f ca="1">IF(AND(AR$5:AR$373&gt;=$3:$3,AR$5:AR$373&lt;=$4:$4),Table1[[#This Row],[CTN]],"")</f>
        <v/>
      </c>
      <c r="AO7" s="2" t="str">
        <f ca="1">IF(Table1[[#This Row],[CTN_MG_3]]="","",Table1[[#This Row],[SISA X]])</f>
        <v/>
      </c>
      <c r="AP7" s="2" t="str">
        <f ca="1">IF(Table1[[#This Row],[QTY_ECER_MG_3]]="","",Table1[[#This Row],[STN SISA X]])</f>
        <v/>
      </c>
      <c r="AQ7" s="4" t="str">
        <f ca="1">IF(Table1[[#This Row],[CTN_MG_3]]="","",COUNT(AN$6:AN7))</f>
        <v/>
      </c>
      <c r="AR7" s="3">
        <f ca="1">INDEX([1]!NOTA[TGL_H],Table1[[#This Row],[//NOTA]])</f>
        <v>45108</v>
      </c>
    </row>
    <row r="8" spans="1:44" x14ac:dyDescent="0.25">
      <c r="A8" s="1">
        <v>4</v>
      </c>
      <c r="D8" t="str">
        <f ca="1">INDEX([1]!NOTA[NB NOTA_C_QTY],Table1[[#This Row],[//NOTA]])</f>
        <v>clearholderfoliosikaac105fmerah60lsnuntana</v>
      </c>
      <c r="E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maplsikaa105fmerah60lsn</v>
      </c>
      <c r="F8">
        <f ca="1">MATCH(Table1[NB BM_C_QTY],Table6[POINTER],0)</f>
        <v>1277</v>
      </c>
      <c r="G8">
        <f t="shared" si="1"/>
        <v>4</v>
      </c>
      <c r="H8">
        <f ca="1">MATCH(Table1[[#This Row],[NB NOTA_C_QTY]],[2]!db[NB NOTA_C_QTY+F],0)</f>
        <v>533</v>
      </c>
      <c r="I8" t="str">
        <f ca="1">INDEX(INDIRECT($4:$4),Table1[//DB])</f>
        <v>Map L Sika A-105 F Merah</v>
      </c>
      <c r="J8" t="str">
        <f ca="1">INDEX(INDIRECT($4:$4),Table1[//DB])</f>
        <v>UNTANA</v>
      </c>
      <c r="K8" s="1" t="str">
        <f ca="1">INDEX(INDIRECT($4:$4),Table1[//DB])</f>
        <v>GRAFINDO</v>
      </c>
      <c r="L8" t="str">
        <f ca="1">INDEX(INDIRECT($4:$4),Table1[//DB])</f>
        <v>60 LSN</v>
      </c>
      <c r="M8" t="str">
        <f ca="1">INDEX(INDIRECT($4:$4),Table1[//DB])</f>
        <v>map</v>
      </c>
      <c r="N8" t="str">
        <f ca="1">INDEX(INDIRECT($4:$4),Table1[//DB])</f>
        <v>60</v>
      </c>
      <c r="O8" t="str">
        <f ca="1">INDEX(INDIRECT($4:$4),Table1[//DB])</f>
        <v>LSN</v>
      </c>
      <c r="P8">
        <f ca="1">INDEX(INDIRECT($4:$4),Table1[//DB])</f>
        <v>12</v>
      </c>
      <c r="Q8" t="str">
        <f ca="1">INDEX(INDIRECT($4:$4),Table1[//DB])</f>
        <v>PCS</v>
      </c>
      <c r="R8" t="str">
        <f ca="1">INDEX(INDIRECT($4:$4),Table1[//DB])</f>
        <v/>
      </c>
      <c r="S8" t="str">
        <f ca="1">INDEX(INDIRECT($4:$4),Table1[//DB])</f>
        <v/>
      </c>
      <c r="T8">
        <f ca="1">INDEX(INDIRECT($4:$4),Table1[//DB])</f>
        <v>720</v>
      </c>
      <c r="U8" t="str">
        <f ca="1">INDEX(INDIRECT($4:$4),Table1[//DB])</f>
        <v>PCS</v>
      </c>
      <c r="W8" s="2">
        <f>INDEX([1]!NOTA[C],Table1[[#This Row],[//NOTA]])</f>
        <v>11</v>
      </c>
      <c r="X8" s="2">
        <f ca="1">IF(Table1[[#This Row],[Column5]]/Table1[[#This Row],[QTY X]]=Table1[[#This Row],[CTN]],Table1[[#This Row],[Column5]]/Table1[[#This Row],[QTY X]],Table1[[#This Row],[Column5]]/Table1[[#This Row],[QTY X]]&amp;" xxx ")</f>
        <v>11</v>
      </c>
      <c r="Y8" s="2">
        <f>IF(Table1[[#This Row],[CTN]]&lt;1,"",INDEX([1]!NOTA[QTY],Table1[[#This Row],[//NOTA]]))</f>
        <v>660</v>
      </c>
      <c r="Z8" s="2" t="str">
        <f>IF(Table1[[#This Row],[CTN]]&lt;1,"",INDEX([1]!NOTA[STN],Table1[[#This Row],[//NOTA]]))</f>
        <v>LSN</v>
      </c>
      <c r="AA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7920</v>
      </c>
      <c r="AB8" s="4" t="str">
        <f>IF(Table1[[#This Row],[CTN]]&lt;1,INDEX([1]!NOTA[QTY],Table1[[#This Row],[//NOTA]]),"")</f>
        <v/>
      </c>
      <c r="AC8" s="4" t="str">
        <f>IF(Table1[[#This Row],[SISA]]="","",INDEX([1]!NOTA[STN],Table1[[#This Row],[//NOTA]]))</f>
        <v/>
      </c>
      <c r="AD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" s="2" t="str">
        <f>IF(Table1[[#This Row],[SISA X]]="","",Table1[[#This Row],[STN X]])</f>
        <v/>
      </c>
      <c r="AF8" s="2" t="str">
        <f ca="1">IF(AND(AR$5:AR$373&gt;=$3:$3,AR$5:AR$373&lt;=$4:$4),Table1[[#This Row],[CTN]],"")</f>
        <v/>
      </c>
      <c r="AG8" s="2" t="str">
        <f ca="1">IF(Table1[[#This Row],[CTN_MG_1]]="","",Table1[[#This Row],[SISA X]])</f>
        <v/>
      </c>
      <c r="AH8" s="2" t="str">
        <f ca="1">IF(Table1[[#This Row],[QTY_ECER_MG_1]]="","",Table1[[#This Row],[STN SISA X]])</f>
        <v/>
      </c>
      <c r="AI8" s="2" t="str">
        <f ca="1">IF(Table1[[#This Row],[CTN_MG_1]]="","",COUNT(AF$6:AF8))</f>
        <v/>
      </c>
      <c r="AJ8" s="2" t="str">
        <f ca="1">IF(AND(Table1[TGL_H]&gt;=$3:$3,Table1[TGL_H]&lt;=$4:$4),Table1[CTN],"")</f>
        <v/>
      </c>
      <c r="AK8" s="2" t="str">
        <f ca="1">IF(Table1[[#This Row],[CTN_MG_2]]="","",Table1[[#This Row],[SISA X]])</f>
        <v/>
      </c>
      <c r="AL8" s="2" t="str">
        <f ca="1">IF(Table1[[#This Row],[QTY_ECER_MG_2]]="","",Table1[[#This Row],[STN SISA X]])</f>
        <v/>
      </c>
      <c r="AM8" s="2" t="str">
        <f ca="1">IF(Table1[[#This Row],[CTN_MG_2]]="","",COUNT(AJ$6:AJ8))</f>
        <v/>
      </c>
      <c r="AN8" s="2" t="str">
        <f ca="1">IF(AND(AR$5:AR$373&gt;=$3:$3,AR$5:AR$373&lt;=$4:$4),Table1[[#This Row],[CTN]],"")</f>
        <v/>
      </c>
      <c r="AO8" s="2" t="str">
        <f ca="1">IF(Table1[[#This Row],[CTN_MG_3]]="","",Table1[[#This Row],[SISA X]])</f>
        <v/>
      </c>
      <c r="AP8" s="2" t="str">
        <f ca="1">IF(Table1[[#This Row],[QTY_ECER_MG_3]]="","",Table1[[#This Row],[STN SISA X]])</f>
        <v/>
      </c>
      <c r="AQ8" s="4" t="str">
        <f ca="1">IF(Table1[[#This Row],[CTN_MG_3]]="","",COUNT(AN$6:AN8))</f>
        <v/>
      </c>
      <c r="AR8" s="3">
        <f ca="1">INDEX([1]!NOTA[TGL_H],Table1[[#This Row],[//NOTA]])</f>
        <v>45108</v>
      </c>
    </row>
    <row r="9" spans="1:44" x14ac:dyDescent="0.25">
      <c r="A9" s="1">
        <v>5</v>
      </c>
      <c r="D9" t="str">
        <f ca="1">INDEX([1]!NOTA[NB NOTA_C_QTY],Table1[[#This Row],[//NOTA]])</f>
        <v>clearholderfoliosikaac105fkuning60lsnuntana</v>
      </c>
      <c r="E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maplsikaa105fkuning60lsn</v>
      </c>
      <c r="F9">
        <f ca="1">MATCH(Table1[NB BM_C_QTY],Table6[POINTER],0)</f>
        <v>1276</v>
      </c>
      <c r="G9">
        <f t="shared" si="1"/>
        <v>5</v>
      </c>
      <c r="H9">
        <f ca="1">MATCH(Table1[[#This Row],[NB NOTA_C_QTY]],[2]!db[NB NOTA_C_QTY+F],0)</f>
        <v>532</v>
      </c>
      <c r="I9" t="str">
        <f ca="1">INDEX(INDIRECT($4:$4),Table1[//DB])</f>
        <v>Map L Sika A-105 F Kuning</v>
      </c>
      <c r="J9" t="str">
        <f ca="1">INDEX(INDIRECT($4:$4),Table1[//DB])</f>
        <v>UNTANA</v>
      </c>
      <c r="K9" s="1" t="str">
        <f ca="1">INDEX(INDIRECT($4:$4),Table1[//DB])</f>
        <v>GRAFINDO</v>
      </c>
      <c r="L9" t="str">
        <f ca="1">INDEX(INDIRECT($4:$4),Table1[//DB])</f>
        <v>60 LSN</v>
      </c>
      <c r="M9" t="str">
        <f ca="1">INDEX(INDIRECT($4:$4),Table1[//DB])</f>
        <v>map</v>
      </c>
      <c r="N9" t="str">
        <f ca="1">INDEX(INDIRECT($4:$4),Table1[//DB])</f>
        <v>60</v>
      </c>
      <c r="O9" t="str">
        <f ca="1">INDEX(INDIRECT($4:$4),Table1[//DB])</f>
        <v>LSN</v>
      </c>
      <c r="P9">
        <f ca="1">INDEX(INDIRECT($4:$4),Table1[//DB])</f>
        <v>12</v>
      </c>
      <c r="Q9" t="str">
        <f ca="1">INDEX(INDIRECT($4:$4),Table1[//DB])</f>
        <v>PCS</v>
      </c>
      <c r="R9" t="str">
        <f ca="1">INDEX(INDIRECT($4:$4),Table1[//DB])</f>
        <v/>
      </c>
      <c r="S9" t="str">
        <f ca="1">INDEX(INDIRECT($4:$4),Table1[//DB])</f>
        <v/>
      </c>
      <c r="T9">
        <f ca="1">INDEX(INDIRECT($4:$4),Table1[//DB])</f>
        <v>720</v>
      </c>
      <c r="U9" t="str">
        <f ca="1">INDEX(INDIRECT($4:$4),Table1[//DB])</f>
        <v>PCS</v>
      </c>
      <c r="W9" s="2">
        <f>INDEX([1]!NOTA[C],Table1[[#This Row],[//NOTA]])</f>
        <v>23</v>
      </c>
      <c r="X9" s="2">
        <f ca="1">IF(Table1[[#This Row],[Column5]]/Table1[[#This Row],[QTY X]]=Table1[[#This Row],[CTN]],Table1[[#This Row],[Column5]]/Table1[[#This Row],[QTY X]],Table1[[#This Row],[Column5]]/Table1[[#This Row],[QTY X]]&amp;" xxx ")</f>
        <v>23</v>
      </c>
      <c r="Y9" s="2">
        <f>IF(Table1[[#This Row],[CTN]]&lt;1,"",INDEX([1]!NOTA[QTY],Table1[[#This Row],[//NOTA]]))</f>
        <v>1380</v>
      </c>
      <c r="Z9" s="2" t="str">
        <f>IF(Table1[[#This Row],[CTN]]&lt;1,"",INDEX([1]!NOTA[STN],Table1[[#This Row],[//NOTA]]))</f>
        <v>LSN</v>
      </c>
      <c r="AA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16560</v>
      </c>
      <c r="AB9" s="4" t="str">
        <f>IF(Table1[[#This Row],[CTN]]&lt;1,INDEX([1]!NOTA[QTY],Table1[[#This Row],[//NOTA]]),"")</f>
        <v/>
      </c>
      <c r="AC9" s="4" t="str">
        <f>IF(Table1[[#This Row],[SISA]]="","",INDEX([1]!NOTA[STN],Table1[[#This Row],[//NOTA]]))</f>
        <v/>
      </c>
      <c r="AD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" s="2" t="str">
        <f>IF(Table1[[#This Row],[SISA X]]="","",Table1[[#This Row],[STN X]])</f>
        <v/>
      </c>
      <c r="AF9" s="2" t="str">
        <f ca="1">IF(AND(AR$5:AR$373&gt;=$3:$3,AR$5:AR$373&lt;=$4:$4),Table1[[#This Row],[CTN]],"")</f>
        <v/>
      </c>
      <c r="AG9" s="2" t="str">
        <f ca="1">IF(Table1[[#This Row],[CTN_MG_1]]="","",Table1[[#This Row],[SISA X]])</f>
        <v/>
      </c>
      <c r="AH9" s="2" t="str">
        <f ca="1">IF(Table1[[#This Row],[QTY_ECER_MG_1]]="","",Table1[[#This Row],[STN SISA X]])</f>
        <v/>
      </c>
      <c r="AI9" s="2" t="str">
        <f ca="1">IF(Table1[[#This Row],[CTN_MG_1]]="","",COUNT(AF$6:AF9))</f>
        <v/>
      </c>
      <c r="AJ9" s="2" t="str">
        <f ca="1">IF(AND(Table1[TGL_H]&gt;=$3:$3,Table1[TGL_H]&lt;=$4:$4),Table1[CTN],"")</f>
        <v/>
      </c>
      <c r="AK9" s="2" t="str">
        <f ca="1">IF(Table1[[#This Row],[CTN_MG_2]]="","",Table1[[#This Row],[SISA X]])</f>
        <v/>
      </c>
      <c r="AL9" s="2" t="str">
        <f ca="1">IF(Table1[[#This Row],[QTY_ECER_MG_2]]="","",Table1[[#This Row],[STN SISA X]])</f>
        <v/>
      </c>
      <c r="AM9" s="2" t="str">
        <f ca="1">IF(Table1[[#This Row],[CTN_MG_2]]="","",COUNT(AJ$6:AJ9))</f>
        <v/>
      </c>
      <c r="AN9" s="2" t="str">
        <f ca="1">IF(AND(AR$5:AR$373&gt;=$3:$3,AR$5:AR$373&lt;=$4:$4),Table1[[#This Row],[CTN]],"")</f>
        <v/>
      </c>
      <c r="AO9" s="2" t="str">
        <f ca="1">IF(Table1[[#This Row],[CTN_MG_3]]="","",Table1[[#This Row],[SISA X]])</f>
        <v/>
      </c>
      <c r="AP9" s="2" t="str">
        <f ca="1">IF(Table1[[#This Row],[QTY_ECER_MG_3]]="","",Table1[[#This Row],[STN SISA X]])</f>
        <v/>
      </c>
      <c r="AQ9" s="4" t="str">
        <f ca="1">IF(Table1[[#This Row],[CTN_MG_3]]="","",COUNT(AN$6:AN9))</f>
        <v/>
      </c>
      <c r="AR9" s="3">
        <f ca="1">INDEX([1]!NOTA[TGL_H],Table1[[#This Row],[//NOTA]])</f>
        <v>45108</v>
      </c>
    </row>
    <row r="10" spans="1:44" x14ac:dyDescent="0.25">
      <c r="A10" s="1">
        <v>7</v>
      </c>
      <c r="D10" t="str">
        <f ca="1">INDEX([1]!NOTA[NB NOTA_C_QTY],Table1[[#This Row],[//NOTA]])</f>
        <v>looseleafa5100lbrkoalamtk150pakuntana</v>
      </c>
      <c r="E1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lleafa5100lbrkoalamtk150pak</v>
      </c>
      <c r="F10">
        <f ca="1">MATCH(Table1[NB BM_C_QTY],Table6[POINTER],0)</f>
        <v>2853</v>
      </c>
      <c r="G10">
        <f t="shared" si="1"/>
        <v>7</v>
      </c>
      <c r="H10">
        <f ca="1">MATCH(Table1[[#This Row],[NB NOTA_C_QTY]],[2]!db[NB NOTA_C_QTY+F],0)</f>
        <v>1598</v>
      </c>
      <c r="I10" t="str">
        <f ca="1">INDEX(INDIRECT($4:$4),Table1[//DB])</f>
        <v>L Leaf A5-100 lbr Koala MTK</v>
      </c>
      <c r="J10" t="str">
        <f ca="1">INDEX(INDIRECT($4:$4),Table1[//DB])</f>
        <v>UNTANA</v>
      </c>
      <c r="K10" s="1" t="str">
        <f ca="1">INDEX(INDIRECT($4:$4),Table1[//DB])</f>
        <v>BINTANG SAUDARA</v>
      </c>
      <c r="L10" t="str">
        <f ca="1">INDEX(INDIRECT($4:$4),Table1[//DB])</f>
        <v>150 PAK</v>
      </c>
      <c r="M10" t="str">
        <f ca="1">INDEX(INDIRECT($4:$4),Table1[//DB])</f>
        <v>ll</v>
      </c>
      <c r="N10" t="str">
        <f ca="1">INDEX(INDIRECT($4:$4),Table1[//DB])</f>
        <v>150</v>
      </c>
      <c r="O10" t="str">
        <f ca="1">INDEX(INDIRECT($4:$4),Table1[//DB])</f>
        <v>PAK</v>
      </c>
      <c r="P10" t="str">
        <f ca="1">INDEX(INDIRECT($4:$4),Table1[//DB])</f>
        <v/>
      </c>
      <c r="Q10" t="str">
        <f ca="1">INDEX(INDIRECT($4:$4),Table1[//DB])</f>
        <v/>
      </c>
      <c r="R10" t="str">
        <f ca="1">INDEX(INDIRECT($4:$4),Table1[//DB])</f>
        <v/>
      </c>
      <c r="S10" t="str">
        <f ca="1">INDEX(INDIRECT($4:$4),Table1[//DB])</f>
        <v/>
      </c>
      <c r="T10">
        <f ca="1">INDEX(INDIRECT($4:$4),Table1[//DB])</f>
        <v>150</v>
      </c>
      <c r="U10" t="str">
        <f ca="1">INDEX(INDIRECT($4:$4),Table1[//DB])</f>
        <v>PAK</v>
      </c>
      <c r="W10" s="2">
        <f>INDEX([1]!NOTA[C],Table1[[#This Row],[//NOTA]])</f>
        <v>2</v>
      </c>
      <c r="X1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0" s="2">
        <f>IF(Table1[[#This Row],[CTN]]&lt;1,"",INDEX([1]!NOTA[QTY],Table1[[#This Row],[//NOTA]]))</f>
        <v>300</v>
      </c>
      <c r="Z10" s="2" t="str">
        <f>IF(Table1[[#This Row],[CTN]]&lt;1,"",INDEX([1]!NOTA[STN],Table1[[#This Row],[//NOTA]]))</f>
        <v>PAK</v>
      </c>
      <c r="AA1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B10" s="4" t="str">
        <f>IF(Table1[[#This Row],[CTN]]&lt;1,INDEX([1]!NOTA[QTY],Table1[[#This Row],[//NOTA]]),"")</f>
        <v/>
      </c>
      <c r="AC10" s="4" t="str">
        <f>IF(Table1[[#This Row],[SISA]]="","",INDEX([1]!NOTA[STN],Table1[[#This Row],[//NOTA]]))</f>
        <v/>
      </c>
      <c r="AD1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" s="2" t="str">
        <f>IF(Table1[[#This Row],[SISA X]]="","",Table1[[#This Row],[STN X]])</f>
        <v/>
      </c>
      <c r="AF10" s="2" t="str">
        <f ca="1">IF(AND(AR$5:AR$373&gt;=$3:$3,AR$5:AR$373&lt;=$4:$4),Table1[[#This Row],[CTN]],"")</f>
        <v/>
      </c>
      <c r="AG10" s="2" t="str">
        <f ca="1">IF(Table1[[#This Row],[CTN_MG_1]]="","",Table1[[#This Row],[SISA X]])</f>
        <v/>
      </c>
      <c r="AH10" s="2" t="str">
        <f ca="1">IF(Table1[[#This Row],[QTY_ECER_MG_1]]="","",Table1[[#This Row],[STN SISA X]])</f>
        <v/>
      </c>
      <c r="AI10" s="2" t="str">
        <f ca="1">IF(Table1[[#This Row],[CTN_MG_1]]="","",COUNT(AF$6:AF10))</f>
        <v/>
      </c>
      <c r="AJ10" s="2" t="str">
        <f ca="1">IF(AND(Table1[TGL_H]&gt;=$3:$3,Table1[TGL_H]&lt;=$4:$4),Table1[CTN],"")</f>
        <v/>
      </c>
      <c r="AK10" s="2" t="str">
        <f ca="1">IF(Table1[[#This Row],[CTN_MG_2]]="","",Table1[[#This Row],[SISA X]])</f>
        <v/>
      </c>
      <c r="AL10" s="2" t="str">
        <f ca="1">IF(Table1[[#This Row],[QTY_ECER_MG_2]]="","",Table1[[#This Row],[STN SISA X]])</f>
        <v/>
      </c>
      <c r="AM10" s="2" t="str">
        <f ca="1">IF(Table1[[#This Row],[CTN_MG_2]]="","",COUNT(AJ$6:AJ10))</f>
        <v/>
      </c>
      <c r="AN10" s="2" t="str">
        <f ca="1">IF(AND(AR$5:AR$373&gt;=$3:$3,AR$5:AR$373&lt;=$4:$4),Table1[[#This Row],[CTN]],"")</f>
        <v/>
      </c>
      <c r="AO10" s="2" t="str">
        <f ca="1">IF(Table1[[#This Row],[CTN_MG_3]]="","",Table1[[#This Row],[SISA X]])</f>
        <v/>
      </c>
      <c r="AP10" s="2" t="str">
        <f ca="1">IF(Table1[[#This Row],[QTY_ECER_MG_3]]="","",Table1[[#This Row],[STN SISA X]])</f>
        <v/>
      </c>
      <c r="AQ10" s="4" t="str">
        <f ca="1">IF(Table1[[#This Row],[CTN_MG_3]]="","",COUNT(AN$6:AN10))</f>
        <v/>
      </c>
      <c r="AR10" s="3">
        <f ca="1">INDEX([1]!NOTA[TGL_H],Table1[[#This Row],[//NOTA]])</f>
        <v>45108</v>
      </c>
    </row>
    <row r="11" spans="1:44" x14ac:dyDescent="0.25">
      <c r="A11" s="1">
        <v>8</v>
      </c>
      <c r="D11" t="str">
        <f ca="1">INDEX([1]!NOTA[NB NOTA_C_QTY],Table1[[#This Row],[//NOTA]])</f>
        <v>looseleafa550lbrkoalamtk300pakuntana</v>
      </c>
      <c r="E1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lleafa550lbrkoalamtk300pak</v>
      </c>
      <c r="F11">
        <f ca="1">MATCH(Table1[NB BM_C_QTY],Table6[POINTER],0)</f>
        <v>2855</v>
      </c>
      <c r="G11">
        <f t="shared" si="1"/>
        <v>8</v>
      </c>
      <c r="H11">
        <f ca="1">MATCH(Table1[[#This Row],[NB NOTA_C_QTY]],[2]!db[NB NOTA_C_QTY+F],0)</f>
        <v>1596</v>
      </c>
      <c r="I11" s="4" t="str">
        <f ca="1">INDEX(INDIRECT($4:$4),Table1[//DB])</f>
        <v>L Leaf A5-50 lbr Koala MTK</v>
      </c>
      <c r="J11" s="4" t="str">
        <f ca="1">INDEX(INDIRECT($4:$4),Table1[//DB])</f>
        <v>UNTANA</v>
      </c>
      <c r="K11" s="5" t="str">
        <f ca="1">INDEX(INDIRECT($4:$4),Table1[//DB])</f>
        <v>BINTANG JAYA</v>
      </c>
      <c r="L11" s="4" t="str">
        <f ca="1">INDEX(INDIRECT($4:$4),Table1[//DB])</f>
        <v>300 PAK</v>
      </c>
      <c r="M11" s="4" t="str">
        <f ca="1">INDEX(INDIRECT($4:$4),Table1[//DB])</f>
        <v>ll</v>
      </c>
      <c r="N11" s="4" t="str">
        <f ca="1">INDEX(INDIRECT($4:$4),Table1[//DB])</f>
        <v>300</v>
      </c>
      <c r="O11" s="4" t="str">
        <f ca="1">INDEX(INDIRECT($4:$4),Table1[//DB])</f>
        <v>PAK</v>
      </c>
      <c r="P11" s="4" t="str">
        <f ca="1">INDEX(INDIRECT($4:$4),Table1[//DB])</f>
        <v/>
      </c>
      <c r="Q11" s="4" t="str">
        <f ca="1">INDEX(INDIRECT($4:$4),Table1[//DB])</f>
        <v/>
      </c>
      <c r="R11" s="4" t="str">
        <f ca="1">INDEX(INDIRECT($4:$4),Table1[//DB])</f>
        <v/>
      </c>
      <c r="S11" s="4" t="str">
        <f ca="1">INDEX(INDIRECT($4:$4),Table1[//DB])</f>
        <v/>
      </c>
      <c r="T11" s="4">
        <f ca="1">INDEX(INDIRECT($4:$4),Table1[//DB])</f>
        <v>300</v>
      </c>
      <c r="U11" s="4" t="str">
        <f ca="1">INDEX(INDIRECT($4:$4),Table1[//DB])</f>
        <v>PAK</v>
      </c>
      <c r="V11" s="4"/>
      <c r="W11" s="2">
        <f>INDEX([1]!NOTA[C],Table1[[#This Row],[//NOTA]])</f>
        <v>2</v>
      </c>
      <c r="X1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1" s="2">
        <f>IF(Table1[[#This Row],[CTN]]&lt;1,"",INDEX([1]!NOTA[QTY],Table1[[#This Row],[//NOTA]]))</f>
        <v>600</v>
      </c>
      <c r="Z11" s="2" t="str">
        <f>IF(Table1[[#This Row],[CTN]]&lt;1,"",INDEX([1]!NOTA[STN],Table1[[#This Row],[//NOTA]]))</f>
        <v>PAK</v>
      </c>
      <c r="AA1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11" s="4" t="str">
        <f>IF(Table1[[#This Row],[CTN]]&lt;1,INDEX([1]!NOTA[QTY],Table1[[#This Row],[//NOTA]]),"")</f>
        <v/>
      </c>
      <c r="AC11" s="4" t="str">
        <f>IF(Table1[[#This Row],[SISA]]="","",INDEX([1]!NOTA[STN],Table1[[#This Row],[//NOTA]]))</f>
        <v/>
      </c>
      <c r="AD1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1" s="2" t="str">
        <f>IF(Table1[[#This Row],[SISA X]]="","",Table1[[#This Row],[STN X]])</f>
        <v/>
      </c>
      <c r="AF11" s="2" t="str">
        <f ca="1">IF(AND(AR$5:AR$373&gt;=$3:$3,AR$5:AR$373&lt;=$4:$4),Table1[[#This Row],[CTN]],"")</f>
        <v/>
      </c>
      <c r="AG11" s="2" t="str">
        <f ca="1">IF(Table1[[#This Row],[CTN_MG_1]]="","",Table1[[#This Row],[SISA X]])</f>
        <v/>
      </c>
      <c r="AH11" s="2" t="str">
        <f ca="1">IF(Table1[[#This Row],[QTY_ECER_MG_1]]="","",Table1[[#This Row],[STN SISA X]])</f>
        <v/>
      </c>
      <c r="AI11" s="2" t="str">
        <f ca="1">IF(Table1[[#This Row],[CTN_MG_1]]="","",COUNT(AF$6:AF11))</f>
        <v/>
      </c>
      <c r="AJ11" s="2" t="str">
        <f ca="1">IF(AND(Table1[TGL_H]&gt;=$3:$3,Table1[TGL_H]&lt;=$4:$4),Table1[CTN],"")</f>
        <v/>
      </c>
      <c r="AK11" s="2" t="str">
        <f ca="1">IF(Table1[[#This Row],[CTN_MG_2]]="","",Table1[[#This Row],[SISA X]])</f>
        <v/>
      </c>
      <c r="AL11" s="2" t="str">
        <f ca="1">IF(Table1[[#This Row],[QTY_ECER_MG_2]]="","",Table1[[#This Row],[STN SISA X]])</f>
        <v/>
      </c>
      <c r="AM11" s="2" t="str">
        <f ca="1">IF(Table1[[#This Row],[CTN_MG_2]]="","",COUNT(AJ$6:AJ11))</f>
        <v/>
      </c>
      <c r="AN11" s="2" t="str">
        <f ca="1">IF(AND(AR$5:AR$373&gt;=$3:$3,AR$5:AR$373&lt;=$4:$4),Table1[[#This Row],[CTN]],"")</f>
        <v/>
      </c>
      <c r="AO11" s="2" t="str">
        <f ca="1">IF(Table1[[#This Row],[CTN_MG_3]]="","",Table1[[#This Row],[SISA X]])</f>
        <v/>
      </c>
      <c r="AP11" s="2" t="str">
        <f ca="1">IF(Table1[[#This Row],[QTY_ECER_MG_3]]="","",Table1[[#This Row],[STN SISA X]])</f>
        <v/>
      </c>
      <c r="AQ11" s="4" t="str">
        <f ca="1">IF(Table1[[#This Row],[CTN_MG_3]]="","",COUNT(AN$6:AN11))</f>
        <v/>
      </c>
      <c r="AR11" s="3">
        <f ca="1">INDEX([1]!NOTA[TGL_H],Table1[[#This Row],[//NOTA]])</f>
        <v>45108</v>
      </c>
    </row>
    <row r="12" spans="1:44" x14ac:dyDescent="0.25">
      <c r="A12" s="1">
        <v>9</v>
      </c>
      <c r="D12" t="str">
        <f ca="1">INDEX([1]!NOTA[NB NOTA_C_QTY],Table1[[#This Row],[//NOTA]])</f>
        <v>looseleafa5100lbrdotedtitik160pakuntana</v>
      </c>
      <c r="E1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lleafa5100lbrdotedtitik160pak</v>
      </c>
      <c r="F12">
        <f ca="1">MATCH(Table1[NB BM_C_QTY],Table6[POINTER],0)</f>
        <v>2854</v>
      </c>
      <c r="G12">
        <f t="shared" si="1"/>
        <v>9</v>
      </c>
      <c r="H12">
        <f ca="1">MATCH(Table1[[#This Row],[NB NOTA_C_QTY]],[2]!db[NB NOTA_C_QTY+F],0)</f>
        <v>1599</v>
      </c>
      <c r="I12" s="4" t="str">
        <f ca="1">INDEX(INDIRECT($4:$4),Table1[//DB])</f>
        <v>L Leaf A5-100lbr Doted Titik</v>
      </c>
      <c r="J12" s="4" t="str">
        <f ca="1">INDEX(INDIRECT($4:$4),Table1[//DB])</f>
        <v>UNTANA</v>
      </c>
      <c r="K12" s="5" t="str">
        <f ca="1">INDEX(INDIRECT($4:$4),Table1[//DB])</f>
        <v>BINTANG SAUDARA</v>
      </c>
      <c r="L12" s="4" t="str">
        <f ca="1">INDEX(INDIRECT($4:$4),Table1[//DB])</f>
        <v>160 PAK</v>
      </c>
      <c r="M12" s="4" t="str">
        <f ca="1">INDEX(INDIRECT($4:$4),Table1[//DB])</f>
        <v>ll</v>
      </c>
      <c r="N12" s="4" t="str">
        <f ca="1">INDEX(INDIRECT($4:$4),Table1[//DB])</f>
        <v>160</v>
      </c>
      <c r="O12" s="4" t="str">
        <f ca="1">INDEX(INDIRECT($4:$4),Table1[//DB])</f>
        <v>PAK</v>
      </c>
      <c r="P12" s="4" t="str">
        <f ca="1">INDEX(INDIRECT($4:$4),Table1[//DB])</f>
        <v/>
      </c>
      <c r="Q12" s="4" t="str">
        <f ca="1">INDEX(INDIRECT($4:$4),Table1[//DB])</f>
        <v/>
      </c>
      <c r="R12" s="4" t="str">
        <f ca="1">INDEX(INDIRECT($4:$4),Table1[//DB])</f>
        <v/>
      </c>
      <c r="S12" s="4" t="str">
        <f ca="1">INDEX(INDIRECT($4:$4),Table1[//DB])</f>
        <v/>
      </c>
      <c r="T12" s="4">
        <f ca="1">INDEX(INDIRECT($4:$4),Table1[//DB])</f>
        <v>160</v>
      </c>
      <c r="U12" s="4" t="str">
        <f ca="1">INDEX(INDIRECT($4:$4),Table1[//DB])</f>
        <v>PAK</v>
      </c>
      <c r="V12" s="4"/>
      <c r="W12" s="2">
        <f>INDEX([1]!NOTA[C],Table1[[#This Row],[//NOTA]])</f>
        <v>2</v>
      </c>
      <c r="X1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2" s="2">
        <f>IF(Table1[[#This Row],[CTN]]&lt;1,"",INDEX([1]!NOTA[QTY],Table1[[#This Row],[//NOTA]]))</f>
        <v>320</v>
      </c>
      <c r="Z12" s="2" t="str">
        <f>IF(Table1[[#This Row],[CTN]]&lt;1,"",INDEX([1]!NOTA[STN],Table1[[#This Row],[//NOTA]]))</f>
        <v>PAK</v>
      </c>
      <c r="AA1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320</v>
      </c>
      <c r="AB12" s="4" t="str">
        <f>IF(Table1[[#This Row],[CTN]]&lt;1,INDEX([1]!NOTA[QTY],Table1[[#This Row],[//NOTA]]),"")</f>
        <v/>
      </c>
      <c r="AC12" s="4" t="str">
        <f>IF(Table1[[#This Row],[SISA]]="","",INDEX([1]!NOTA[STN],Table1[[#This Row],[//NOTA]]))</f>
        <v/>
      </c>
      <c r="AD1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" s="2" t="str">
        <f>IF(Table1[[#This Row],[SISA X]]="","",Table1[[#This Row],[STN X]])</f>
        <v/>
      </c>
      <c r="AF12" s="2" t="str">
        <f ca="1">IF(AND(AR$5:AR$373&gt;=$3:$3,AR$5:AR$373&lt;=$4:$4),Table1[[#This Row],[CTN]],"")</f>
        <v/>
      </c>
      <c r="AG12" s="2" t="str">
        <f ca="1">IF(Table1[[#This Row],[CTN_MG_1]]="","",Table1[[#This Row],[SISA X]])</f>
        <v/>
      </c>
      <c r="AH12" s="2" t="str">
        <f ca="1">IF(Table1[[#This Row],[QTY_ECER_MG_1]]="","",Table1[[#This Row],[STN SISA X]])</f>
        <v/>
      </c>
      <c r="AI12" s="2" t="str">
        <f ca="1">IF(Table1[[#This Row],[CTN_MG_1]]="","",COUNT(AF$6:AF12))</f>
        <v/>
      </c>
      <c r="AJ12" s="2" t="str">
        <f ca="1">IF(AND(Table1[TGL_H]&gt;=$3:$3,Table1[TGL_H]&lt;=$4:$4),Table1[CTN],"")</f>
        <v/>
      </c>
      <c r="AK12" s="2" t="str">
        <f ca="1">IF(Table1[[#This Row],[CTN_MG_2]]="","",Table1[[#This Row],[SISA X]])</f>
        <v/>
      </c>
      <c r="AL12" s="2" t="str">
        <f ca="1">IF(Table1[[#This Row],[QTY_ECER_MG_2]]="","",Table1[[#This Row],[STN SISA X]])</f>
        <v/>
      </c>
      <c r="AM12" s="2" t="str">
        <f ca="1">IF(Table1[[#This Row],[CTN_MG_2]]="","",COUNT(AJ$6:AJ12))</f>
        <v/>
      </c>
      <c r="AN12" s="2" t="str">
        <f ca="1">IF(AND(AR$5:AR$373&gt;=$3:$3,AR$5:AR$373&lt;=$4:$4),Table1[[#This Row],[CTN]],"")</f>
        <v/>
      </c>
      <c r="AO12" s="2" t="str">
        <f ca="1">IF(Table1[[#This Row],[CTN_MG_3]]="","",Table1[[#This Row],[SISA X]])</f>
        <v/>
      </c>
      <c r="AP12" s="2" t="str">
        <f ca="1">IF(Table1[[#This Row],[QTY_ECER_MG_3]]="","",Table1[[#This Row],[STN SISA X]])</f>
        <v/>
      </c>
      <c r="AQ12" s="4" t="str">
        <f ca="1">IF(Table1[[#This Row],[CTN_MG_3]]="","",COUNT(AN$6:AN12))</f>
        <v/>
      </c>
      <c r="AR12" s="3">
        <f ca="1">INDEX([1]!NOTA[TGL_H],Table1[[#This Row],[//NOTA]])</f>
        <v>45108</v>
      </c>
    </row>
    <row r="13" spans="1:44" x14ac:dyDescent="0.25">
      <c r="A13" s="1">
        <v>10</v>
      </c>
      <c r="D13" t="str">
        <f ca="1">INDEX([1]!NOTA[NB NOTA_C_QTY],Table1[[#This Row],[//NOTA]])</f>
        <v>looseleafa550lbrdotedtitik200pakuntana</v>
      </c>
      <c r="E1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lleafa550lbrdotedtitik200pak</v>
      </c>
      <c r="F13">
        <f ca="1">MATCH(Table1[NB BM_C_QTY],Table6[POINTER],0)</f>
        <v>2856</v>
      </c>
      <c r="G13">
        <f t="shared" si="1"/>
        <v>10</v>
      </c>
      <c r="H13">
        <f ca="1">MATCH(Table1[[#This Row],[NB NOTA_C_QTY]],[2]!db[NB NOTA_C_QTY+F],0)</f>
        <v>1603</v>
      </c>
      <c r="I13" s="4" t="str">
        <f ca="1">INDEX(INDIRECT($4:$4),Table1[//DB])</f>
        <v>L Leaf A5-50lbr Doted Titik</v>
      </c>
      <c r="J13" s="4" t="str">
        <f ca="1">INDEX(INDIRECT($4:$4),Table1[//DB])</f>
        <v>UNTANA</v>
      </c>
      <c r="K13" s="5" t="str">
        <f ca="1">INDEX(INDIRECT($4:$4),Table1[//DB])</f>
        <v>BINTANG SAUDARA</v>
      </c>
      <c r="L13" s="4" t="str">
        <f ca="1">INDEX(INDIRECT($4:$4),Table1[//DB])</f>
        <v>200 PAK</v>
      </c>
      <c r="M13" s="4" t="str">
        <f ca="1">INDEX(INDIRECT($4:$4),Table1[//DB])</f>
        <v>ll</v>
      </c>
      <c r="N13" s="4" t="str">
        <f ca="1">INDEX(INDIRECT($4:$4),Table1[//DB])</f>
        <v>200</v>
      </c>
      <c r="O13" s="4" t="str">
        <f ca="1">INDEX(INDIRECT($4:$4),Table1[//DB])</f>
        <v>PAK</v>
      </c>
      <c r="P13" s="4" t="str">
        <f ca="1">INDEX(INDIRECT($4:$4),Table1[//DB])</f>
        <v/>
      </c>
      <c r="Q13" s="4" t="str">
        <f ca="1">INDEX(INDIRECT($4:$4),Table1[//DB])</f>
        <v/>
      </c>
      <c r="R13" s="4" t="str">
        <f ca="1">INDEX(INDIRECT($4:$4),Table1[//DB])</f>
        <v/>
      </c>
      <c r="S13" s="4" t="str">
        <f ca="1">INDEX(INDIRECT($4:$4),Table1[//DB])</f>
        <v/>
      </c>
      <c r="T13" s="4">
        <f ca="1">INDEX(INDIRECT($4:$4),Table1[//DB])</f>
        <v>200</v>
      </c>
      <c r="U13" s="4" t="str">
        <f ca="1">INDEX(INDIRECT($4:$4),Table1[//DB])</f>
        <v>PAK</v>
      </c>
      <c r="V13" s="4"/>
      <c r="W13" s="2">
        <f>INDEX([1]!NOTA[C],Table1[[#This Row],[//NOTA]])</f>
        <v>1</v>
      </c>
      <c r="X1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3" s="2">
        <f>IF(Table1[[#This Row],[CTN]]&lt;1,"",INDEX([1]!NOTA[QTY],Table1[[#This Row],[//NOTA]]))</f>
        <v>200</v>
      </c>
      <c r="Z13" s="2" t="str">
        <f>IF(Table1[[#This Row],[CTN]]&lt;1,"",INDEX([1]!NOTA[STN],Table1[[#This Row],[//NOTA]]))</f>
        <v>PAK</v>
      </c>
      <c r="AA1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</v>
      </c>
      <c r="AB13" s="4" t="str">
        <f>IF(Table1[[#This Row],[CTN]]&lt;1,INDEX([1]!NOTA[QTY],Table1[[#This Row],[//NOTA]]),"")</f>
        <v/>
      </c>
      <c r="AC13" s="4" t="str">
        <f>IF(Table1[[#This Row],[SISA]]="","",INDEX([1]!NOTA[STN],Table1[[#This Row],[//NOTA]]))</f>
        <v/>
      </c>
      <c r="AD1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" s="2" t="str">
        <f>IF(Table1[[#This Row],[SISA X]]="","",Table1[[#This Row],[STN X]])</f>
        <v/>
      </c>
      <c r="AF13" s="2" t="str">
        <f ca="1">IF(AND(AR$5:AR$373&gt;=$3:$3,AR$5:AR$373&lt;=$4:$4),Table1[[#This Row],[CTN]],"")</f>
        <v/>
      </c>
      <c r="AG13" s="2" t="str">
        <f ca="1">IF(Table1[[#This Row],[CTN_MG_1]]="","",Table1[[#This Row],[SISA X]])</f>
        <v/>
      </c>
      <c r="AH13" s="2" t="str">
        <f ca="1">IF(Table1[[#This Row],[QTY_ECER_MG_1]]="","",Table1[[#This Row],[STN SISA X]])</f>
        <v/>
      </c>
      <c r="AI13" s="2" t="str">
        <f ca="1">IF(Table1[[#This Row],[CTN_MG_1]]="","",COUNT(AF$6:AF13))</f>
        <v/>
      </c>
      <c r="AJ13" s="2" t="str">
        <f ca="1">IF(AND(Table1[TGL_H]&gt;=$3:$3,Table1[TGL_H]&lt;=$4:$4),Table1[CTN],"")</f>
        <v/>
      </c>
      <c r="AK13" s="2" t="str">
        <f ca="1">IF(Table1[[#This Row],[CTN_MG_2]]="","",Table1[[#This Row],[SISA X]])</f>
        <v/>
      </c>
      <c r="AL13" s="2" t="str">
        <f ca="1">IF(Table1[[#This Row],[QTY_ECER_MG_2]]="","",Table1[[#This Row],[STN SISA X]])</f>
        <v/>
      </c>
      <c r="AM13" s="2" t="str">
        <f ca="1">IF(Table1[[#This Row],[CTN_MG_2]]="","",COUNT(AJ$6:AJ13))</f>
        <v/>
      </c>
      <c r="AN13" s="2" t="str">
        <f ca="1">IF(AND(AR$5:AR$373&gt;=$3:$3,AR$5:AR$373&lt;=$4:$4),Table1[[#This Row],[CTN]],"")</f>
        <v/>
      </c>
      <c r="AO13" s="2" t="str">
        <f ca="1">IF(Table1[[#This Row],[CTN_MG_3]]="","",Table1[[#This Row],[SISA X]])</f>
        <v/>
      </c>
      <c r="AP13" s="2" t="str">
        <f ca="1">IF(Table1[[#This Row],[QTY_ECER_MG_3]]="","",Table1[[#This Row],[STN SISA X]])</f>
        <v/>
      </c>
      <c r="AQ13" s="4" t="str">
        <f ca="1">IF(Table1[[#This Row],[CTN_MG_3]]="","",COUNT(AN$6:AN13))</f>
        <v/>
      </c>
      <c r="AR13" s="3">
        <f ca="1">INDEX([1]!NOTA[TGL_H],Table1[[#This Row],[//NOTA]])</f>
        <v>45108</v>
      </c>
    </row>
    <row r="14" spans="1:44" x14ac:dyDescent="0.25">
      <c r="A14" s="1">
        <v>11</v>
      </c>
      <c r="D14" t="str">
        <f ca="1">INDEX([1]!NOTA[NB NOTA_C_QTY],Table1[[#This Row],[//NOTA]])</f>
        <v>looseleafb5100lbrkoalamtk150pakuntana</v>
      </c>
      <c r="E1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lleafb5100lbrkoalamtk150pak</v>
      </c>
      <c r="F14">
        <f ca="1">MATCH(Table1[NB BM_C_QTY],Table6[POINTER],0)</f>
        <v>2857</v>
      </c>
      <c r="G14">
        <f t="shared" si="1"/>
        <v>11</v>
      </c>
      <c r="H14">
        <f ca="1">MATCH(Table1[[#This Row],[NB NOTA_C_QTY]],[2]!db[NB NOTA_C_QTY+F],0)</f>
        <v>1606</v>
      </c>
      <c r="I14" s="4" t="str">
        <f ca="1">INDEX(INDIRECT($4:$4),Table1[//DB])</f>
        <v>L Leaf B5-100 lbr koala MTK</v>
      </c>
      <c r="J14" s="4" t="str">
        <f ca="1">INDEX(INDIRECT($4:$4),Table1[//DB])</f>
        <v>UNTANA</v>
      </c>
      <c r="K14" s="5" t="str">
        <f ca="1">INDEX(INDIRECT($4:$4),Table1[//DB])</f>
        <v>BINTANG JAYA</v>
      </c>
      <c r="L14" s="4" t="str">
        <f ca="1">INDEX(INDIRECT($4:$4),Table1[//DB])</f>
        <v>150 PAK</v>
      </c>
      <c r="M14" s="4" t="str">
        <f ca="1">INDEX(INDIRECT($4:$4),Table1[//DB])</f>
        <v>ll</v>
      </c>
      <c r="N14" s="4" t="str">
        <f ca="1">INDEX(INDIRECT($4:$4),Table1[//DB])</f>
        <v>150</v>
      </c>
      <c r="O14" s="4" t="str">
        <f ca="1">INDEX(INDIRECT($4:$4),Table1[//DB])</f>
        <v>PAK</v>
      </c>
      <c r="P14" s="4" t="str">
        <f ca="1">INDEX(INDIRECT($4:$4),Table1[//DB])</f>
        <v/>
      </c>
      <c r="Q14" s="4" t="str">
        <f ca="1">INDEX(INDIRECT($4:$4),Table1[//DB])</f>
        <v/>
      </c>
      <c r="R14" s="4" t="str">
        <f ca="1">INDEX(INDIRECT($4:$4),Table1[//DB])</f>
        <v/>
      </c>
      <c r="S14" s="4" t="str">
        <f ca="1">INDEX(INDIRECT($4:$4),Table1[//DB])</f>
        <v/>
      </c>
      <c r="T14" s="4">
        <f ca="1">INDEX(INDIRECT($4:$4),Table1[//DB])</f>
        <v>150</v>
      </c>
      <c r="U14" s="4" t="str">
        <f ca="1">INDEX(INDIRECT($4:$4),Table1[//DB])</f>
        <v>PAK</v>
      </c>
      <c r="V14" s="4"/>
      <c r="W14" s="2">
        <f>INDEX([1]!NOTA[C],Table1[[#This Row],[//NOTA]])</f>
        <v>2</v>
      </c>
      <c r="X1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4" s="2">
        <f>IF(Table1[[#This Row],[CTN]]&lt;1,"",INDEX([1]!NOTA[QTY],Table1[[#This Row],[//NOTA]]))</f>
        <v>300</v>
      </c>
      <c r="Z14" s="2" t="str">
        <f>IF(Table1[[#This Row],[CTN]]&lt;1,"",INDEX([1]!NOTA[STN],Table1[[#This Row],[//NOTA]]))</f>
        <v>PAK</v>
      </c>
      <c r="AA1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B14" s="4" t="str">
        <f>IF(Table1[[#This Row],[CTN]]&lt;1,INDEX([1]!NOTA[QTY],Table1[[#This Row],[//NOTA]]),"")</f>
        <v/>
      </c>
      <c r="AC14" s="4" t="str">
        <f>IF(Table1[[#This Row],[SISA]]="","",INDEX([1]!NOTA[STN],Table1[[#This Row],[//NOTA]]))</f>
        <v/>
      </c>
      <c r="AD1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" s="2" t="str">
        <f>IF(Table1[[#This Row],[SISA X]]="","",Table1[[#This Row],[STN X]])</f>
        <v/>
      </c>
      <c r="AF14" s="2" t="str">
        <f ca="1">IF(AND(AR$5:AR$373&gt;=$3:$3,AR$5:AR$373&lt;=$4:$4),Table1[[#This Row],[CTN]],"")</f>
        <v/>
      </c>
      <c r="AG14" s="2" t="str">
        <f ca="1">IF(Table1[[#This Row],[CTN_MG_1]]="","",Table1[[#This Row],[SISA X]])</f>
        <v/>
      </c>
      <c r="AH14" s="2" t="str">
        <f ca="1">IF(Table1[[#This Row],[QTY_ECER_MG_1]]="","",Table1[[#This Row],[STN SISA X]])</f>
        <v/>
      </c>
      <c r="AI14" s="2" t="str">
        <f ca="1">IF(Table1[[#This Row],[CTN_MG_1]]="","",COUNT(AF$6:AF14))</f>
        <v/>
      </c>
      <c r="AJ14" s="2" t="str">
        <f ca="1">IF(AND(Table1[TGL_H]&gt;=$3:$3,Table1[TGL_H]&lt;=$4:$4),Table1[CTN],"")</f>
        <v/>
      </c>
      <c r="AK14" s="2" t="str">
        <f ca="1">IF(Table1[[#This Row],[CTN_MG_2]]="","",Table1[[#This Row],[SISA X]])</f>
        <v/>
      </c>
      <c r="AL14" s="2" t="str">
        <f ca="1">IF(Table1[[#This Row],[QTY_ECER_MG_2]]="","",Table1[[#This Row],[STN SISA X]])</f>
        <v/>
      </c>
      <c r="AM14" s="2" t="str">
        <f ca="1">IF(Table1[[#This Row],[CTN_MG_2]]="","",COUNT(AJ$6:AJ14))</f>
        <v/>
      </c>
      <c r="AN14" s="2" t="str">
        <f ca="1">IF(AND(AR$5:AR$373&gt;=$3:$3,AR$5:AR$373&lt;=$4:$4),Table1[[#This Row],[CTN]],"")</f>
        <v/>
      </c>
      <c r="AO14" s="2" t="str">
        <f ca="1">IF(Table1[[#This Row],[CTN_MG_3]]="","",Table1[[#This Row],[SISA X]])</f>
        <v/>
      </c>
      <c r="AP14" s="2" t="str">
        <f ca="1">IF(Table1[[#This Row],[QTY_ECER_MG_3]]="","",Table1[[#This Row],[STN SISA X]])</f>
        <v/>
      </c>
      <c r="AQ14" s="4" t="str">
        <f ca="1">IF(Table1[[#This Row],[CTN_MG_3]]="","",COUNT(AN$6:AN14))</f>
        <v/>
      </c>
      <c r="AR14" s="3">
        <f ca="1">INDEX([1]!NOTA[TGL_H],Table1[[#This Row],[//NOTA]])</f>
        <v>45108</v>
      </c>
    </row>
    <row r="15" spans="1:44" x14ac:dyDescent="0.25">
      <c r="A15" s="1">
        <v>13</v>
      </c>
      <c r="D15" t="str">
        <f ca="1">INDEX([1]!NOTA[NB NOTA_C_QTY],Table1[[#This Row],[//NOTA]])</f>
        <v>bukumewarnaijumbofancyangka&amp;huruf1200pcsuntana</v>
      </c>
      <c r="E1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bukumewarnaijumbofancyangka&amp;huruf1200pcs</v>
      </c>
      <c r="F15" t="e">
        <f ca="1">MATCH(Table1[NB BM_C_QTY],Table6[POINTER],0)</f>
        <v>#N/A</v>
      </c>
      <c r="G15">
        <f t="shared" si="1"/>
        <v>13</v>
      </c>
      <c r="H15">
        <f ca="1">MATCH(Table1[[#This Row],[NB NOTA_C_QTY]],[2]!db[NB NOTA_C_QTY+F],0)</f>
        <v>437</v>
      </c>
      <c r="I15" s="4" t="str">
        <f ca="1">INDEX(INDIRECT($4:$4),Table1[//DB])</f>
        <v>Buku Mewarnai Jumbo Fancy Angka &amp; Huruf</v>
      </c>
      <c r="J15" s="4" t="str">
        <f ca="1">INDEX(INDIRECT($4:$4),Table1[//DB])</f>
        <v>UNTANA</v>
      </c>
      <c r="K15" s="5" t="str">
        <f ca="1">INDEX(INDIRECT($4:$4),Table1[//DB])</f>
        <v>SURYA PRATAMA</v>
      </c>
      <c r="L15" s="4" t="str">
        <f ca="1">INDEX(INDIRECT($4:$4),Table1[//DB])</f>
        <v>1200 PCS</v>
      </c>
      <c r="M15" s="4" t="str">
        <f ca="1">INDEX(INDIRECT($4:$4),Table1[//DB])</f>
        <v>buku</v>
      </c>
      <c r="N15" s="4" t="str">
        <f ca="1">INDEX(INDIRECT($4:$4),Table1[//DB])</f>
        <v>1200</v>
      </c>
      <c r="O15" s="4" t="str">
        <f ca="1">INDEX(INDIRECT($4:$4),Table1[//DB])</f>
        <v>PCS</v>
      </c>
      <c r="P15" s="4" t="str">
        <f ca="1">INDEX(INDIRECT($4:$4),Table1[//DB])</f>
        <v/>
      </c>
      <c r="Q15" s="4" t="str">
        <f ca="1">INDEX(INDIRECT($4:$4),Table1[//DB])</f>
        <v/>
      </c>
      <c r="R15" s="4" t="str">
        <f ca="1">INDEX(INDIRECT($4:$4),Table1[//DB])</f>
        <v/>
      </c>
      <c r="S15" s="4" t="str">
        <f ca="1">INDEX(INDIRECT($4:$4),Table1[//DB])</f>
        <v/>
      </c>
      <c r="T15" s="4">
        <f ca="1">INDEX(INDIRECT($4:$4),Table1[//DB])</f>
        <v>1200</v>
      </c>
      <c r="U15" s="4" t="str">
        <f ca="1">INDEX(INDIRECT($4:$4),Table1[//DB])</f>
        <v>PCS</v>
      </c>
      <c r="V15" s="4"/>
      <c r="W15" s="2">
        <f>INDEX([1]!NOTA[C],Table1[[#This Row],[//NOTA]])</f>
        <v>4</v>
      </c>
      <c r="X15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15" s="2">
        <f>IF(Table1[[#This Row],[CTN]]&lt;1,"",INDEX([1]!NOTA[QTY],Table1[[#This Row],[//NOTA]]))</f>
        <v>4800</v>
      </c>
      <c r="Z15" s="2" t="str">
        <f>IF(Table1[[#This Row],[CTN]]&lt;1,"",INDEX([1]!NOTA[STN],Table1[[#This Row],[//NOTA]]))</f>
        <v>PCS</v>
      </c>
      <c r="AA1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4800</v>
      </c>
      <c r="AB15" s="4" t="str">
        <f>IF(Table1[[#This Row],[CTN]]&lt;1,INDEX([1]!NOTA[QTY],Table1[[#This Row],[//NOTA]]),"")</f>
        <v/>
      </c>
      <c r="AC15" s="4" t="str">
        <f>IF(Table1[[#This Row],[SISA]]="","",INDEX([1]!NOTA[STN],Table1[[#This Row],[//NOTA]]))</f>
        <v/>
      </c>
      <c r="AD1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5" s="2" t="str">
        <f>IF(Table1[[#This Row],[SISA X]]="","",Table1[[#This Row],[STN X]])</f>
        <v/>
      </c>
      <c r="AF15" s="2">
        <f ca="1">IF(AND(AR$5:AR$373&gt;=$3:$3,AR$5:AR$373&lt;=$4:$4),Table1[[#This Row],[CTN]],"")</f>
        <v>4</v>
      </c>
      <c r="AG15" s="2" t="str">
        <f ca="1">IF(Table1[[#This Row],[CTN_MG_1]]="","",Table1[[#This Row],[SISA X]])</f>
        <v/>
      </c>
      <c r="AH15" s="2" t="str">
        <f ca="1">IF(Table1[[#This Row],[QTY_ECER_MG_1]]="","",Table1[[#This Row],[STN SISA X]])</f>
        <v/>
      </c>
      <c r="AI15" s="2">
        <f ca="1">IF(Table1[[#This Row],[CTN_MG_1]]="","",COUNT(AF$6:AF15))</f>
        <v>1</v>
      </c>
      <c r="AJ15" s="2" t="str">
        <f ca="1">IF(AND(Table1[TGL_H]&gt;=$3:$3,Table1[TGL_H]&lt;=$4:$4),Table1[CTN],"")</f>
        <v/>
      </c>
      <c r="AK15" s="2" t="str">
        <f ca="1">IF(Table1[[#This Row],[CTN_MG_2]]="","",Table1[[#This Row],[SISA X]])</f>
        <v/>
      </c>
      <c r="AL15" s="2" t="str">
        <f ca="1">IF(Table1[[#This Row],[QTY_ECER_MG_2]]="","",Table1[[#This Row],[STN SISA X]])</f>
        <v/>
      </c>
      <c r="AM15" s="2" t="str">
        <f ca="1">IF(Table1[[#This Row],[CTN_MG_2]]="","",COUNT(AJ$6:AJ15))</f>
        <v/>
      </c>
      <c r="AN15" s="2" t="str">
        <f ca="1">IF(AND(AR$5:AR$373&gt;=$3:$3,AR$5:AR$373&lt;=$4:$4),Table1[[#This Row],[CTN]],"")</f>
        <v/>
      </c>
      <c r="AO15" s="2" t="str">
        <f ca="1">IF(Table1[[#This Row],[CTN_MG_3]]="","",Table1[[#This Row],[SISA X]])</f>
        <v/>
      </c>
      <c r="AP15" s="2" t="str">
        <f ca="1">IF(Table1[[#This Row],[QTY_ECER_MG_3]]="","",Table1[[#This Row],[STN SISA X]])</f>
        <v/>
      </c>
      <c r="AQ15" s="4" t="str">
        <f ca="1">IF(Table1[[#This Row],[CTN_MG_3]]="","",COUNT(AN$6:AN15))</f>
        <v/>
      </c>
      <c r="AR15" s="3">
        <f ca="1">INDEX([1]!NOTA[TGL_H],Table1[[#This Row],[//NOTA]])</f>
        <v>45110</v>
      </c>
    </row>
    <row r="16" spans="1:44" x14ac:dyDescent="0.25">
      <c r="A16" s="1">
        <v>15</v>
      </c>
      <c r="D16" t="str">
        <f ca="1">INDEX([1]!NOTA[NB NOTA_C_QTY],Table1[[#This Row],[//NOTA]])</f>
        <v>mejaipadimportjumbokarakter10pcsuntana</v>
      </c>
      <c r="E1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mejaipadimportjumbokarakter10pcs</v>
      </c>
      <c r="F16" t="e">
        <f ca="1">MATCH(Table1[NB BM_C_QTY],Table6[POINTER],0)</f>
        <v>#N/A</v>
      </c>
      <c r="G16">
        <f t="shared" si="1"/>
        <v>15</v>
      </c>
      <c r="H16">
        <f ca="1">MATCH(Table1[[#This Row],[NB NOTA_C_QTY]],[2]!db[NB NOTA_C_QTY+F],0)</f>
        <v>1718</v>
      </c>
      <c r="I16" s="4" t="str">
        <f ca="1">INDEX(INDIRECT($4:$4),Table1[//DB])</f>
        <v>Meja Ipad Import Jumbo Karakter</v>
      </c>
      <c r="J16" s="4" t="str">
        <f ca="1">INDEX(INDIRECT($4:$4),Table1[//DB])</f>
        <v>UNTANA</v>
      </c>
      <c r="K16" s="5" t="str">
        <f ca="1">INDEX(INDIRECT($4:$4),Table1[//DB])</f>
        <v>SAPUTRO OFFICE</v>
      </c>
      <c r="L16" s="4" t="str">
        <f ca="1">INDEX(INDIRECT($4:$4),Table1[//DB])</f>
        <v>10 PCS</v>
      </c>
      <c r="M16" s="4" t="str">
        <f ca="1">INDEX(INDIRECT($4:$4),Table1[//DB])</f>
        <v>dll</v>
      </c>
      <c r="N16" s="4" t="str">
        <f ca="1">INDEX(INDIRECT($4:$4),Table1[//DB])</f>
        <v>10</v>
      </c>
      <c r="O16" s="4" t="str">
        <f ca="1">INDEX(INDIRECT($4:$4),Table1[//DB])</f>
        <v>PCS</v>
      </c>
      <c r="P16" s="4" t="str">
        <f ca="1">INDEX(INDIRECT($4:$4),Table1[//DB])</f>
        <v/>
      </c>
      <c r="Q16" s="4" t="str">
        <f ca="1">INDEX(INDIRECT($4:$4),Table1[//DB])</f>
        <v/>
      </c>
      <c r="R16" s="4" t="str">
        <f ca="1">INDEX(INDIRECT($4:$4),Table1[//DB])</f>
        <v/>
      </c>
      <c r="S16" s="4" t="str">
        <f ca="1">INDEX(INDIRECT($4:$4),Table1[//DB])</f>
        <v/>
      </c>
      <c r="T16" s="4">
        <f ca="1">INDEX(INDIRECT($4:$4),Table1[//DB])</f>
        <v>10</v>
      </c>
      <c r="U16" s="4" t="str">
        <f ca="1">INDEX(INDIRECT($4:$4),Table1[//DB])</f>
        <v>PCS</v>
      </c>
      <c r="V16" s="4"/>
      <c r="W16" s="2">
        <f>INDEX([1]!NOTA[C],Table1[[#This Row],[//NOTA]])</f>
        <v>30</v>
      </c>
      <c r="X16" s="2">
        <f ca="1">IF(Table1[[#This Row],[Column5]]/Table1[[#This Row],[QTY X]]=Table1[[#This Row],[CTN]],Table1[[#This Row],[Column5]]/Table1[[#This Row],[QTY X]],Table1[[#This Row],[Column5]]/Table1[[#This Row],[QTY X]]&amp;" xxx ")</f>
        <v>30</v>
      </c>
      <c r="Y16" s="2">
        <f>IF(Table1[[#This Row],[CTN]]&lt;1,"",INDEX([1]!NOTA[QTY],Table1[[#This Row],[//NOTA]]))</f>
        <v>300</v>
      </c>
      <c r="Z16" s="2" t="str">
        <f>IF(Table1[[#This Row],[CTN]]&lt;1,"",INDEX([1]!NOTA[STN],Table1[[#This Row],[//NOTA]]))</f>
        <v>PCS</v>
      </c>
      <c r="AA1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B16" s="4" t="str">
        <f>IF(Table1[[#This Row],[CTN]]&lt;1,INDEX([1]!NOTA[QTY],Table1[[#This Row],[//NOTA]]),"")</f>
        <v/>
      </c>
      <c r="AC16" s="4" t="str">
        <f>IF(Table1[[#This Row],[SISA]]="","",INDEX([1]!NOTA[STN],Table1[[#This Row],[//NOTA]]))</f>
        <v/>
      </c>
      <c r="AD1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" s="2" t="str">
        <f>IF(Table1[[#This Row],[SISA X]]="","",Table1[[#This Row],[STN X]])</f>
        <v/>
      </c>
      <c r="AF16" s="2">
        <f ca="1">IF(AND(AR$5:AR$373&gt;=$3:$3,AR$5:AR$373&lt;=$4:$4),Table1[[#This Row],[CTN]],"")</f>
        <v>30</v>
      </c>
      <c r="AG16" s="2" t="str">
        <f ca="1">IF(Table1[[#This Row],[CTN_MG_1]]="","",Table1[[#This Row],[SISA X]])</f>
        <v/>
      </c>
      <c r="AH16" s="2" t="str">
        <f ca="1">IF(Table1[[#This Row],[QTY_ECER_MG_1]]="","",Table1[[#This Row],[STN SISA X]])</f>
        <v/>
      </c>
      <c r="AI16" s="2">
        <f ca="1">IF(Table1[[#This Row],[CTN_MG_1]]="","",COUNT(AF$6:AF16))</f>
        <v>2</v>
      </c>
      <c r="AJ16" s="2" t="str">
        <f ca="1">IF(AND(Table1[TGL_H]&gt;=$3:$3,Table1[TGL_H]&lt;=$4:$4),Table1[CTN],"")</f>
        <v/>
      </c>
      <c r="AK16" s="2" t="str">
        <f ca="1">IF(Table1[[#This Row],[CTN_MG_2]]="","",Table1[[#This Row],[SISA X]])</f>
        <v/>
      </c>
      <c r="AL16" s="2" t="str">
        <f ca="1">IF(Table1[[#This Row],[QTY_ECER_MG_2]]="","",Table1[[#This Row],[STN SISA X]])</f>
        <v/>
      </c>
      <c r="AM16" s="2" t="str">
        <f ca="1">IF(Table1[[#This Row],[CTN_MG_2]]="","",COUNT(AJ$6:AJ16))</f>
        <v/>
      </c>
      <c r="AN16" s="2" t="str">
        <f ca="1">IF(AND(AR$5:AR$373&gt;=$3:$3,AR$5:AR$373&lt;=$4:$4),Table1[[#This Row],[CTN]],"")</f>
        <v/>
      </c>
      <c r="AO16" s="2" t="str">
        <f ca="1">IF(Table1[[#This Row],[CTN_MG_3]]="","",Table1[[#This Row],[SISA X]])</f>
        <v/>
      </c>
      <c r="AP16" s="2" t="str">
        <f ca="1">IF(Table1[[#This Row],[QTY_ECER_MG_3]]="","",Table1[[#This Row],[STN SISA X]])</f>
        <v/>
      </c>
      <c r="AQ16" s="4" t="str">
        <f ca="1">IF(Table1[[#This Row],[CTN_MG_3]]="","",COUNT(AN$6:AN16))</f>
        <v/>
      </c>
      <c r="AR16" s="3">
        <f ca="1">INDEX([1]!NOTA[TGL_H],Table1[[#This Row],[//NOTA]])</f>
        <v>45111</v>
      </c>
    </row>
    <row r="17" spans="1:44" x14ac:dyDescent="0.25">
      <c r="A17" s="1">
        <v>17</v>
      </c>
      <c r="D17" t="str">
        <f ca="1">INDEX([1]!NOTA[NB NOTA_C_QTY],Table1[[#This Row],[//NOTA]])</f>
        <v>entercboardkayu12lsnuntana</v>
      </c>
      <c r="E1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clipboardkayuenter12lsn</v>
      </c>
      <c r="F17">
        <f ca="1">MATCH(Table1[NB BM_C_QTY],Table6[POINTER],0)</f>
        <v>2654</v>
      </c>
      <c r="G17">
        <f t="shared" si="1"/>
        <v>17</v>
      </c>
      <c r="H17">
        <f ca="1">MATCH(Table1[[#This Row],[NB NOTA_C_QTY]],[2]!db[NB NOTA_C_QTY+F],0)</f>
        <v>769</v>
      </c>
      <c r="I17" s="4" t="str">
        <f ca="1">INDEX(INDIRECT($4:$4),Table1[//DB])</f>
        <v>Clip Board Kayu Enter</v>
      </c>
      <c r="J17" s="4" t="str">
        <f ca="1">INDEX(INDIRECT($4:$4),Table1[//DB])</f>
        <v>UNTANA</v>
      </c>
      <c r="K17" s="5" t="str">
        <f ca="1">INDEX(INDIRECT($4:$4),Table1[//DB])</f>
        <v>ETJ</v>
      </c>
      <c r="L17" s="4" t="str">
        <f ca="1">INDEX(INDIRECT($4:$4),Table1[//DB])</f>
        <v>12 LSN</v>
      </c>
      <c r="M17" s="4" t="str">
        <f ca="1">INDEX(INDIRECT($4:$4),Table1[//DB])</f>
        <v>clip</v>
      </c>
      <c r="N17" s="4" t="str">
        <f ca="1">INDEX(INDIRECT($4:$4),Table1[//DB])</f>
        <v>12</v>
      </c>
      <c r="O17" s="4" t="str">
        <f ca="1">INDEX(INDIRECT($4:$4),Table1[//DB])</f>
        <v>LSN</v>
      </c>
      <c r="P17" s="4">
        <f ca="1">INDEX(INDIRECT($4:$4),Table1[//DB])</f>
        <v>12</v>
      </c>
      <c r="Q17" s="4" t="str">
        <f ca="1">INDEX(INDIRECT($4:$4),Table1[//DB])</f>
        <v>PCS</v>
      </c>
      <c r="R17" s="4" t="str">
        <f ca="1">INDEX(INDIRECT($4:$4),Table1[//DB])</f>
        <v/>
      </c>
      <c r="S17" s="4" t="str">
        <f ca="1">INDEX(INDIRECT($4:$4),Table1[//DB])</f>
        <v/>
      </c>
      <c r="T17" s="4">
        <f ca="1">INDEX(INDIRECT($4:$4),Table1[//DB])</f>
        <v>144</v>
      </c>
      <c r="U17" s="4" t="str">
        <f ca="1">INDEX(INDIRECT($4:$4),Table1[//DB])</f>
        <v>PCS</v>
      </c>
      <c r="V17" s="4"/>
      <c r="W17" s="2">
        <f>INDEX([1]!NOTA[C],Table1[[#This Row],[//NOTA]])</f>
        <v>5</v>
      </c>
      <c r="X1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17" s="2">
        <f>IF(Table1[[#This Row],[CTN]]&lt;1,"",INDEX([1]!NOTA[QTY],Table1[[#This Row],[//NOTA]]))</f>
        <v>60</v>
      </c>
      <c r="Z17" s="2" t="str">
        <f>IF(Table1[[#This Row],[CTN]]&lt;1,"",INDEX([1]!NOTA[STN],Table1[[#This Row],[//NOTA]]))</f>
        <v>LSN</v>
      </c>
      <c r="AA1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17" s="4" t="str">
        <f>IF(Table1[[#This Row],[CTN]]&lt;1,INDEX([1]!NOTA[QTY],Table1[[#This Row],[//NOTA]]),"")</f>
        <v/>
      </c>
      <c r="AC17" s="4" t="str">
        <f>IF(Table1[[#This Row],[SISA]]="","",INDEX([1]!NOTA[STN],Table1[[#This Row],[//NOTA]]))</f>
        <v/>
      </c>
      <c r="AD1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" s="2" t="str">
        <f>IF(Table1[[#This Row],[SISA X]]="","",Table1[[#This Row],[STN X]])</f>
        <v/>
      </c>
      <c r="AF17" s="2">
        <f ca="1">IF(AND(AR$5:AR$373&gt;=$3:$3,AR$5:AR$373&lt;=$4:$4),Table1[[#This Row],[CTN]],"")</f>
        <v>5</v>
      </c>
      <c r="AG17" s="2" t="str">
        <f ca="1">IF(Table1[[#This Row],[CTN_MG_1]]="","",Table1[[#This Row],[SISA X]])</f>
        <v/>
      </c>
      <c r="AH17" s="2" t="str">
        <f ca="1">IF(Table1[[#This Row],[QTY_ECER_MG_1]]="","",Table1[[#This Row],[STN SISA X]])</f>
        <v/>
      </c>
      <c r="AI17" s="2">
        <f ca="1">IF(Table1[[#This Row],[CTN_MG_1]]="","",COUNT(AF$6:AF17))</f>
        <v>3</v>
      </c>
      <c r="AJ17" s="2" t="str">
        <f ca="1">IF(AND(Table1[TGL_H]&gt;=$3:$3,Table1[TGL_H]&lt;=$4:$4),Table1[CTN],"")</f>
        <v/>
      </c>
      <c r="AK17" s="2" t="str">
        <f ca="1">IF(Table1[[#This Row],[CTN_MG_2]]="","",Table1[[#This Row],[SISA X]])</f>
        <v/>
      </c>
      <c r="AL17" s="2" t="str">
        <f ca="1">IF(Table1[[#This Row],[QTY_ECER_MG_2]]="","",Table1[[#This Row],[STN SISA X]])</f>
        <v/>
      </c>
      <c r="AM17" s="2" t="str">
        <f ca="1">IF(Table1[[#This Row],[CTN_MG_2]]="","",COUNT(AJ$6:AJ17))</f>
        <v/>
      </c>
      <c r="AN17" s="2" t="str">
        <f ca="1">IF(AND(AR$5:AR$373&gt;=$3:$3,AR$5:AR$373&lt;=$4:$4),Table1[[#This Row],[CTN]],"")</f>
        <v/>
      </c>
      <c r="AO17" s="2" t="str">
        <f ca="1">IF(Table1[[#This Row],[CTN_MG_3]]="","",Table1[[#This Row],[SISA X]])</f>
        <v/>
      </c>
      <c r="AP17" s="2" t="str">
        <f ca="1">IF(Table1[[#This Row],[QTY_ECER_MG_3]]="","",Table1[[#This Row],[STN SISA X]])</f>
        <v/>
      </c>
      <c r="AQ17" s="4" t="str">
        <f ca="1">IF(Table1[[#This Row],[CTN_MG_3]]="","",COUNT(AN$6:AN17))</f>
        <v/>
      </c>
      <c r="AR17" s="3">
        <f ca="1">INDEX([1]!NOTA[TGL_H],Table1[[#This Row],[//NOTA]])</f>
        <v>45111</v>
      </c>
    </row>
    <row r="18" spans="1:44" x14ac:dyDescent="0.25">
      <c r="A18" s="1">
        <v>18</v>
      </c>
      <c r="D18" t="str">
        <f ca="1">INDEX([1]!NOTA[NB NOTA_C_QTY],Table1[[#This Row],[//NOTA]])</f>
        <v>enter12x187000pcsuntana</v>
      </c>
      <c r="E1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mikaenter12x187000pcs</v>
      </c>
      <c r="F18">
        <f ca="1">MATCH(Table1[NB BM_C_QTY],Table6[POINTER],0)</f>
        <v>2967</v>
      </c>
      <c r="G18">
        <f t="shared" si="1"/>
        <v>18</v>
      </c>
      <c r="H18">
        <f ca="1">MATCH(Table1[[#This Row],[NB NOTA_C_QTY]],[2]!db[NB NOTA_C_QTY+F],0)</f>
        <v>754</v>
      </c>
      <c r="I18" s="4" t="str">
        <f ca="1">INDEX(INDIRECT($4:$4),Table1[//DB])</f>
        <v>Mika Enter 12 x 18</v>
      </c>
      <c r="J18" s="4" t="str">
        <f ca="1">INDEX(INDIRECT($4:$4),Table1[//DB])</f>
        <v>UNTANA</v>
      </c>
      <c r="K18" s="5" t="str">
        <f ca="1">INDEX(INDIRECT($4:$4),Table1[//DB])</f>
        <v>ETJ</v>
      </c>
      <c r="L18" s="4" t="str">
        <f ca="1">INDEX(INDIRECT($4:$4),Table1[//DB])</f>
        <v>7000 PCS</v>
      </c>
      <c r="M18" s="4" t="str">
        <f ca="1">INDEX(INDIRECT($4:$4),Table1[//DB])</f>
        <v>dll</v>
      </c>
      <c r="N18" s="4" t="str">
        <f ca="1">INDEX(INDIRECT($4:$4),Table1[//DB])</f>
        <v>7000</v>
      </c>
      <c r="O18" s="4" t="str">
        <f ca="1">INDEX(INDIRECT($4:$4),Table1[//DB])</f>
        <v>PCS</v>
      </c>
      <c r="P18" s="4" t="str">
        <f ca="1">INDEX(INDIRECT($4:$4),Table1[//DB])</f>
        <v/>
      </c>
      <c r="Q18" s="4" t="str">
        <f ca="1">INDEX(INDIRECT($4:$4),Table1[//DB])</f>
        <v/>
      </c>
      <c r="R18" s="4" t="str">
        <f ca="1">INDEX(INDIRECT($4:$4),Table1[//DB])</f>
        <v/>
      </c>
      <c r="S18" s="4" t="str">
        <f ca="1">INDEX(INDIRECT($4:$4),Table1[//DB])</f>
        <v/>
      </c>
      <c r="T18" s="4">
        <f ca="1">INDEX(INDIRECT($4:$4),Table1[//DB])</f>
        <v>7000</v>
      </c>
      <c r="U18" s="4" t="str">
        <f ca="1">INDEX(INDIRECT($4:$4),Table1[//DB])</f>
        <v>PCS</v>
      </c>
      <c r="V18" s="4"/>
      <c r="W18" s="2">
        <f>INDEX([1]!NOTA[C],Table1[[#This Row],[//NOTA]])</f>
        <v>1</v>
      </c>
      <c r="X1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8" s="2">
        <f>IF(Table1[[#This Row],[CTN]]&lt;1,"",INDEX([1]!NOTA[QTY],Table1[[#This Row],[//NOTA]]))</f>
        <v>7000</v>
      </c>
      <c r="Z18" s="2" t="str">
        <f>IF(Table1[[#This Row],[CTN]]&lt;1,"",INDEX([1]!NOTA[STN],Table1[[#This Row],[//NOTA]]))</f>
        <v>PCS</v>
      </c>
      <c r="AA1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7000</v>
      </c>
      <c r="AB18" s="4" t="str">
        <f>IF(Table1[[#This Row],[CTN]]&lt;1,INDEX([1]!NOTA[QTY],Table1[[#This Row],[//NOTA]]),"")</f>
        <v/>
      </c>
      <c r="AC18" s="4" t="str">
        <f>IF(Table1[[#This Row],[SISA]]="","",INDEX([1]!NOTA[STN],Table1[[#This Row],[//NOTA]]))</f>
        <v/>
      </c>
      <c r="AD1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" s="2" t="str">
        <f>IF(Table1[[#This Row],[SISA X]]="","",Table1[[#This Row],[STN X]])</f>
        <v/>
      </c>
      <c r="AF18" s="2">
        <f ca="1">IF(AND(AR$5:AR$373&gt;=$3:$3,AR$5:AR$373&lt;=$4:$4),Table1[[#This Row],[CTN]],"")</f>
        <v>1</v>
      </c>
      <c r="AG18" s="2" t="str">
        <f ca="1">IF(Table1[[#This Row],[CTN_MG_1]]="","",Table1[[#This Row],[SISA X]])</f>
        <v/>
      </c>
      <c r="AH18" s="2" t="str">
        <f ca="1">IF(Table1[[#This Row],[QTY_ECER_MG_1]]="","",Table1[[#This Row],[STN SISA X]])</f>
        <v/>
      </c>
      <c r="AI18" s="2">
        <f ca="1">IF(Table1[[#This Row],[CTN_MG_1]]="","",COUNT(AF$6:AF18))</f>
        <v>4</v>
      </c>
      <c r="AJ18" s="2" t="str">
        <f ca="1">IF(AND(Table1[TGL_H]&gt;=$3:$3,Table1[TGL_H]&lt;=$4:$4),Table1[CTN],"")</f>
        <v/>
      </c>
      <c r="AK18" s="2" t="str">
        <f ca="1">IF(Table1[[#This Row],[CTN_MG_2]]="","",Table1[[#This Row],[SISA X]])</f>
        <v/>
      </c>
      <c r="AL18" s="2" t="str">
        <f ca="1">IF(Table1[[#This Row],[QTY_ECER_MG_2]]="","",Table1[[#This Row],[STN SISA X]])</f>
        <v/>
      </c>
      <c r="AM18" s="2" t="str">
        <f ca="1">IF(Table1[[#This Row],[CTN_MG_2]]="","",COUNT(AJ$6:AJ18))</f>
        <v/>
      </c>
      <c r="AN18" s="2" t="str">
        <f ca="1">IF(AND(AR$5:AR$373&gt;=$3:$3,AR$5:AR$373&lt;=$4:$4),Table1[[#This Row],[CTN]],"")</f>
        <v/>
      </c>
      <c r="AO18" s="2" t="str">
        <f ca="1">IF(Table1[[#This Row],[CTN_MG_3]]="","",Table1[[#This Row],[SISA X]])</f>
        <v/>
      </c>
      <c r="AP18" s="2" t="str">
        <f ca="1">IF(Table1[[#This Row],[QTY_ECER_MG_3]]="","",Table1[[#This Row],[STN SISA X]])</f>
        <v/>
      </c>
      <c r="AQ18" s="4" t="str">
        <f ca="1">IF(Table1[[#This Row],[CTN_MG_3]]="","",COUNT(AN$6:AN18))</f>
        <v/>
      </c>
      <c r="AR18" s="3">
        <f ca="1">INDEX([1]!NOTA[TGL_H],Table1[[#This Row],[//NOTA]])</f>
        <v>45111</v>
      </c>
    </row>
    <row r="19" spans="1:44" x14ac:dyDescent="0.25">
      <c r="A19" s="1">
        <v>20</v>
      </c>
      <c r="D19" t="str">
        <f ca="1">INDEX([1]!NOTA[NB NOTA_C_QTY],Table1[[#This Row],[//NOTA]])</f>
        <v>stabilotf1145livecolourpastel60lsnuntana</v>
      </c>
      <c r="E1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stabillotf1145livecolourpastel60lsn</v>
      </c>
      <c r="F19">
        <f ca="1">MATCH(Table1[NB BM_C_QTY],Table6[POINTER],0)</f>
        <v>1893</v>
      </c>
      <c r="G19">
        <f t="shared" si="1"/>
        <v>20</v>
      </c>
      <c r="H19">
        <f ca="1">MATCH(Table1[[#This Row],[NB NOTA_C_QTY]],[2]!db[NB NOTA_C_QTY+F],0)</f>
        <v>2327</v>
      </c>
      <c r="I19" s="4" t="str">
        <f ca="1">INDEX(INDIRECT($4:$4),Table1[//DB])</f>
        <v>Stabillo TF-1145 Live Colour Pastel</v>
      </c>
      <c r="J19" s="4" t="str">
        <f ca="1">INDEX(INDIRECT($4:$4),Table1[//DB])</f>
        <v>UNTANA</v>
      </c>
      <c r="K19" s="5" t="str">
        <f ca="1">INDEX(INDIRECT($4:$4),Table1[//DB])</f>
        <v>DUTA BUANA</v>
      </c>
      <c r="L19" s="4" t="str">
        <f ca="1">INDEX(INDIRECT($4:$4),Table1[//DB])</f>
        <v>60 LSN</v>
      </c>
      <c r="M19" s="4" t="str">
        <f ca="1">INDEX(INDIRECT($4:$4),Table1[//DB])</f>
        <v>stabilo</v>
      </c>
      <c r="N19" s="4" t="str">
        <f ca="1">INDEX(INDIRECT($4:$4),Table1[//DB])</f>
        <v>60</v>
      </c>
      <c r="O19" s="4" t="str">
        <f ca="1">INDEX(INDIRECT($4:$4),Table1[//DB])</f>
        <v>LSN</v>
      </c>
      <c r="P19" s="4">
        <f ca="1">INDEX(INDIRECT($4:$4),Table1[//DB])</f>
        <v>12</v>
      </c>
      <c r="Q19" s="4" t="str">
        <f ca="1">INDEX(INDIRECT($4:$4),Table1[//DB])</f>
        <v>PCS</v>
      </c>
      <c r="R19" s="4" t="str">
        <f ca="1">INDEX(INDIRECT($4:$4),Table1[//DB])</f>
        <v/>
      </c>
      <c r="S19" s="4" t="str">
        <f ca="1">INDEX(INDIRECT($4:$4),Table1[//DB])</f>
        <v/>
      </c>
      <c r="T19" s="4">
        <f ca="1">INDEX(INDIRECT($4:$4),Table1[//DB])</f>
        <v>720</v>
      </c>
      <c r="U19" s="4" t="str">
        <f ca="1">INDEX(INDIRECT($4:$4),Table1[//DB])</f>
        <v>PCS</v>
      </c>
      <c r="V19" s="4"/>
      <c r="W19" s="2">
        <f>INDEX([1]!NOTA[C],Table1[[#This Row],[//NOTA]])</f>
        <v>3</v>
      </c>
      <c r="X19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9" s="2">
        <f>IF(Table1[[#This Row],[CTN]]&lt;1,"",INDEX([1]!NOTA[QTY],Table1[[#This Row],[//NOTA]]))</f>
        <v>180</v>
      </c>
      <c r="Z19" s="2" t="str">
        <f>IF(Table1[[#This Row],[CTN]]&lt;1,"",INDEX([1]!NOTA[STN],Table1[[#This Row],[//NOTA]]))</f>
        <v>LSN</v>
      </c>
      <c r="AA1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B19" s="4" t="str">
        <f>IF(Table1[[#This Row],[CTN]]&lt;1,INDEX([1]!NOTA[QTY],Table1[[#This Row],[//NOTA]]),"")</f>
        <v/>
      </c>
      <c r="AC19" s="4" t="str">
        <f>IF(Table1[[#This Row],[SISA]]="","",INDEX([1]!NOTA[STN],Table1[[#This Row],[//NOTA]]))</f>
        <v/>
      </c>
      <c r="AD1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" s="2" t="str">
        <f>IF(Table1[[#This Row],[SISA X]]="","",Table1[[#This Row],[STN X]])</f>
        <v/>
      </c>
      <c r="AF19" s="2">
        <f ca="1">IF(AND(AR$5:AR$373&gt;=$3:$3,AR$5:AR$373&lt;=$4:$4),Table1[[#This Row],[CTN]],"")</f>
        <v>3</v>
      </c>
      <c r="AG19" s="2" t="str">
        <f ca="1">IF(Table1[[#This Row],[CTN_MG_1]]="","",Table1[[#This Row],[SISA X]])</f>
        <v/>
      </c>
      <c r="AH19" s="2" t="str">
        <f ca="1">IF(Table1[[#This Row],[QTY_ECER_MG_1]]="","",Table1[[#This Row],[STN SISA X]])</f>
        <v/>
      </c>
      <c r="AI19" s="2">
        <f ca="1">IF(Table1[[#This Row],[CTN_MG_1]]="","",COUNT(AF$6:AF19))</f>
        <v>5</v>
      </c>
      <c r="AJ19" s="2" t="str">
        <f ca="1">IF(AND(Table1[TGL_H]&gt;=$3:$3,Table1[TGL_H]&lt;=$4:$4),Table1[CTN],"")</f>
        <v/>
      </c>
      <c r="AK19" s="2" t="str">
        <f ca="1">IF(Table1[[#This Row],[CTN_MG_2]]="","",Table1[[#This Row],[SISA X]])</f>
        <v/>
      </c>
      <c r="AL19" s="2" t="str">
        <f ca="1">IF(Table1[[#This Row],[QTY_ECER_MG_2]]="","",Table1[[#This Row],[STN SISA X]])</f>
        <v/>
      </c>
      <c r="AM19" s="2" t="str">
        <f ca="1">IF(Table1[[#This Row],[CTN_MG_2]]="","",COUNT(AJ$6:AJ19))</f>
        <v/>
      </c>
      <c r="AN19" s="2" t="str">
        <f ca="1">IF(AND(AR$5:AR$373&gt;=$3:$3,AR$5:AR$373&lt;=$4:$4),Table1[[#This Row],[CTN]],"")</f>
        <v/>
      </c>
      <c r="AO19" s="2" t="str">
        <f ca="1">IF(Table1[[#This Row],[CTN_MG_3]]="","",Table1[[#This Row],[SISA X]])</f>
        <v/>
      </c>
      <c r="AP19" s="2" t="str">
        <f ca="1">IF(Table1[[#This Row],[QTY_ECER_MG_3]]="","",Table1[[#This Row],[STN SISA X]])</f>
        <v/>
      </c>
      <c r="AQ19" s="4" t="str">
        <f ca="1">IF(Table1[[#This Row],[CTN_MG_3]]="","",COUNT(AN$6:AN19))</f>
        <v/>
      </c>
      <c r="AR19" s="3">
        <f ca="1">INDEX([1]!NOTA[TGL_H],Table1[[#This Row],[//NOTA]])</f>
        <v>45111</v>
      </c>
    </row>
    <row r="20" spans="1:44" x14ac:dyDescent="0.25">
      <c r="A20" s="1">
        <v>22</v>
      </c>
      <c r="D20" t="str">
        <f ca="1">INDEX([1]!NOTA[NB NOTA_C_QTY],Table1[[#This Row],[//NOTA]])</f>
        <v>ballpengeltf1191bodywr03mmhightech96lsnuntana</v>
      </c>
      <c r="E2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bpgeltf1191hitek03mmhitam96lsn</v>
      </c>
      <c r="F20">
        <f ca="1">MATCH(Table1[NB BM_C_QTY],Table6[POINTER],0)</f>
        <v>2501</v>
      </c>
      <c r="G20">
        <f t="shared" si="1"/>
        <v>22</v>
      </c>
      <c r="H20">
        <f ca="1">MATCH(Table1[[#This Row],[NB NOTA_C_QTY]],[2]!db[NB NOTA_C_QTY+F],0)</f>
        <v>116</v>
      </c>
      <c r="I20" s="4" t="str">
        <f ca="1">INDEX(INDIRECT($4:$4),Table1[//DB])</f>
        <v>Bp gel TF-1191 hitek 0.3mm Hitam</v>
      </c>
      <c r="J20" s="4" t="str">
        <f ca="1">INDEX(INDIRECT($4:$4),Table1[//DB])</f>
        <v>UNTANA</v>
      </c>
      <c r="K20" s="5" t="str">
        <f ca="1">INDEX(INDIRECT($4:$4),Table1[//DB])</f>
        <v>DUTA BUANA</v>
      </c>
      <c r="L20" s="4" t="str">
        <f ca="1">INDEX(INDIRECT($4:$4),Table1[//DB])</f>
        <v>96 LSN</v>
      </c>
      <c r="M20" s="4" t="str">
        <f ca="1">INDEX(INDIRECT($4:$4),Table1[//DB])</f>
        <v>pen</v>
      </c>
      <c r="N20" s="4" t="str">
        <f ca="1">INDEX(INDIRECT($4:$4),Table1[//DB])</f>
        <v>96</v>
      </c>
      <c r="O20" s="4" t="str">
        <f ca="1">INDEX(INDIRECT($4:$4),Table1[//DB])</f>
        <v>LSN</v>
      </c>
      <c r="P20" s="4">
        <f ca="1">INDEX(INDIRECT($4:$4),Table1[//DB])</f>
        <v>12</v>
      </c>
      <c r="Q20" s="4" t="str">
        <f ca="1">INDEX(INDIRECT($4:$4),Table1[//DB])</f>
        <v>PCS</v>
      </c>
      <c r="R20" s="4" t="str">
        <f ca="1">INDEX(INDIRECT($4:$4),Table1[//DB])</f>
        <v/>
      </c>
      <c r="S20" s="4" t="str">
        <f ca="1">INDEX(INDIRECT($4:$4),Table1[//DB])</f>
        <v/>
      </c>
      <c r="T20" s="4">
        <f ca="1">INDEX(INDIRECT($4:$4),Table1[//DB])</f>
        <v>1152</v>
      </c>
      <c r="U20" s="4" t="str">
        <f ca="1">INDEX(INDIRECT($4:$4),Table1[//DB])</f>
        <v>PCS</v>
      </c>
      <c r="V20" s="4"/>
      <c r="W20" s="2">
        <f>INDEX([1]!NOTA[C],Table1[[#This Row],[//NOTA]])</f>
        <v>3</v>
      </c>
      <c r="X20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0" s="2">
        <f>IF(Table1[[#This Row],[CTN]]&lt;1,"",INDEX([1]!NOTA[QTY],Table1[[#This Row],[//NOTA]]))</f>
        <v>288</v>
      </c>
      <c r="Z20" s="2" t="str">
        <f>IF(Table1[[#This Row],[CTN]]&lt;1,"",INDEX([1]!NOTA[STN],Table1[[#This Row],[//NOTA]]))</f>
        <v>LSN</v>
      </c>
      <c r="AA2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B20" s="4" t="str">
        <f>IF(Table1[[#This Row],[CTN]]&lt;1,INDEX([1]!NOTA[QTY],Table1[[#This Row],[//NOTA]]),"")</f>
        <v/>
      </c>
      <c r="AC20" s="4" t="str">
        <f>IF(Table1[[#This Row],[SISA]]="","",INDEX([1]!NOTA[STN],Table1[[#This Row],[//NOTA]]))</f>
        <v/>
      </c>
      <c r="AD2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" s="2" t="str">
        <f>IF(Table1[[#This Row],[SISA X]]="","",Table1[[#This Row],[STN X]])</f>
        <v/>
      </c>
      <c r="AF20" s="2">
        <f ca="1">IF(AND(AR$5:AR$373&gt;=$3:$3,AR$5:AR$373&lt;=$4:$4),Table1[[#This Row],[CTN]],"")</f>
        <v>3</v>
      </c>
      <c r="AG20" s="2" t="str">
        <f ca="1">IF(Table1[[#This Row],[CTN_MG_1]]="","",Table1[[#This Row],[SISA X]])</f>
        <v/>
      </c>
      <c r="AH20" s="2" t="str">
        <f ca="1">IF(Table1[[#This Row],[QTY_ECER_MG_1]]="","",Table1[[#This Row],[STN SISA X]])</f>
        <v/>
      </c>
      <c r="AI20" s="2">
        <f ca="1">IF(Table1[[#This Row],[CTN_MG_1]]="","",COUNT(AF$6:AF20))</f>
        <v>6</v>
      </c>
      <c r="AJ20" s="2" t="str">
        <f ca="1">IF(AND(Table1[TGL_H]&gt;=$3:$3,Table1[TGL_H]&lt;=$4:$4),Table1[CTN],"")</f>
        <v/>
      </c>
      <c r="AK20" s="2" t="str">
        <f ca="1">IF(Table1[[#This Row],[CTN_MG_2]]="","",Table1[[#This Row],[SISA X]])</f>
        <v/>
      </c>
      <c r="AL20" s="2" t="str">
        <f ca="1">IF(Table1[[#This Row],[QTY_ECER_MG_2]]="","",Table1[[#This Row],[STN SISA X]])</f>
        <v/>
      </c>
      <c r="AM20" s="2" t="str">
        <f ca="1">IF(Table1[[#This Row],[CTN_MG_2]]="","",COUNT(AJ$6:AJ20))</f>
        <v/>
      </c>
      <c r="AN20" s="2" t="str">
        <f ca="1">IF(AND(AR$5:AR$373&gt;=$3:$3,AR$5:AR$373&lt;=$4:$4),Table1[[#This Row],[CTN]],"")</f>
        <v/>
      </c>
      <c r="AO20" s="2" t="str">
        <f ca="1">IF(Table1[[#This Row],[CTN_MG_3]]="","",Table1[[#This Row],[SISA X]])</f>
        <v/>
      </c>
      <c r="AP20" s="2" t="str">
        <f ca="1">IF(Table1[[#This Row],[QTY_ECER_MG_3]]="","",Table1[[#This Row],[STN SISA X]])</f>
        <v/>
      </c>
      <c r="AQ20" s="4" t="str">
        <f ca="1">IF(Table1[[#This Row],[CTN_MG_3]]="","",COUNT(AN$6:AN20))</f>
        <v/>
      </c>
      <c r="AR20" s="3">
        <f ca="1">INDEX([1]!NOTA[TGL_H],Table1[[#This Row],[//NOTA]])</f>
        <v>45111</v>
      </c>
    </row>
    <row r="21" spans="1:44" x14ac:dyDescent="0.25">
      <c r="A21" s="1">
        <v>24</v>
      </c>
      <c r="D21" t="str">
        <f ca="1">INDEX([1]!NOTA[NB NOTA_C_QTY],Table1[[#This Row],[//NOTA]])</f>
        <v>ballpengeltf1191bodywr03mmhightech96lsnuntana</v>
      </c>
      <c r="E2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bpgeltf1191hitek03mmhitam96lsn</v>
      </c>
      <c r="F21">
        <f ca="1">MATCH(Table1[NB BM_C_QTY],Table6[POINTER],0)</f>
        <v>2501</v>
      </c>
      <c r="G21">
        <f t="shared" si="1"/>
        <v>24</v>
      </c>
      <c r="H21">
        <f ca="1">MATCH(Table1[[#This Row],[NB NOTA_C_QTY]],[2]!db[NB NOTA_C_QTY+F],0)</f>
        <v>116</v>
      </c>
      <c r="I21" s="4" t="str">
        <f ca="1">INDEX(INDIRECT($4:$4),Table1[//DB])</f>
        <v>Bp gel TF-1191 hitek 0.3mm Hitam</v>
      </c>
      <c r="J21" s="4" t="str">
        <f ca="1">INDEX(INDIRECT($4:$4),Table1[//DB])</f>
        <v>UNTANA</v>
      </c>
      <c r="K21" s="5" t="str">
        <f ca="1">INDEX(INDIRECT($4:$4),Table1[//DB])</f>
        <v>DUTA BUANA</v>
      </c>
      <c r="L21" s="4" t="str">
        <f ca="1">INDEX(INDIRECT($4:$4),Table1[//DB])</f>
        <v>96 LSN</v>
      </c>
      <c r="M21" s="4" t="str">
        <f ca="1">INDEX(INDIRECT($4:$4),Table1[//DB])</f>
        <v>pen</v>
      </c>
      <c r="N21" s="4" t="str">
        <f ca="1">INDEX(INDIRECT($4:$4),Table1[//DB])</f>
        <v>96</v>
      </c>
      <c r="O21" s="4" t="str">
        <f ca="1">INDEX(INDIRECT($4:$4),Table1[//DB])</f>
        <v>LSN</v>
      </c>
      <c r="P21" s="4">
        <f ca="1">INDEX(INDIRECT($4:$4),Table1[//DB])</f>
        <v>12</v>
      </c>
      <c r="Q21" s="4" t="str">
        <f ca="1">INDEX(INDIRECT($4:$4),Table1[//DB])</f>
        <v>PCS</v>
      </c>
      <c r="R21" s="4" t="str">
        <f ca="1">INDEX(INDIRECT($4:$4),Table1[//DB])</f>
        <v/>
      </c>
      <c r="S21" s="4" t="str">
        <f ca="1">INDEX(INDIRECT($4:$4),Table1[//DB])</f>
        <v/>
      </c>
      <c r="T21" s="4">
        <f ca="1">INDEX(INDIRECT($4:$4),Table1[//DB])</f>
        <v>1152</v>
      </c>
      <c r="U21" s="4" t="str">
        <f ca="1">INDEX(INDIRECT($4:$4),Table1[//DB])</f>
        <v>PCS</v>
      </c>
      <c r="V21" s="4"/>
      <c r="W21" s="2">
        <f>INDEX([1]!NOTA[C],Table1[[#This Row],[//NOTA]])</f>
        <v>3</v>
      </c>
      <c r="X21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1" s="2">
        <f>IF(Table1[[#This Row],[CTN]]&lt;1,"",INDEX([1]!NOTA[QTY],Table1[[#This Row],[//NOTA]]))</f>
        <v>288</v>
      </c>
      <c r="Z21" s="2" t="str">
        <f>IF(Table1[[#This Row],[CTN]]&lt;1,"",INDEX([1]!NOTA[STN],Table1[[#This Row],[//NOTA]]))</f>
        <v>LSN</v>
      </c>
      <c r="AA2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B21" s="4" t="str">
        <f>IF(Table1[[#This Row],[CTN]]&lt;1,INDEX([1]!NOTA[QTY],Table1[[#This Row],[//NOTA]]),"")</f>
        <v/>
      </c>
      <c r="AC21" s="4" t="str">
        <f>IF(Table1[[#This Row],[SISA]]="","",INDEX([1]!NOTA[STN],Table1[[#This Row],[//NOTA]]))</f>
        <v/>
      </c>
      <c r="AD2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" s="2" t="str">
        <f>IF(Table1[[#This Row],[SISA X]]="","",Table1[[#This Row],[STN X]])</f>
        <v/>
      </c>
      <c r="AF21" s="2">
        <f ca="1">IF(AND(AR$5:AR$373&gt;=$3:$3,AR$5:AR$373&lt;=$4:$4),Table1[[#This Row],[CTN]],"")</f>
        <v>3</v>
      </c>
      <c r="AG21" s="2" t="str">
        <f ca="1">IF(Table1[[#This Row],[CTN_MG_1]]="","",Table1[[#This Row],[SISA X]])</f>
        <v/>
      </c>
      <c r="AH21" s="2" t="str">
        <f ca="1">IF(Table1[[#This Row],[QTY_ECER_MG_1]]="","",Table1[[#This Row],[STN SISA X]])</f>
        <v/>
      </c>
      <c r="AI21" s="2">
        <f ca="1">IF(Table1[[#This Row],[CTN_MG_1]]="","",COUNT(AF$6:AF21))</f>
        <v>7</v>
      </c>
      <c r="AJ21" s="2" t="str">
        <f ca="1">IF(AND(Table1[TGL_H]&gt;=$3:$3,Table1[TGL_H]&lt;=$4:$4),Table1[CTN],"")</f>
        <v/>
      </c>
      <c r="AK21" s="2" t="str">
        <f ca="1">IF(Table1[[#This Row],[CTN_MG_2]]="","",Table1[[#This Row],[SISA X]])</f>
        <v/>
      </c>
      <c r="AL21" s="2" t="str">
        <f ca="1">IF(Table1[[#This Row],[QTY_ECER_MG_2]]="","",Table1[[#This Row],[STN SISA X]])</f>
        <v/>
      </c>
      <c r="AM21" s="2" t="str">
        <f ca="1">IF(Table1[[#This Row],[CTN_MG_2]]="","",COUNT(AJ$6:AJ21))</f>
        <v/>
      </c>
      <c r="AN21" s="2" t="str">
        <f ca="1">IF(AND(AR$5:AR$373&gt;=$3:$3,AR$5:AR$373&lt;=$4:$4),Table1[[#This Row],[CTN]],"")</f>
        <v/>
      </c>
      <c r="AO21" s="2" t="str">
        <f ca="1">IF(Table1[[#This Row],[CTN_MG_3]]="","",Table1[[#This Row],[SISA X]])</f>
        <v/>
      </c>
      <c r="AP21" s="2" t="str">
        <f ca="1">IF(Table1[[#This Row],[QTY_ECER_MG_3]]="","",Table1[[#This Row],[STN SISA X]])</f>
        <v/>
      </c>
      <c r="AQ21" s="4" t="str">
        <f ca="1">IF(Table1[[#This Row],[CTN_MG_3]]="","",COUNT(AN$6:AN21))</f>
        <v/>
      </c>
      <c r="AR21" s="3">
        <f ca="1">INDEX([1]!NOTA[TGL_H],Table1[[#This Row],[//NOTA]])</f>
        <v>45111</v>
      </c>
    </row>
    <row r="22" spans="1:44" x14ac:dyDescent="0.25">
      <c r="A22" s="1">
        <v>25</v>
      </c>
      <c r="D22" t="str">
        <f ca="1">INDEX([1]!NOTA[NB NOTA_C_QTY],Table1[[#This Row],[//NOTA]])</f>
        <v>ballpengeltf1190br03mmhightech96lsnuntana</v>
      </c>
      <c r="E2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bpgeltf1190hitek03mmbiru96lsn</v>
      </c>
      <c r="F22">
        <f ca="1">MATCH(Table1[NB BM_C_QTY],Table6[POINTER],0)</f>
        <v>2499</v>
      </c>
      <c r="G22">
        <f t="shared" si="1"/>
        <v>25</v>
      </c>
      <c r="H22">
        <f ca="1">MATCH(Table1[[#This Row],[NB NOTA_C_QTY]],[2]!db[NB NOTA_C_QTY+F],0)</f>
        <v>114</v>
      </c>
      <c r="I22" s="4" t="str">
        <f ca="1">INDEX(INDIRECT($4:$4),Table1[//DB])</f>
        <v>Bp gel TF-1190 hitek 0.3mm biru</v>
      </c>
      <c r="J22" s="4" t="str">
        <f ca="1">INDEX(INDIRECT($4:$4),Table1[//DB])</f>
        <v>UNTANA</v>
      </c>
      <c r="K22" s="5" t="str">
        <f ca="1">INDEX(INDIRECT($4:$4),Table1[//DB])</f>
        <v>DUTA BUANA</v>
      </c>
      <c r="L22" s="4" t="str">
        <f ca="1">INDEX(INDIRECT($4:$4),Table1[//DB])</f>
        <v>96 LSN</v>
      </c>
      <c r="M22" s="4" t="str">
        <f ca="1">INDEX(INDIRECT($4:$4),Table1[//DB])</f>
        <v>pen</v>
      </c>
      <c r="N22" s="4" t="str">
        <f ca="1">INDEX(INDIRECT($4:$4),Table1[//DB])</f>
        <v>96</v>
      </c>
      <c r="O22" s="4" t="str">
        <f ca="1">INDEX(INDIRECT($4:$4),Table1[//DB])</f>
        <v>LSN</v>
      </c>
      <c r="P22" s="4">
        <f ca="1">INDEX(INDIRECT($4:$4),Table1[//DB])</f>
        <v>12</v>
      </c>
      <c r="Q22" s="4" t="str">
        <f ca="1">INDEX(INDIRECT($4:$4),Table1[//DB])</f>
        <v>PCS</v>
      </c>
      <c r="R22" s="4" t="str">
        <f ca="1">INDEX(INDIRECT($4:$4),Table1[//DB])</f>
        <v/>
      </c>
      <c r="S22" s="4" t="str">
        <f ca="1">INDEX(INDIRECT($4:$4),Table1[//DB])</f>
        <v/>
      </c>
      <c r="T22" s="4">
        <f ca="1">INDEX(INDIRECT($4:$4),Table1[//DB])</f>
        <v>1152</v>
      </c>
      <c r="U22" s="4" t="str">
        <f ca="1">INDEX(INDIRECT($4:$4),Table1[//DB])</f>
        <v>PCS</v>
      </c>
      <c r="V22" s="4"/>
      <c r="W22" s="2">
        <f>INDEX([1]!NOTA[C],Table1[[#This Row],[//NOTA]])</f>
        <v>3</v>
      </c>
      <c r="X22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2" s="2">
        <f>IF(Table1[[#This Row],[CTN]]&lt;1,"",INDEX([1]!NOTA[QTY],Table1[[#This Row],[//NOTA]]))</f>
        <v>288</v>
      </c>
      <c r="Z22" s="2" t="str">
        <f>IF(Table1[[#This Row],[CTN]]&lt;1,"",INDEX([1]!NOTA[STN],Table1[[#This Row],[//NOTA]]))</f>
        <v>LSN</v>
      </c>
      <c r="AA2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B22" s="4" t="str">
        <f>IF(Table1[[#This Row],[CTN]]&lt;1,INDEX([1]!NOTA[QTY],Table1[[#This Row],[//NOTA]]),"")</f>
        <v/>
      </c>
      <c r="AC22" s="4" t="str">
        <f>IF(Table1[[#This Row],[SISA]]="","",INDEX([1]!NOTA[STN],Table1[[#This Row],[//NOTA]]))</f>
        <v/>
      </c>
      <c r="AD2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" s="2" t="str">
        <f>IF(Table1[[#This Row],[SISA X]]="","",Table1[[#This Row],[STN X]])</f>
        <v/>
      </c>
      <c r="AF22" s="2">
        <f ca="1">IF(AND(AR$5:AR$373&gt;=$3:$3,AR$5:AR$373&lt;=$4:$4),Table1[[#This Row],[CTN]],"")</f>
        <v>3</v>
      </c>
      <c r="AG22" s="2" t="str">
        <f ca="1">IF(Table1[[#This Row],[CTN_MG_1]]="","",Table1[[#This Row],[SISA X]])</f>
        <v/>
      </c>
      <c r="AH22" s="2" t="str">
        <f ca="1">IF(Table1[[#This Row],[QTY_ECER_MG_1]]="","",Table1[[#This Row],[STN SISA X]])</f>
        <v/>
      </c>
      <c r="AI22" s="2">
        <f ca="1">IF(Table1[[#This Row],[CTN_MG_1]]="","",COUNT(AF$6:AF22))</f>
        <v>8</v>
      </c>
      <c r="AJ22" s="2" t="str">
        <f ca="1">IF(AND(Table1[TGL_H]&gt;=$3:$3,Table1[TGL_H]&lt;=$4:$4),Table1[CTN],"")</f>
        <v/>
      </c>
      <c r="AK22" s="2" t="str">
        <f ca="1">IF(Table1[[#This Row],[CTN_MG_2]]="","",Table1[[#This Row],[SISA X]])</f>
        <v/>
      </c>
      <c r="AL22" s="2" t="str">
        <f ca="1">IF(Table1[[#This Row],[QTY_ECER_MG_2]]="","",Table1[[#This Row],[STN SISA X]])</f>
        <v/>
      </c>
      <c r="AM22" s="2" t="str">
        <f ca="1">IF(Table1[[#This Row],[CTN_MG_2]]="","",COUNT(AJ$6:AJ22))</f>
        <v/>
      </c>
      <c r="AN22" s="2" t="str">
        <f ca="1">IF(AND(AR$5:AR$373&gt;=$3:$3,AR$5:AR$373&lt;=$4:$4),Table1[[#This Row],[CTN]],"")</f>
        <v/>
      </c>
      <c r="AO22" s="2" t="str">
        <f ca="1">IF(Table1[[#This Row],[CTN_MG_3]]="","",Table1[[#This Row],[SISA X]])</f>
        <v/>
      </c>
      <c r="AP22" s="2" t="str">
        <f ca="1">IF(Table1[[#This Row],[QTY_ECER_MG_3]]="","",Table1[[#This Row],[STN SISA X]])</f>
        <v/>
      </c>
      <c r="AQ22" s="4" t="str">
        <f ca="1">IF(Table1[[#This Row],[CTN_MG_3]]="","",COUNT(AN$6:AN22))</f>
        <v/>
      </c>
      <c r="AR22" s="3">
        <f ca="1">INDEX([1]!NOTA[TGL_H],Table1[[#This Row],[//NOTA]])</f>
        <v>45111</v>
      </c>
    </row>
    <row r="23" spans="1:44" x14ac:dyDescent="0.25">
      <c r="A23" s="1">
        <v>27</v>
      </c>
      <c r="D23" t="str">
        <f ca="1">INDEX([1]!NOTA[NB NOTA_C_QTY],Table1[[#This Row],[//NOTA]])</f>
        <v>pcklpy99108x215x453sd120pcsuntana</v>
      </c>
      <c r="E2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pcklglpy99108x215x453sd120pcs</v>
      </c>
      <c r="F23">
        <f ca="1">MATCH(Table1[NB BM_C_QTY],Table6[POINTER],0)</f>
        <v>1509</v>
      </c>
      <c r="G23">
        <f t="shared" si="1"/>
        <v>27</v>
      </c>
      <c r="H23">
        <f ca="1">MATCH(Table1[[#This Row],[NB NOTA_C_QTY]],[2]!db[NB NOTA_C_QTY+F],0)</f>
        <v>1945</v>
      </c>
      <c r="I23" s="4" t="str">
        <f ca="1">INDEX(INDIRECT($4:$4),Table1[//DB])</f>
        <v>Pc klg LPY 99-10/ 8x21.5x4.5/ 3S/ D</v>
      </c>
      <c r="J23" s="4" t="str">
        <f ca="1">INDEX(INDIRECT($4:$4),Table1[//DB])</f>
        <v>UNTANA</v>
      </c>
      <c r="K23" s="5" t="str">
        <f ca="1">INDEX(INDIRECT($4:$4),Table1[//DB])</f>
        <v>SBS</v>
      </c>
      <c r="L23" s="4" t="str">
        <f ca="1">INDEX(INDIRECT($4:$4),Table1[//DB])</f>
        <v>120 PCS</v>
      </c>
      <c r="M23" s="4" t="str">
        <f ca="1">INDEX(INDIRECT($4:$4),Table1[//DB])</f>
        <v>pcase</v>
      </c>
      <c r="N23" s="4" t="str">
        <f ca="1">INDEX(INDIRECT($4:$4),Table1[//DB])</f>
        <v>120</v>
      </c>
      <c r="O23" s="4" t="str">
        <f ca="1">INDEX(INDIRECT($4:$4),Table1[//DB])</f>
        <v>PCS</v>
      </c>
      <c r="P23" s="4" t="str">
        <f ca="1">INDEX(INDIRECT($4:$4),Table1[//DB])</f>
        <v/>
      </c>
      <c r="Q23" s="4" t="str">
        <f ca="1">INDEX(INDIRECT($4:$4),Table1[//DB])</f>
        <v/>
      </c>
      <c r="R23" s="4" t="str">
        <f ca="1">INDEX(INDIRECT($4:$4),Table1[//DB])</f>
        <v/>
      </c>
      <c r="S23" s="4" t="str">
        <f ca="1">INDEX(INDIRECT($4:$4),Table1[//DB])</f>
        <v/>
      </c>
      <c r="T23" s="4">
        <f ca="1">INDEX(INDIRECT($4:$4),Table1[//DB])</f>
        <v>120</v>
      </c>
      <c r="U23" s="4" t="str">
        <f ca="1">INDEX(INDIRECT($4:$4),Table1[//DB])</f>
        <v>PCS</v>
      </c>
      <c r="V23" s="4"/>
      <c r="W23" s="2">
        <f>INDEX([1]!NOTA[C],Table1[[#This Row],[//NOTA]])</f>
        <v>5</v>
      </c>
      <c r="X23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3" s="2">
        <f>IF(Table1[[#This Row],[CTN]]&lt;1,"",INDEX([1]!NOTA[QTY],Table1[[#This Row],[//NOTA]]))</f>
        <v>600</v>
      </c>
      <c r="Z23" s="2" t="str">
        <f>IF(Table1[[#This Row],[CTN]]&lt;1,"",INDEX([1]!NOTA[STN],Table1[[#This Row],[//NOTA]]))</f>
        <v>PCS</v>
      </c>
      <c r="AA2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23" s="4" t="str">
        <f>IF(Table1[[#This Row],[CTN]]&lt;1,INDEX([1]!NOTA[QTY],Table1[[#This Row],[//NOTA]]),"")</f>
        <v/>
      </c>
      <c r="AC23" s="4" t="str">
        <f>IF(Table1[[#This Row],[SISA]]="","",INDEX([1]!NOTA[STN],Table1[[#This Row],[//NOTA]]))</f>
        <v/>
      </c>
      <c r="AD2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" s="2" t="str">
        <f>IF(Table1[[#This Row],[SISA X]]="","",Table1[[#This Row],[STN X]])</f>
        <v/>
      </c>
      <c r="AF23" s="2">
        <f ca="1">IF(AND(AR$5:AR$373&gt;=$3:$3,AR$5:AR$373&lt;=$4:$4),Table1[[#This Row],[CTN]],"")</f>
        <v>5</v>
      </c>
      <c r="AG23" s="2" t="str">
        <f ca="1">IF(Table1[[#This Row],[CTN_MG_1]]="","",Table1[[#This Row],[SISA X]])</f>
        <v/>
      </c>
      <c r="AH23" s="2" t="str">
        <f ca="1">IF(Table1[[#This Row],[QTY_ECER_MG_1]]="","",Table1[[#This Row],[STN SISA X]])</f>
        <v/>
      </c>
      <c r="AI23" s="2">
        <f ca="1">IF(Table1[[#This Row],[CTN_MG_1]]="","",COUNT(AF$6:AF23))</f>
        <v>9</v>
      </c>
      <c r="AJ23" s="2" t="str">
        <f ca="1">IF(AND(Table1[TGL_H]&gt;=$3:$3,Table1[TGL_H]&lt;=$4:$4),Table1[CTN],"")</f>
        <v/>
      </c>
      <c r="AK23" s="2" t="str">
        <f ca="1">IF(Table1[[#This Row],[CTN_MG_2]]="","",Table1[[#This Row],[SISA X]])</f>
        <v/>
      </c>
      <c r="AL23" s="2" t="str">
        <f ca="1">IF(Table1[[#This Row],[QTY_ECER_MG_2]]="","",Table1[[#This Row],[STN SISA X]])</f>
        <v/>
      </c>
      <c r="AM23" s="2" t="str">
        <f ca="1">IF(Table1[[#This Row],[CTN_MG_2]]="","",COUNT(AJ$6:AJ23))</f>
        <v/>
      </c>
      <c r="AN23" s="2" t="str">
        <f ca="1">IF(AND(AR$5:AR$373&gt;=$3:$3,AR$5:AR$373&lt;=$4:$4),Table1[[#This Row],[CTN]],"")</f>
        <v/>
      </c>
      <c r="AO23" s="2" t="str">
        <f ca="1">IF(Table1[[#This Row],[CTN_MG_3]]="","",Table1[[#This Row],[SISA X]])</f>
        <v/>
      </c>
      <c r="AP23" s="2" t="str">
        <f ca="1">IF(Table1[[#This Row],[QTY_ECER_MG_3]]="","",Table1[[#This Row],[STN SISA X]])</f>
        <v/>
      </c>
      <c r="AQ23" s="4" t="str">
        <f ca="1">IF(Table1[[#This Row],[CTN_MG_3]]="","",COUNT(AN$6:AN23))</f>
        <v/>
      </c>
      <c r="AR23" s="3">
        <f ca="1">INDEX([1]!NOTA[TGL_H],Table1[[#This Row],[//NOTA]])</f>
        <v>45111</v>
      </c>
    </row>
    <row r="24" spans="1:44" x14ac:dyDescent="0.25">
      <c r="A24" s="1">
        <v>29</v>
      </c>
      <c r="D24" t="str">
        <f ca="1">INDEX([1]!NOTA[NB NOTA_C_QTY],Table1[[#This Row],[//NOTA]])</f>
        <v>corrtapemt737a48lsnuntana</v>
      </c>
      <c r="E2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tipeexkertasmt737a48lsn</v>
      </c>
      <c r="F24">
        <f ca="1">MATCH(Table1[NB BM_C_QTY],Table6[POINTER],0)</f>
        <v>2265</v>
      </c>
      <c r="G24">
        <f t="shared" si="1"/>
        <v>29</v>
      </c>
      <c r="H24">
        <f ca="1">MATCH(Table1[[#This Row],[NB NOTA_C_QTY]],[2]!db[NB NOTA_C_QTY+F],0)</f>
        <v>574</v>
      </c>
      <c r="I24" s="4" t="str">
        <f ca="1">INDEX(INDIRECT($4:$4),Table1[//DB])</f>
        <v>Tipe-ex kertas MT 737 A</v>
      </c>
      <c r="J24" s="4" t="str">
        <f ca="1">INDEX(INDIRECT($4:$4),Table1[//DB])</f>
        <v>UNTANA</v>
      </c>
      <c r="K24" s="5" t="str">
        <f ca="1">INDEX(INDIRECT($4:$4),Table1[//DB])</f>
        <v>SBS</v>
      </c>
      <c r="L24" s="4" t="str">
        <f ca="1">INDEX(INDIRECT($4:$4),Table1[//DB])</f>
        <v>48 LSN</v>
      </c>
      <c r="M24" s="4" t="str">
        <f ca="1">INDEX(INDIRECT($4:$4),Table1[//DB])</f>
        <v>tipex</v>
      </c>
      <c r="N24" s="4" t="str">
        <f ca="1">INDEX(INDIRECT($4:$4),Table1[//DB])</f>
        <v>48</v>
      </c>
      <c r="O24" s="4" t="str">
        <f ca="1">INDEX(INDIRECT($4:$4),Table1[//DB])</f>
        <v>LSN</v>
      </c>
      <c r="P24" s="4">
        <f ca="1">INDEX(INDIRECT($4:$4),Table1[//DB])</f>
        <v>12</v>
      </c>
      <c r="Q24" s="4" t="str">
        <f ca="1">INDEX(INDIRECT($4:$4),Table1[//DB])</f>
        <v>PCS</v>
      </c>
      <c r="R24" s="4" t="str">
        <f ca="1">INDEX(INDIRECT($4:$4),Table1[//DB])</f>
        <v/>
      </c>
      <c r="S24" s="4" t="str">
        <f ca="1">INDEX(INDIRECT($4:$4),Table1[//DB])</f>
        <v/>
      </c>
      <c r="T24" s="4">
        <f ca="1">INDEX(INDIRECT($4:$4),Table1[//DB])</f>
        <v>576</v>
      </c>
      <c r="U24" s="4" t="str">
        <f ca="1">INDEX(INDIRECT($4:$4),Table1[//DB])</f>
        <v>PCS</v>
      </c>
      <c r="V24" s="4"/>
      <c r="W24" s="2">
        <f>INDEX([1]!NOTA[C],Table1[[#This Row],[//NOTA]])</f>
        <v>7</v>
      </c>
      <c r="X24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24" s="2">
        <f>IF(Table1[[#This Row],[CTN]]&lt;1,"",INDEX([1]!NOTA[QTY],Table1[[#This Row],[//NOTA]]))</f>
        <v>0</v>
      </c>
      <c r="Z24" s="2">
        <f>IF(Table1[[#This Row],[CTN]]&lt;1,"",INDEX([1]!NOTA[STN],Table1[[#This Row],[//NOTA]]))</f>
        <v>0</v>
      </c>
      <c r="AA2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4032</v>
      </c>
      <c r="AB24" s="4" t="str">
        <f>IF(Table1[[#This Row],[CTN]]&lt;1,INDEX([1]!NOTA[QTY],Table1[[#This Row],[//NOTA]]),"")</f>
        <v/>
      </c>
      <c r="AC24" s="4" t="str">
        <f>IF(Table1[[#This Row],[SISA]]="","",INDEX([1]!NOTA[STN],Table1[[#This Row],[//NOTA]]))</f>
        <v/>
      </c>
      <c r="AD2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" s="2" t="str">
        <f>IF(Table1[[#This Row],[SISA X]]="","",Table1[[#This Row],[STN X]])</f>
        <v/>
      </c>
      <c r="AF24" s="2">
        <f ca="1">IF(AND(AR$5:AR$373&gt;=$3:$3,AR$5:AR$373&lt;=$4:$4),Table1[[#This Row],[CTN]],"")</f>
        <v>7</v>
      </c>
      <c r="AG24" s="2" t="str">
        <f ca="1">IF(Table1[[#This Row],[CTN_MG_1]]="","",Table1[[#This Row],[SISA X]])</f>
        <v/>
      </c>
      <c r="AH24" s="2" t="str">
        <f ca="1">IF(Table1[[#This Row],[QTY_ECER_MG_1]]="","",Table1[[#This Row],[STN SISA X]])</f>
        <v/>
      </c>
      <c r="AI24" s="2">
        <f ca="1">IF(Table1[[#This Row],[CTN_MG_1]]="","",COUNT(AF$6:AF24))</f>
        <v>10</v>
      </c>
      <c r="AJ24" s="2" t="str">
        <f ca="1">IF(AND(Table1[TGL_H]&gt;=$3:$3,Table1[TGL_H]&lt;=$4:$4),Table1[CTN],"")</f>
        <v/>
      </c>
      <c r="AK24" s="2" t="str">
        <f ca="1">IF(Table1[[#This Row],[CTN_MG_2]]="","",Table1[[#This Row],[SISA X]])</f>
        <v/>
      </c>
      <c r="AL24" s="2" t="str">
        <f ca="1">IF(Table1[[#This Row],[QTY_ECER_MG_2]]="","",Table1[[#This Row],[STN SISA X]])</f>
        <v/>
      </c>
      <c r="AM24" s="2" t="str">
        <f ca="1">IF(Table1[[#This Row],[CTN_MG_2]]="","",COUNT(AJ$6:AJ24))</f>
        <v/>
      </c>
      <c r="AN24" s="2" t="str">
        <f ca="1">IF(AND(AR$5:AR$373&gt;=$3:$3,AR$5:AR$373&lt;=$4:$4),Table1[[#This Row],[CTN]],"")</f>
        <v/>
      </c>
      <c r="AO24" s="2" t="str">
        <f ca="1">IF(Table1[[#This Row],[CTN_MG_3]]="","",Table1[[#This Row],[SISA X]])</f>
        <v/>
      </c>
      <c r="AP24" s="2" t="str">
        <f ca="1">IF(Table1[[#This Row],[QTY_ECER_MG_3]]="","",Table1[[#This Row],[STN SISA X]])</f>
        <v/>
      </c>
      <c r="AQ24" s="4" t="str">
        <f ca="1">IF(Table1[[#This Row],[CTN_MG_3]]="","",COUNT(AN$6:AN24))</f>
        <v/>
      </c>
      <c r="AR24" s="3">
        <f ca="1">INDEX([1]!NOTA[TGL_H],Table1[[#This Row],[//NOTA]])</f>
        <v>45111</v>
      </c>
    </row>
    <row r="25" spans="1:44" x14ac:dyDescent="0.25">
      <c r="A25" s="1">
        <v>31</v>
      </c>
      <c r="D25" t="str">
        <f ca="1">INDEX([1]!NOTA[NB NOTA_C_QTY],Table1[[#This Row],[//NOTA]])</f>
        <v>bt123a50lsnuntana</v>
      </c>
      <c r="E2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garisanbt123a50lsn</v>
      </c>
      <c r="F25">
        <f ca="1">MATCH(Table1[NB BM_C_QTY],Table6[POINTER],0)</f>
        <v>2732</v>
      </c>
      <c r="G25">
        <f t="shared" si="1"/>
        <v>31</v>
      </c>
      <c r="H25">
        <f ca="1">MATCH(Table1[[#This Row],[NB NOTA_C_QTY]],[2]!db[NB NOTA_C_QTY+F],0)</f>
        <v>399</v>
      </c>
      <c r="I25" s="4" t="str">
        <f ca="1">INDEX(INDIRECT($4:$4),Table1[//DB])</f>
        <v>Garisan BT-123 A</v>
      </c>
      <c r="J25" s="4" t="str">
        <f ca="1">INDEX(INDIRECT($4:$4),Table1[//DB])</f>
        <v>UNTANA</v>
      </c>
      <c r="K25" s="5" t="str">
        <f ca="1">INDEX(INDIRECT($4:$4),Table1[//DB])</f>
        <v>PPW</v>
      </c>
      <c r="L25" s="4" t="str">
        <f ca="1">INDEX(INDIRECT($4:$4),Table1[//DB])</f>
        <v>50 LSN</v>
      </c>
      <c r="M25" s="4" t="str">
        <f ca="1">INDEX(INDIRECT($4:$4),Table1[//DB])</f>
        <v>garisan</v>
      </c>
      <c r="N25" s="4" t="str">
        <f ca="1">INDEX(INDIRECT($4:$4),Table1[//DB])</f>
        <v>50</v>
      </c>
      <c r="O25" s="4" t="str">
        <f ca="1">INDEX(INDIRECT($4:$4),Table1[//DB])</f>
        <v>LSN</v>
      </c>
      <c r="P25" s="4">
        <f ca="1">INDEX(INDIRECT($4:$4),Table1[//DB])</f>
        <v>12</v>
      </c>
      <c r="Q25" s="4" t="str">
        <f ca="1">INDEX(INDIRECT($4:$4),Table1[//DB])</f>
        <v>PCS</v>
      </c>
      <c r="R25" s="4" t="str">
        <f ca="1">INDEX(INDIRECT($4:$4),Table1[//DB])</f>
        <v/>
      </c>
      <c r="S25" s="4" t="str">
        <f ca="1">INDEX(INDIRECT($4:$4),Table1[//DB])</f>
        <v/>
      </c>
      <c r="T25" s="4">
        <f ca="1">INDEX(INDIRECT($4:$4),Table1[//DB])</f>
        <v>600</v>
      </c>
      <c r="U25" s="4" t="str">
        <f ca="1">INDEX(INDIRECT($4:$4),Table1[//DB])</f>
        <v>PCS</v>
      </c>
      <c r="V25" s="4"/>
      <c r="W25" s="2">
        <f>INDEX([1]!NOTA[C],Table1[[#This Row],[//NOTA]])</f>
        <v>1</v>
      </c>
      <c r="X2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5" s="2">
        <f>IF(Table1[[#This Row],[CTN]]&lt;1,"",INDEX([1]!NOTA[QTY],Table1[[#This Row],[//NOTA]]))</f>
        <v>50</v>
      </c>
      <c r="Z25" s="2" t="str">
        <f>IF(Table1[[#This Row],[CTN]]&lt;1,"",INDEX([1]!NOTA[STN],Table1[[#This Row],[//NOTA]]))</f>
        <v>LSN</v>
      </c>
      <c r="AA2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25" s="4" t="str">
        <f>IF(Table1[[#This Row],[CTN]]&lt;1,INDEX([1]!NOTA[QTY],Table1[[#This Row],[//NOTA]]),"")</f>
        <v/>
      </c>
      <c r="AC25" s="4" t="str">
        <f>IF(Table1[[#This Row],[SISA]]="","",INDEX([1]!NOTA[STN],Table1[[#This Row],[//NOTA]]))</f>
        <v/>
      </c>
      <c r="AD2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" s="2" t="str">
        <f>IF(Table1[[#This Row],[SISA X]]="","",Table1[[#This Row],[STN X]])</f>
        <v/>
      </c>
      <c r="AF25" s="2">
        <f ca="1">IF(AND(AR$5:AR$373&gt;=$3:$3,AR$5:AR$373&lt;=$4:$4),Table1[[#This Row],[CTN]],"")</f>
        <v>1</v>
      </c>
      <c r="AG25" s="2" t="str">
        <f ca="1">IF(Table1[[#This Row],[CTN_MG_1]]="","",Table1[[#This Row],[SISA X]])</f>
        <v/>
      </c>
      <c r="AH25" s="2" t="str">
        <f ca="1">IF(Table1[[#This Row],[QTY_ECER_MG_1]]="","",Table1[[#This Row],[STN SISA X]])</f>
        <v/>
      </c>
      <c r="AI25" s="2">
        <f ca="1">IF(Table1[[#This Row],[CTN_MG_1]]="","",COUNT(AF$6:AF25))</f>
        <v>11</v>
      </c>
      <c r="AJ25" s="2" t="str">
        <f ca="1">IF(AND(Table1[TGL_H]&gt;=$3:$3,Table1[TGL_H]&lt;=$4:$4),Table1[CTN],"")</f>
        <v/>
      </c>
      <c r="AK25" s="2" t="str">
        <f ca="1">IF(Table1[[#This Row],[CTN_MG_2]]="","",Table1[[#This Row],[SISA X]])</f>
        <v/>
      </c>
      <c r="AL25" s="2" t="str">
        <f ca="1">IF(Table1[[#This Row],[QTY_ECER_MG_2]]="","",Table1[[#This Row],[STN SISA X]])</f>
        <v/>
      </c>
      <c r="AM25" s="2" t="str">
        <f ca="1">IF(Table1[[#This Row],[CTN_MG_2]]="","",COUNT(AJ$6:AJ25))</f>
        <v/>
      </c>
      <c r="AN25" s="2" t="str">
        <f ca="1">IF(AND(AR$5:AR$373&gt;=$3:$3,AR$5:AR$373&lt;=$4:$4),Table1[[#This Row],[CTN]],"")</f>
        <v/>
      </c>
      <c r="AO25" s="2" t="str">
        <f ca="1">IF(Table1[[#This Row],[CTN_MG_3]]="","",Table1[[#This Row],[SISA X]])</f>
        <v/>
      </c>
      <c r="AP25" s="2" t="str">
        <f ca="1">IF(Table1[[#This Row],[QTY_ECER_MG_3]]="","",Table1[[#This Row],[STN SISA X]])</f>
        <v/>
      </c>
      <c r="AQ25" s="4" t="str">
        <f ca="1">IF(Table1[[#This Row],[CTN_MG_3]]="","",COUNT(AN$6:AN25))</f>
        <v/>
      </c>
      <c r="AR25" s="3">
        <f ca="1">INDEX([1]!NOTA[TGL_H],Table1[[#This Row],[//NOTA]])</f>
        <v>45111</v>
      </c>
    </row>
    <row r="26" spans="1:44" x14ac:dyDescent="0.25">
      <c r="A26" s="1">
        <v>32</v>
      </c>
      <c r="D26" t="str">
        <f ca="1">INDEX([1]!NOTA[NB NOTA_C_QTY],Table1[[#This Row],[//NOTA]])</f>
        <v>pgrsbt17206besar20lsnuntana</v>
      </c>
      <c r="E2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garisanbt17206besar20lsn</v>
      </c>
      <c r="F26">
        <f ca="1">MATCH(Table1[NB BM_C_QTY],Table6[POINTER],0)</f>
        <v>2724</v>
      </c>
      <c r="G26">
        <f t="shared" si="1"/>
        <v>32</v>
      </c>
      <c r="H26">
        <f ca="1">MATCH(Table1[[#This Row],[NB NOTA_C_QTY]],[2]!db[NB NOTA_C_QTY+F],0)</f>
        <v>2185</v>
      </c>
      <c r="I26" s="4" t="str">
        <f ca="1">INDEX(INDIRECT($4:$4),Table1[//DB])</f>
        <v>Garisan BT 172-06 Besar</v>
      </c>
      <c r="J26" s="4" t="str">
        <f ca="1">INDEX(INDIRECT($4:$4),Table1[//DB])</f>
        <v>UNTANA</v>
      </c>
      <c r="K26" s="5" t="str">
        <f ca="1">INDEX(INDIRECT($4:$4),Table1[//DB])</f>
        <v>PPW</v>
      </c>
      <c r="L26" s="4" t="str">
        <f ca="1">INDEX(INDIRECT($4:$4),Table1[//DB])</f>
        <v>20 LSN</v>
      </c>
      <c r="M26" s="4" t="str">
        <f ca="1">INDEX(INDIRECT($4:$4),Table1[//DB])</f>
        <v>garisan</v>
      </c>
      <c r="N26" s="4" t="str">
        <f ca="1">INDEX(INDIRECT($4:$4),Table1[//DB])</f>
        <v>20</v>
      </c>
      <c r="O26" s="4" t="str">
        <f ca="1">INDEX(INDIRECT($4:$4),Table1[//DB])</f>
        <v>LSN</v>
      </c>
      <c r="P26" s="4">
        <f ca="1">INDEX(INDIRECT($4:$4),Table1[//DB])</f>
        <v>12</v>
      </c>
      <c r="Q26" s="4" t="str">
        <f ca="1">INDEX(INDIRECT($4:$4),Table1[//DB])</f>
        <v>PCS</v>
      </c>
      <c r="R26" s="4" t="str">
        <f ca="1">INDEX(INDIRECT($4:$4),Table1[//DB])</f>
        <v/>
      </c>
      <c r="S26" s="4" t="str">
        <f ca="1">INDEX(INDIRECT($4:$4),Table1[//DB])</f>
        <v/>
      </c>
      <c r="T26" s="4">
        <f ca="1">INDEX(INDIRECT($4:$4),Table1[//DB])</f>
        <v>240</v>
      </c>
      <c r="U26" s="4" t="str">
        <f ca="1">INDEX(INDIRECT($4:$4),Table1[//DB])</f>
        <v>PCS</v>
      </c>
      <c r="V26" s="4"/>
      <c r="W26" s="2">
        <f>INDEX([1]!NOTA[C],Table1[[#This Row],[//NOTA]])</f>
        <v>1</v>
      </c>
      <c r="X2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6" s="2">
        <f>IF(Table1[[#This Row],[CTN]]&lt;1,"",INDEX([1]!NOTA[QTY],Table1[[#This Row],[//NOTA]]))</f>
        <v>20</v>
      </c>
      <c r="Z26" s="2" t="str">
        <f>IF(Table1[[#This Row],[CTN]]&lt;1,"",INDEX([1]!NOTA[STN],Table1[[#This Row],[//NOTA]]))</f>
        <v>LSN</v>
      </c>
      <c r="AA2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26" s="4" t="str">
        <f>IF(Table1[[#This Row],[CTN]]&lt;1,INDEX([1]!NOTA[QTY],Table1[[#This Row],[//NOTA]]),"")</f>
        <v/>
      </c>
      <c r="AC26" s="4" t="str">
        <f>IF(Table1[[#This Row],[SISA]]="","",INDEX([1]!NOTA[STN],Table1[[#This Row],[//NOTA]]))</f>
        <v/>
      </c>
      <c r="AD2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" s="2" t="str">
        <f>IF(Table1[[#This Row],[SISA X]]="","",Table1[[#This Row],[STN X]])</f>
        <v/>
      </c>
      <c r="AF26" s="2">
        <f ca="1">IF(AND(AR$5:AR$373&gt;=$3:$3,AR$5:AR$373&lt;=$4:$4),Table1[[#This Row],[CTN]],"")</f>
        <v>1</v>
      </c>
      <c r="AG26" s="2" t="str">
        <f ca="1">IF(Table1[[#This Row],[CTN_MG_1]]="","",Table1[[#This Row],[SISA X]])</f>
        <v/>
      </c>
      <c r="AH26" s="2" t="str">
        <f ca="1">IF(Table1[[#This Row],[QTY_ECER_MG_1]]="","",Table1[[#This Row],[STN SISA X]])</f>
        <v/>
      </c>
      <c r="AI26" s="2">
        <f ca="1">IF(Table1[[#This Row],[CTN_MG_1]]="","",COUNT(AF$6:AF26))</f>
        <v>12</v>
      </c>
      <c r="AJ26" s="2" t="str">
        <f ca="1">IF(AND(Table1[TGL_H]&gt;=$3:$3,Table1[TGL_H]&lt;=$4:$4),Table1[CTN],"")</f>
        <v/>
      </c>
      <c r="AK26" s="2" t="str">
        <f ca="1">IF(Table1[[#This Row],[CTN_MG_2]]="","",Table1[[#This Row],[SISA X]])</f>
        <v/>
      </c>
      <c r="AL26" s="2" t="str">
        <f ca="1">IF(Table1[[#This Row],[QTY_ECER_MG_2]]="","",Table1[[#This Row],[STN SISA X]])</f>
        <v/>
      </c>
      <c r="AM26" s="2" t="str">
        <f ca="1">IF(Table1[[#This Row],[CTN_MG_2]]="","",COUNT(AJ$6:AJ26))</f>
        <v/>
      </c>
      <c r="AN26" s="2" t="str">
        <f ca="1">IF(AND(AR$5:AR$373&gt;=$3:$3,AR$5:AR$373&lt;=$4:$4),Table1[[#This Row],[CTN]],"")</f>
        <v/>
      </c>
      <c r="AO26" s="2" t="str">
        <f ca="1">IF(Table1[[#This Row],[CTN_MG_3]]="","",Table1[[#This Row],[SISA X]])</f>
        <v/>
      </c>
      <c r="AP26" s="2" t="str">
        <f ca="1">IF(Table1[[#This Row],[QTY_ECER_MG_3]]="","",Table1[[#This Row],[STN SISA X]])</f>
        <v/>
      </c>
      <c r="AQ26" s="4" t="str">
        <f ca="1">IF(Table1[[#This Row],[CTN_MG_3]]="","",COUNT(AN$6:AN26))</f>
        <v/>
      </c>
      <c r="AR26" s="3">
        <f ca="1">INDEX([1]!NOTA[TGL_H],Table1[[#This Row],[//NOTA]])</f>
        <v>45111</v>
      </c>
    </row>
    <row r="27" spans="1:44" x14ac:dyDescent="0.25">
      <c r="A27" s="1">
        <v>34</v>
      </c>
      <c r="D27" t="str">
        <f ca="1">INDEX([1]!NOTA[NB NOTA_C_QTY],Table1[[#This Row],[//NOTA]])</f>
        <v>bt30cm100lsnuntana</v>
      </c>
      <c r="E2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garisanbt30cm100lsn</v>
      </c>
      <c r="F27">
        <f ca="1">MATCH(Table1[NB BM_C_QTY],Table6[POINTER],0)</f>
        <v>822</v>
      </c>
      <c r="G27">
        <f t="shared" si="1"/>
        <v>34</v>
      </c>
      <c r="H27">
        <f ca="1">MATCH(Table1[[#This Row],[NB NOTA_C_QTY]],[2]!db[NB NOTA_C_QTY+F],0)</f>
        <v>393</v>
      </c>
      <c r="I27" s="4" t="str">
        <f ca="1">INDEX(INDIRECT($4:$4),Table1[//DB])</f>
        <v>Garisan BT 30cm</v>
      </c>
      <c r="J27" s="4" t="str">
        <f ca="1">INDEX(INDIRECT($4:$4),Table1[//DB])</f>
        <v>UNTANA</v>
      </c>
      <c r="K27" s="5" t="str">
        <f ca="1">INDEX(INDIRECT($4:$4),Table1[//DB])</f>
        <v>PPW</v>
      </c>
      <c r="L27" s="4" t="str">
        <f ca="1">INDEX(INDIRECT($4:$4),Table1[//DB])</f>
        <v>100 LSN</v>
      </c>
      <c r="M27" s="4" t="str">
        <f ca="1">INDEX(INDIRECT($4:$4),Table1[//DB])</f>
        <v>garisan</v>
      </c>
      <c r="N27" s="4" t="str">
        <f ca="1">INDEX(INDIRECT($4:$4),Table1[//DB])</f>
        <v>100</v>
      </c>
      <c r="O27" s="4" t="str">
        <f ca="1">INDEX(INDIRECT($4:$4),Table1[//DB])</f>
        <v>LSN</v>
      </c>
      <c r="P27" s="4">
        <f ca="1">INDEX(INDIRECT($4:$4),Table1[//DB])</f>
        <v>12</v>
      </c>
      <c r="Q27" s="4" t="str">
        <f ca="1">INDEX(INDIRECT($4:$4),Table1[//DB])</f>
        <v>PCS</v>
      </c>
      <c r="R27" s="4" t="str">
        <f ca="1">INDEX(INDIRECT($4:$4),Table1[//DB])</f>
        <v/>
      </c>
      <c r="S27" s="4" t="str">
        <f ca="1">INDEX(INDIRECT($4:$4),Table1[//DB])</f>
        <v/>
      </c>
      <c r="T27" s="4">
        <f ca="1">INDEX(INDIRECT($4:$4),Table1[//DB])</f>
        <v>1200</v>
      </c>
      <c r="U27" s="4" t="str">
        <f ca="1">INDEX(INDIRECT($4:$4),Table1[//DB])</f>
        <v>PCS</v>
      </c>
      <c r="V27" s="4"/>
      <c r="W27" s="2">
        <f>INDEX([1]!NOTA[C],Table1[[#This Row],[//NOTA]])</f>
        <v>5</v>
      </c>
      <c r="X2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7" s="2">
        <f>IF(Table1[[#This Row],[CTN]]&lt;1,"",INDEX([1]!NOTA[QTY],Table1[[#This Row],[//NOTA]]))</f>
        <v>500</v>
      </c>
      <c r="Z27" s="2" t="str">
        <f>IF(Table1[[#This Row],[CTN]]&lt;1,"",INDEX([1]!NOTA[STN],Table1[[#This Row],[//NOTA]]))</f>
        <v>LSN</v>
      </c>
      <c r="AA2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6000</v>
      </c>
      <c r="AB27" s="4" t="str">
        <f>IF(Table1[[#This Row],[CTN]]&lt;1,INDEX([1]!NOTA[QTY],Table1[[#This Row],[//NOTA]]),"")</f>
        <v/>
      </c>
      <c r="AC27" s="4" t="str">
        <f>IF(Table1[[#This Row],[SISA]]="","",INDEX([1]!NOTA[STN],Table1[[#This Row],[//NOTA]]))</f>
        <v/>
      </c>
      <c r="AD2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" s="2" t="str">
        <f>IF(Table1[[#This Row],[SISA X]]="","",Table1[[#This Row],[STN X]])</f>
        <v/>
      </c>
      <c r="AF27" s="2">
        <f ca="1">IF(AND(AR$5:AR$373&gt;=$3:$3,AR$5:AR$373&lt;=$4:$4),Table1[[#This Row],[CTN]],"")</f>
        <v>5</v>
      </c>
      <c r="AG27" s="2" t="str">
        <f ca="1">IF(Table1[[#This Row],[CTN_MG_1]]="","",Table1[[#This Row],[SISA X]])</f>
        <v/>
      </c>
      <c r="AH27" s="2" t="str">
        <f ca="1">IF(Table1[[#This Row],[QTY_ECER_MG_1]]="","",Table1[[#This Row],[STN SISA X]])</f>
        <v/>
      </c>
      <c r="AI27" s="2">
        <f ca="1">IF(Table1[[#This Row],[CTN_MG_1]]="","",COUNT(AF$6:AF27))</f>
        <v>13</v>
      </c>
      <c r="AJ27" s="2" t="str">
        <f ca="1">IF(AND(Table1[TGL_H]&gt;=$3:$3,Table1[TGL_H]&lt;=$4:$4),Table1[CTN],"")</f>
        <v/>
      </c>
      <c r="AK27" s="2" t="str">
        <f ca="1">IF(Table1[[#This Row],[CTN_MG_2]]="","",Table1[[#This Row],[SISA X]])</f>
        <v/>
      </c>
      <c r="AL27" s="2" t="str">
        <f ca="1">IF(Table1[[#This Row],[QTY_ECER_MG_2]]="","",Table1[[#This Row],[STN SISA X]])</f>
        <v/>
      </c>
      <c r="AM27" s="2" t="str">
        <f ca="1">IF(Table1[[#This Row],[CTN_MG_2]]="","",COUNT(AJ$6:AJ27))</f>
        <v/>
      </c>
      <c r="AN27" s="2" t="str">
        <f ca="1">IF(AND(AR$5:AR$373&gt;=$3:$3,AR$5:AR$373&lt;=$4:$4),Table1[[#This Row],[CTN]],"")</f>
        <v/>
      </c>
      <c r="AO27" s="2" t="str">
        <f ca="1">IF(Table1[[#This Row],[CTN_MG_3]]="","",Table1[[#This Row],[SISA X]])</f>
        <v/>
      </c>
      <c r="AP27" s="2" t="str">
        <f ca="1">IF(Table1[[#This Row],[QTY_ECER_MG_3]]="","",Table1[[#This Row],[STN SISA X]])</f>
        <v/>
      </c>
      <c r="AQ27" s="4" t="str">
        <f ca="1">IF(Table1[[#This Row],[CTN_MG_3]]="","",COUNT(AN$6:AN27))</f>
        <v/>
      </c>
      <c r="AR27" s="3">
        <f ca="1">INDEX([1]!NOTA[TGL_H],Table1[[#This Row],[//NOTA]])</f>
        <v>45111</v>
      </c>
    </row>
    <row r="28" spans="1:44" x14ac:dyDescent="0.25">
      <c r="A28" s="1">
        <v>36</v>
      </c>
      <c r="D28" t="str">
        <f ca="1">INDEX([1]!NOTA[NB NOTA_C_QTY],Table1[[#This Row],[//NOTA]])</f>
        <v>balonsmilekuning20x5lks3200sk72lpguntana</v>
      </c>
      <c r="E2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balonsmilekuning20x5lks3200sk72lpg</v>
      </c>
      <c r="F28">
        <f ca="1">MATCH(Table1[NB BM_C_QTY],Table6[POINTER],0)</f>
        <v>230</v>
      </c>
      <c r="G28">
        <f t="shared" si="1"/>
        <v>36</v>
      </c>
      <c r="H28">
        <f ca="1">MATCH(Table1[[#This Row],[NB NOTA_C_QTY]],[2]!db[NB NOTA_C_QTY+F],0)</f>
        <v>153</v>
      </c>
      <c r="I28" s="4" t="str">
        <f ca="1">INDEX(INDIRECT($4:$4),Table1[//DB])</f>
        <v>Balon Smile Kuning 20X5 LKS 3200SK</v>
      </c>
      <c r="J28" s="4" t="str">
        <f ca="1">INDEX(INDIRECT($4:$4),Table1[//DB])</f>
        <v>UNTANA</v>
      </c>
      <c r="K28" s="5" t="str">
        <f ca="1">INDEX(INDIRECT($4:$4),Table1[//DB])</f>
        <v>PSM</v>
      </c>
      <c r="L28" s="4" t="str">
        <f ca="1">INDEX(INDIRECT($4:$4),Table1[//DB])</f>
        <v>72 LPG</v>
      </c>
      <c r="M28" s="4" t="str">
        <f ca="1">INDEX(INDIRECT($4:$4),Table1[//DB])</f>
        <v>dll</v>
      </c>
      <c r="N28" s="4" t="str">
        <f ca="1">INDEX(INDIRECT($4:$4),Table1[//DB])</f>
        <v>72</v>
      </c>
      <c r="O28" s="4" t="str">
        <f ca="1">INDEX(INDIRECT($4:$4),Table1[//DB])</f>
        <v>LPG</v>
      </c>
      <c r="P28" s="4" t="str">
        <f ca="1">INDEX(INDIRECT($4:$4),Table1[//DB])</f>
        <v/>
      </c>
      <c r="Q28" s="4" t="str">
        <f ca="1">INDEX(INDIRECT($4:$4),Table1[//DB])</f>
        <v/>
      </c>
      <c r="R28" s="4" t="str">
        <f ca="1">INDEX(INDIRECT($4:$4),Table1[//DB])</f>
        <v/>
      </c>
      <c r="S28" s="4" t="str">
        <f ca="1">INDEX(INDIRECT($4:$4),Table1[//DB])</f>
        <v/>
      </c>
      <c r="T28" s="4">
        <f ca="1">INDEX(INDIRECT($4:$4),Table1[//DB])</f>
        <v>72</v>
      </c>
      <c r="U28" s="4" t="str">
        <f ca="1">INDEX(INDIRECT($4:$4),Table1[//DB])</f>
        <v>LPG</v>
      </c>
      <c r="V28" s="4"/>
      <c r="W28" s="2">
        <f>INDEX([1]!NOTA[C],Table1[[#This Row],[//NOTA]])</f>
        <v>2</v>
      </c>
      <c r="X2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8" s="2">
        <f>IF(Table1[[#This Row],[CTN]]&lt;1,"",INDEX([1]!NOTA[QTY],Table1[[#This Row],[//NOTA]]))</f>
        <v>144</v>
      </c>
      <c r="Z28" s="2" t="str">
        <f>IF(Table1[[#This Row],[CTN]]&lt;1,"",INDEX([1]!NOTA[STN],Table1[[#This Row],[//NOTA]]))</f>
        <v>LPG</v>
      </c>
      <c r="AA2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28" s="4" t="str">
        <f>IF(Table1[[#This Row],[CTN]]&lt;1,INDEX([1]!NOTA[QTY],Table1[[#This Row],[//NOTA]]),"")</f>
        <v/>
      </c>
      <c r="AC28" s="4" t="str">
        <f>IF(Table1[[#This Row],[SISA]]="","",INDEX([1]!NOTA[STN],Table1[[#This Row],[//NOTA]]))</f>
        <v/>
      </c>
      <c r="AD2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8" s="2" t="str">
        <f>IF(Table1[[#This Row],[SISA X]]="","",Table1[[#This Row],[STN X]])</f>
        <v/>
      </c>
      <c r="AF28" s="2">
        <f ca="1">IF(AND(AR$5:AR$373&gt;=$3:$3,AR$5:AR$373&lt;=$4:$4),Table1[[#This Row],[CTN]],"")</f>
        <v>2</v>
      </c>
      <c r="AG28" s="2" t="str">
        <f ca="1">IF(Table1[[#This Row],[CTN_MG_1]]="","",Table1[[#This Row],[SISA X]])</f>
        <v/>
      </c>
      <c r="AH28" s="2" t="str">
        <f ca="1">IF(Table1[[#This Row],[QTY_ECER_MG_1]]="","",Table1[[#This Row],[STN SISA X]])</f>
        <v/>
      </c>
      <c r="AI28" s="2">
        <f ca="1">IF(Table1[[#This Row],[CTN_MG_1]]="","",COUNT(AF$6:AF28))</f>
        <v>14</v>
      </c>
      <c r="AJ28" s="2" t="str">
        <f ca="1">IF(AND(Table1[TGL_H]&gt;=$3:$3,Table1[TGL_H]&lt;=$4:$4),Table1[CTN],"")</f>
        <v/>
      </c>
      <c r="AK28" s="2" t="str">
        <f ca="1">IF(Table1[[#This Row],[CTN_MG_2]]="","",Table1[[#This Row],[SISA X]])</f>
        <v/>
      </c>
      <c r="AL28" s="2" t="str">
        <f ca="1">IF(Table1[[#This Row],[QTY_ECER_MG_2]]="","",Table1[[#This Row],[STN SISA X]])</f>
        <v/>
      </c>
      <c r="AM28" s="2" t="str">
        <f ca="1">IF(Table1[[#This Row],[CTN_MG_2]]="","",COUNT(AJ$6:AJ28))</f>
        <v/>
      </c>
      <c r="AN28" s="2" t="str">
        <f ca="1">IF(AND(AR$5:AR$373&gt;=$3:$3,AR$5:AR$373&lt;=$4:$4),Table1[[#This Row],[CTN]],"")</f>
        <v/>
      </c>
      <c r="AO28" s="2" t="str">
        <f ca="1">IF(Table1[[#This Row],[CTN_MG_3]]="","",Table1[[#This Row],[SISA X]])</f>
        <v/>
      </c>
      <c r="AP28" s="2" t="str">
        <f ca="1">IF(Table1[[#This Row],[QTY_ECER_MG_3]]="","",Table1[[#This Row],[STN SISA X]])</f>
        <v/>
      </c>
      <c r="AQ28" s="4" t="str">
        <f ca="1">IF(Table1[[#This Row],[CTN_MG_3]]="","",COUNT(AN$6:AN28))</f>
        <v/>
      </c>
      <c r="AR28" s="3">
        <f ca="1">INDEX([1]!NOTA[TGL_H],Table1[[#This Row],[//NOTA]])</f>
        <v>45111</v>
      </c>
    </row>
    <row r="29" spans="1:44" x14ac:dyDescent="0.25">
      <c r="A29" s="1">
        <v>37</v>
      </c>
      <c r="D29" t="str">
        <f ca="1">INDEX([1]!NOTA[NB NOTA_C_QTY],Table1[[#This Row],[//NOTA]])</f>
        <v>balonfshswarna20x5lkf3200hbw40lpguntana</v>
      </c>
      <c r="E2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balonfshswarna20x5lkf3200hbw40lpg</v>
      </c>
      <c r="F29">
        <f ca="1">MATCH(Table1[NB BM_C_QTY],Table6[POINTER],0)</f>
        <v>219</v>
      </c>
      <c r="G29">
        <f t="shared" si="1"/>
        <v>37</v>
      </c>
      <c r="H29">
        <f ca="1">MATCH(Table1[[#This Row],[NB NOTA_C_QTY]],[2]!db[NB NOTA_C_QTY+F],0)</f>
        <v>137</v>
      </c>
      <c r="I29" s="4" t="str">
        <f ca="1">INDEX(INDIRECT($4:$4),Table1[//DB])</f>
        <v>Balon FS HS Warna 20X5 LKF 3200HBW</v>
      </c>
      <c r="J29" s="4" t="str">
        <f ca="1">INDEX(INDIRECT($4:$4),Table1[//DB])</f>
        <v>UNTANA</v>
      </c>
      <c r="K29" s="5" t="str">
        <f ca="1">INDEX(INDIRECT($4:$4),Table1[//DB])</f>
        <v>PSM</v>
      </c>
      <c r="L29" s="4" t="str">
        <f ca="1">INDEX(INDIRECT($4:$4),Table1[//DB])</f>
        <v>40 LPG</v>
      </c>
      <c r="M29" s="4" t="str">
        <f ca="1">INDEX(INDIRECT($4:$4),Table1[//DB])</f>
        <v>dll</v>
      </c>
      <c r="N29" s="4" t="str">
        <f ca="1">INDEX(INDIRECT($4:$4),Table1[//DB])</f>
        <v>40</v>
      </c>
      <c r="O29" s="4" t="str">
        <f ca="1">INDEX(INDIRECT($4:$4),Table1[//DB])</f>
        <v>LPG</v>
      </c>
      <c r="P29" s="4" t="str">
        <f ca="1">INDEX(INDIRECT($4:$4),Table1[//DB])</f>
        <v/>
      </c>
      <c r="Q29" s="4" t="str">
        <f ca="1">INDEX(INDIRECT($4:$4),Table1[//DB])</f>
        <v/>
      </c>
      <c r="R29" s="4" t="str">
        <f ca="1">INDEX(INDIRECT($4:$4),Table1[//DB])</f>
        <v/>
      </c>
      <c r="S29" s="4" t="str">
        <f ca="1">INDEX(INDIRECT($4:$4),Table1[//DB])</f>
        <v/>
      </c>
      <c r="T29" s="4">
        <f ca="1">INDEX(INDIRECT($4:$4),Table1[//DB])</f>
        <v>40</v>
      </c>
      <c r="U29" s="4" t="str">
        <f ca="1">INDEX(INDIRECT($4:$4),Table1[//DB])</f>
        <v>LPG</v>
      </c>
      <c r="V29" s="4"/>
      <c r="W29" s="2">
        <f>INDEX([1]!NOTA[C],Table1[[#This Row],[//NOTA]])</f>
        <v>2</v>
      </c>
      <c r="X2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9" s="2">
        <f>IF(Table1[[#This Row],[CTN]]&lt;1,"",INDEX([1]!NOTA[QTY],Table1[[#This Row],[//NOTA]]))</f>
        <v>80</v>
      </c>
      <c r="Z29" s="2" t="str">
        <f>IF(Table1[[#This Row],[CTN]]&lt;1,"",INDEX([1]!NOTA[STN],Table1[[#This Row],[//NOTA]]))</f>
        <v>LPG</v>
      </c>
      <c r="AA2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80</v>
      </c>
      <c r="AB29" s="4" t="str">
        <f>IF(Table1[[#This Row],[CTN]]&lt;1,INDEX([1]!NOTA[QTY],Table1[[#This Row],[//NOTA]]),"")</f>
        <v/>
      </c>
      <c r="AC29" s="4" t="str">
        <f>IF(Table1[[#This Row],[SISA]]="","",INDEX([1]!NOTA[STN],Table1[[#This Row],[//NOTA]]))</f>
        <v/>
      </c>
      <c r="AD2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9" s="2" t="str">
        <f>IF(Table1[[#This Row],[SISA X]]="","",Table1[[#This Row],[STN X]])</f>
        <v/>
      </c>
      <c r="AF29" s="2">
        <f ca="1">IF(AND(AR$5:AR$373&gt;=$3:$3,AR$5:AR$373&lt;=$4:$4),Table1[[#This Row],[CTN]],"")</f>
        <v>2</v>
      </c>
      <c r="AG29" s="2" t="str">
        <f ca="1">IF(Table1[[#This Row],[CTN_MG_1]]="","",Table1[[#This Row],[SISA X]])</f>
        <v/>
      </c>
      <c r="AH29" s="2" t="str">
        <f ca="1">IF(Table1[[#This Row],[QTY_ECER_MG_1]]="","",Table1[[#This Row],[STN SISA X]])</f>
        <v/>
      </c>
      <c r="AI29" s="2">
        <f ca="1">IF(Table1[[#This Row],[CTN_MG_1]]="","",COUNT(AF$6:AF29))</f>
        <v>15</v>
      </c>
      <c r="AJ29" s="2" t="str">
        <f ca="1">IF(AND(Table1[TGL_H]&gt;=$3:$3,Table1[TGL_H]&lt;=$4:$4),Table1[CTN],"")</f>
        <v/>
      </c>
      <c r="AK29" s="2" t="str">
        <f ca="1">IF(Table1[[#This Row],[CTN_MG_2]]="","",Table1[[#This Row],[SISA X]])</f>
        <v/>
      </c>
      <c r="AL29" s="2" t="str">
        <f ca="1">IF(Table1[[#This Row],[QTY_ECER_MG_2]]="","",Table1[[#This Row],[STN SISA X]])</f>
        <v/>
      </c>
      <c r="AM29" s="2" t="str">
        <f ca="1">IF(Table1[[#This Row],[CTN_MG_2]]="","",COUNT(AJ$6:AJ29))</f>
        <v/>
      </c>
      <c r="AN29" s="2" t="str">
        <f ca="1">IF(AND(AR$5:AR$373&gt;=$3:$3,AR$5:AR$373&lt;=$4:$4),Table1[[#This Row],[CTN]],"")</f>
        <v/>
      </c>
      <c r="AO29" s="2" t="str">
        <f ca="1">IF(Table1[[#This Row],[CTN_MG_3]]="","",Table1[[#This Row],[SISA X]])</f>
        <v/>
      </c>
      <c r="AP29" s="2" t="str">
        <f ca="1">IF(Table1[[#This Row],[QTY_ECER_MG_3]]="","",Table1[[#This Row],[STN SISA X]])</f>
        <v/>
      </c>
      <c r="AQ29" s="4" t="str">
        <f ca="1">IF(Table1[[#This Row],[CTN_MG_3]]="","",COUNT(AN$6:AN29))</f>
        <v/>
      </c>
      <c r="AR29" s="3">
        <f ca="1">INDEX([1]!NOTA[TGL_H],Table1[[#This Row],[//NOTA]])</f>
        <v>45111</v>
      </c>
    </row>
    <row r="30" spans="1:44" x14ac:dyDescent="0.25">
      <c r="A30" s="1">
        <v>38</v>
      </c>
      <c r="D30" t="str">
        <f ca="1">INDEX([1]!NOTA[NB NOTA_C_QTY],Table1[[#This Row],[//NOTA]])</f>
        <v>balonmacaron122820x5lkm280050lpguntana</v>
      </c>
      <c r="E3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balonmacaron122820x5lkm280050lpg</v>
      </c>
      <c r="F30">
        <f ca="1">MATCH(Table1[NB BM_C_QTY],Table6[POINTER],0)</f>
        <v>2364</v>
      </c>
      <c r="G30">
        <f t="shared" si="1"/>
        <v>38</v>
      </c>
      <c r="H30">
        <f ca="1">MATCH(Table1[[#This Row],[NB NOTA_C_QTY]],[2]!db[NB NOTA_C_QTY+F],0)</f>
        <v>148</v>
      </c>
      <c r="I30" s="4" t="str">
        <f ca="1">INDEX(INDIRECT($4:$4),Table1[//DB])</f>
        <v>Balon macaron 1228 20x5 LKM 2800</v>
      </c>
      <c r="J30" s="4" t="str">
        <f ca="1">INDEX(INDIRECT($4:$4),Table1[//DB])</f>
        <v>UNTANA</v>
      </c>
      <c r="K30" s="5" t="str">
        <f ca="1">INDEX(INDIRECT($4:$4),Table1[//DB])</f>
        <v>PSM</v>
      </c>
      <c r="L30" s="4" t="str">
        <f ca="1">INDEX(INDIRECT($4:$4),Table1[//DB])</f>
        <v>50 LPG</v>
      </c>
      <c r="M30" s="4" t="str">
        <f ca="1">INDEX(INDIRECT($4:$4),Table1[//DB])</f>
        <v>balon</v>
      </c>
      <c r="N30" s="4" t="str">
        <f ca="1">INDEX(INDIRECT($4:$4),Table1[//DB])</f>
        <v>50</v>
      </c>
      <c r="O30" s="4" t="str">
        <f ca="1">INDEX(INDIRECT($4:$4),Table1[//DB])</f>
        <v>LPG</v>
      </c>
      <c r="P30" s="4" t="str">
        <f ca="1">INDEX(INDIRECT($4:$4),Table1[//DB])</f>
        <v/>
      </c>
      <c r="Q30" s="4" t="str">
        <f ca="1">INDEX(INDIRECT($4:$4),Table1[//DB])</f>
        <v/>
      </c>
      <c r="R30" s="4" t="str">
        <f ca="1">INDEX(INDIRECT($4:$4),Table1[//DB])</f>
        <v/>
      </c>
      <c r="S30" s="4" t="str">
        <f ca="1">INDEX(INDIRECT($4:$4),Table1[//DB])</f>
        <v/>
      </c>
      <c r="T30" s="4">
        <f ca="1">INDEX(INDIRECT($4:$4),Table1[//DB])</f>
        <v>50</v>
      </c>
      <c r="U30" s="4" t="str">
        <f ca="1">INDEX(INDIRECT($4:$4),Table1[//DB])</f>
        <v>LPG</v>
      </c>
      <c r="V30" s="4"/>
      <c r="W30" s="2">
        <f>INDEX([1]!NOTA[C],Table1[[#This Row],[//NOTA]])</f>
        <v>1</v>
      </c>
      <c r="X3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0" s="2">
        <f>IF(Table1[[#This Row],[CTN]]&lt;1,"",INDEX([1]!NOTA[QTY],Table1[[#This Row],[//NOTA]]))</f>
        <v>50</v>
      </c>
      <c r="Z30" s="2" t="str">
        <f>IF(Table1[[#This Row],[CTN]]&lt;1,"",INDEX([1]!NOTA[STN],Table1[[#This Row],[//NOTA]]))</f>
        <v>LPG</v>
      </c>
      <c r="AA3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50</v>
      </c>
      <c r="AB30" s="4" t="str">
        <f>IF(Table1[[#This Row],[CTN]]&lt;1,INDEX([1]!NOTA[QTY],Table1[[#This Row],[//NOTA]]),"")</f>
        <v/>
      </c>
      <c r="AC30" s="4" t="str">
        <f>IF(Table1[[#This Row],[SISA]]="","",INDEX([1]!NOTA[STN],Table1[[#This Row],[//NOTA]]))</f>
        <v/>
      </c>
      <c r="AD3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" s="2" t="str">
        <f>IF(Table1[[#This Row],[SISA X]]="","",Table1[[#This Row],[STN X]])</f>
        <v/>
      </c>
      <c r="AF30" s="2">
        <f ca="1">IF(AND(AR$5:AR$373&gt;=$3:$3,AR$5:AR$373&lt;=$4:$4),Table1[[#This Row],[CTN]],"")</f>
        <v>1</v>
      </c>
      <c r="AG30" s="2" t="str">
        <f ca="1">IF(Table1[[#This Row],[CTN_MG_1]]="","",Table1[[#This Row],[SISA X]])</f>
        <v/>
      </c>
      <c r="AH30" s="2" t="str">
        <f ca="1">IF(Table1[[#This Row],[QTY_ECER_MG_1]]="","",Table1[[#This Row],[STN SISA X]])</f>
        <v/>
      </c>
      <c r="AI30" s="2">
        <f ca="1">IF(Table1[[#This Row],[CTN_MG_1]]="","",COUNT(AF$6:AF30))</f>
        <v>16</v>
      </c>
      <c r="AJ30" s="2" t="str">
        <f ca="1">IF(AND(Table1[TGL_H]&gt;=$3:$3,Table1[TGL_H]&lt;=$4:$4),Table1[CTN],"")</f>
        <v/>
      </c>
      <c r="AK30" s="2" t="str">
        <f ca="1">IF(Table1[[#This Row],[CTN_MG_2]]="","",Table1[[#This Row],[SISA X]])</f>
        <v/>
      </c>
      <c r="AL30" s="2" t="str">
        <f ca="1">IF(Table1[[#This Row],[QTY_ECER_MG_2]]="","",Table1[[#This Row],[STN SISA X]])</f>
        <v/>
      </c>
      <c r="AM30" s="2" t="str">
        <f ca="1">IF(Table1[[#This Row],[CTN_MG_2]]="","",COUNT(AJ$6:AJ30))</f>
        <v/>
      </c>
      <c r="AN30" s="2" t="str">
        <f ca="1">IF(AND(AR$5:AR$373&gt;=$3:$3,AR$5:AR$373&lt;=$4:$4),Table1[[#This Row],[CTN]],"")</f>
        <v/>
      </c>
      <c r="AO30" s="2" t="str">
        <f ca="1">IF(Table1[[#This Row],[CTN_MG_3]]="","",Table1[[#This Row],[SISA X]])</f>
        <v/>
      </c>
      <c r="AP30" s="2" t="str">
        <f ca="1">IF(Table1[[#This Row],[QTY_ECER_MG_3]]="","",Table1[[#This Row],[STN SISA X]])</f>
        <v/>
      </c>
      <c r="AQ30" s="4" t="str">
        <f ca="1">IF(Table1[[#This Row],[CTN_MG_3]]="","",COUNT(AN$6:AN30))</f>
        <v/>
      </c>
      <c r="AR30" s="3">
        <f ca="1">INDEX([1]!NOTA[TGL_H],Table1[[#This Row],[//NOTA]])</f>
        <v>45111</v>
      </c>
    </row>
    <row r="31" spans="1:44" x14ac:dyDescent="0.25">
      <c r="A31" s="1">
        <v>39</v>
      </c>
      <c r="D31" t="str">
        <f ca="1">INDEX([1]!NOTA[NB NOTA_C_QTY],Table1[[#This Row],[//NOTA]])</f>
        <v>balonmacaron102220x5lkm220060lpguntana</v>
      </c>
      <c r="E3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balonmacaron1022lkm220060lpg</v>
      </c>
      <c r="F31">
        <f ca="1">MATCH(Table1[NB BM_C_QTY],Table6[POINTER],0)</f>
        <v>2363</v>
      </c>
      <c r="G31">
        <f t="shared" si="1"/>
        <v>39</v>
      </c>
      <c r="H31">
        <f ca="1">MATCH(Table1[[#This Row],[NB NOTA_C_QTY]],[2]!db[NB NOTA_C_QTY+F],0)</f>
        <v>147</v>
      </c>
      <c r="I31" s="4" t="str">
        <f ca="1">INDEX(INDIRECT($4:$4),Table1[//DB])</f>
        <v>Balon Macaron 1022 LKM 2200</v>
      </c>
      <c r="J31" s="4" t="str">
        <f ca="1">INDEX(INDIRECT($4:$4),Table1[//DB])</f>
        <v>UNTANA</v>
      </c>
      <c r="K31" s="5" t="str">
        <f ca="1">INDEX(INDIRECT($4:$4),Table1[//DB])</f>
        <v>PSM</v>
      </c>
      <c r="L31" s="4" t="str">
        <f ca="1">INDEX(INDIRECT($4:$4),Table1[//DB])</f>
        <v>60 LPG</v>
      </c>
      <c r="M31" s="4" t="str">
        <f ca="1">INDEX(INDIRECT($4:$4),Table1[//DB])</f>
        <v>balon</v>
      </c>
      <c r="N31" s="4" t="str">
        <f ca="1">INDEX(INDIRECT($4:$4),Table1[//DB])</f>
        <v>60</v>
      </c>
      <c r="O31" s="4" t="str">
        <f ca="1">INDEX(INDIRECT($4:$4),Table1[//DB])</f>
        <v>LPG</v>
      </c>
      <c r="P31" s="4" t="str">
        <f ca="1">INDEX(INDIRECT($4:$4),Table1[//DB])</f>
        <v/>
      </c>
      <c r="Q31" s="4" t="str">
        <f ca="1">INDEX(INDIRECT($4:$4),Table1[//DB])</f>
        <v/>
      </c>
      <c r="R31" s="4" t="str">
        <f ca="1">INDEX(INDIRECT($4:$4),Table1[//DB])</f>
        <v/>
      </c>
      <c r="S31" s="4" t="str">
        <f ca="1">INDEX(INDIRECT($4:$4),Table1[//DB])</f>
        <v/>
      </c>
      <c r="T31" s="4">
        <f ca="1">INDEX(INDIRECT($4:$4),Table1[//DB])</f>
        <v>60</v>
      </c>
      <c r="U31" s="4" t="str">
        <f ca="1">INDEX(INDIRECT($4:$4),Table1[//DB])</f>
        <v>LPG</v>
      </c>
      <c r="V31" s="4"/>
      <c r="W31" s="2">
        <f>INDEX([1]!NOTA[C],Table1[[#This Row],[//NOTA]])</f>
        <v>1</v>
      </c>
      <c r="X3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1" s="2">
        <f>IF(Table1[[#This Row],[CTN]]&lt;1,"",INDEX([1]!NOTA[QTY],Table1[[#This Row],[//NOTA]]))</f>
        <v>60</v>
      </c>
      <c r="Z31" s="2" t="str">
        <f>IF(Table1[[#This Row],[CTN]]&lt;1,"",INDEX([1]!NOTA[STN],Table1[[#This Row],[//NOTA]]))</f>
        <v>LPG</v>
      </c>
      <c r="AA3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</v>
      </c>
      <c r="AB31" s="4" t="str">
        <f>IF(Table1[[#This Row],[CTN]]&lt;1,INDEX([1]!NOTA[QTY],Table1[[#This Row],[//NOTA]]),"")</f>
        <v/>
      </c>
      <c r="AC31" s="4" t="str">
        <f>IF(Table1[[#This Row],[SISA]]="","",INDEX([1]!NOTA[STN],Table1[[#This Row],[//NOTA]]))</f>
        <v/>
      </c>
      <c r="AD3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" s="2" t="str">
        <f>IF(Table1[[#This Row],[SISA X]]="","",Table1[[#This Row],[STN X]])</f>
        <v/>
      </c>
      <c r="AF31" s="2">
        <f ca="1">IF(AND(AR$5:AR$373&gt;=$3:$3,AR$5:AR$373&lt;=$4:$4),Table1[[#This Row],[CTN]],"")</f>
        <v>1</v>
      </c>
      <c r="AG31" s="2" t="str">
        <f ca="1">IF(Table1[[#This Row],[CTN_MG_1]]="","",Table1[[#This Row],[SISA X]])</f>
        <v/>
      </c>
      <c r="AH31" s="2" t="str">
        <f ca="1">IF(Table1[[#This Row],[QTY_ECER_MG_1]]="","",Table1[[#This Row],[STN SISA X]])</f>
        <v/>
      </c>
      <c r="AI31" s="2">
        <f ca="1">IF(Table1[[#This Row],[CTN_MG_1]]="","",COUNT(AF$6:AF31))</f>
        <v>17</v>
      </c>
      <c r="AJ31" s="2" t="str">
        <f ca="1">IF(AND(Table1[TGL_H]&gt;=$3:$3,Table1[TGL_H]&lt;=$4:$4),Table1[CTN],"")</f>
        <v/>
      </c>
      <c r="AK31" s="2" t="str">
        <f ca="1">IF(Table1[[#This Row],[CTN_MG_2]]="","",Table1[[#This Row],[SISA X]])</f>
        <v/>
      </c>
      <c r="AL31" s="2" t="str">
        <f ca="1">IF(Table1[[#This Row],[QTY_ECER_MG_2]]="","",Table1[[#This Row],[STN SISA X]])</f>
        <v/>
      </c>
      <c r="AM31" s="2" t="str">
        <f ca="1">IF(Table1[[#This Row],[CTN_MG_2]]="","",COUNT(AJ$6:AJ31))</f>
        <v/>
      </c>
      <c r="AN31" s="2" t="str">
        <f ca="1">IF(AND(AR$5:AR$373&gt;=$3:$3,AR$5:AR$373&lt;=$4:$4),Table1[[#This Row],[CTN]],"")</f>
        <v/>
      </c>
      <c r="AO31" s="2" t="str">
        <f ca="1">IF(Table1[[#This Row],[CTN_MG_3]]="","",Table1[[#This Row],[SISA X]])</f>
        <v/>
      </c>
      <c r="AP31" s="2" t="str">
        <f ca="1">IF(Table1[[#This Row],[QTY_ECER_MG_3]]="","",Table1[[#This Row],[STN SISA X]])</f>
        <v/>
      </c>
      <c r="AQ31" s="4" t="str">
        <f ca="1">IF(Table1[[#This Row],[CTN_MG_3]]="","",COUNT(AN$6:AN31))</f>
        <v/>
      </c>
      <c r="AR31" s="3">
        <f ca="1">INDEX([1]!NOTA[TGL_H],Table1[[#This Row],[//NOTA]])</f>
        <v>45111</v>
      </c>
    </row>
    <row r="32" spans="1:44" x14ac:dyDescent="0.25">
      <c r="A32" s="1">
        <v>40</v>
      </c>
      <c r="D32" t="str">
        <f ca="1">INDEX([1]!NOTA[NB NOTA_C_QTY],Table1[[#This Row],[//NOTA]])</f>
        <v>balonkilap102220x5lkp220060lpguntana</v>
      </c>
      <c r="E3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balonkilap102220x5lkp220060lpg</v>
      </c>
      <c r="F32">
        <f ca="1">MATCH(Table1[NB BM_C_QTY],Table6[POINTER],0)</f>
        <v>2362</v>
      </c>
      <c r="G32">
        <f t="shared" si="1"/>
        <v>40</v>
      </c>
      <c r="H32">
        <f ca="1">MATCH(Table1[[#This Row],[NB NOTA_C_QTY]],[2]!db[NB NOTA_C_QTY+F],0)</f>
        <v>144</v>
      </c>
      <c r="I32" s="4" t="str">
        <f ca="1">INDEX(INDIRECT($4:$4),Table1[//DB])</f>
        <v>Balon Kilap 1022 20X5 LKP 2200</v>
      </c>
      <c r="J32" s="4" t="str">
        <f ca="1">INDEX(INDIRECT($4:$4),Table1[//DB])</f>
        <v>UNTANA</v>
      </c>
      <c r="K32" s="5" t="str">
        <f ca="1">INDEX(INDIRECT($4:$4),Table1[//DB])</f>
        <v>PSM</v>
      </c>
      <c r="L32" s="4" t="str">
        <f ca="1">INDEX(INDIRECT($4:$4),Table1[//DB])</f>
        <v>60 LPG</v>
      </c>
      <c r="M32" s="4" t="str">
        <f ca="1">INDEX(INDIRECT($4:$4),Table1[//DB])</f>
        <v>dll</v>
      </c>
      <c r="N32" s="4" t="str">
        <f ca="1">INDEX(INDIRECT($4:$4),Table1[//DB])</f>
        <v>60</v>
      </c>
      <c r="O32" s="4" t="str">
        <f ca="1">INDEX(INDIRECT($4:$4),Table1[//DB])</f>
        <v>LPG</v>
      </c>
      <c r="P32" s="4" t="str">
        <f ca="1">INDEX(INDIRECT($4:$4),Table1[//DB])</f>
        <v/>
      </c>
      <c r="Q32" s="4" t="str">
        <f ca="1">INDEX(INDIRECT($4:$4),Table1[//DB])</f>
        <v/>
      </c>
      <c r="R32" s="4" t="str">
        <f ca="1">INDEX(INDIRECT($4:$4),Table1[//DB])</f>
        <v/>
      </c>
      <c r="S32" s="4" t="str">
        <f ca="1">INDEX(INDIRECT($4:$4),Table1[//DB])</f>
        <v/>
      </c>
      <c r="T32" s="4">
        <f ca="1">INDEX(INDIRECT($4:$4),Table1[//DB])</f>
        <v>60</v>
      </c>
      <c r="U32" s="4" t="str">
        <f ca="1">INDEX(INDIRECT($4:$4),Table1[//DB])</f>
        <v>LPG</v>
      </c>
      <c r="V32" s="4"/>
      <c r="W32" s="2">
        <f>INDEX([1]!NOTA[C],Table1[[#This Row],[//NOTA]])</f>
        <v>1</v>
      </c>
      <c r="X3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2" s="2">
        <f>IF(Table1[[#This Row],[CTN]]&lt;1,"",INDEX([1]!NOTA[QTY],Table1[[#This Row],[//NOTA]]))</f>
        <v>60</v>
      </c>
      <c r="Z32" s="2" t="str">
        <f>IF(Table1[[#This Row],[CTN]]&lt;1,"",INDEX([1]!NOTA[STN],Table1[[#This Row],[//NOTA]]))</f>
        <v>LPG</v>
      </c>
      <c r="AA3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</v>
      </c>
      <c r="AB32" s="4" t="str">
        <f>IF(Table1[[#This Row],[CTN]]&lt;1,INDEX([1]!NOTA[QTY],Table1[[#This Row],[//NOTA]]),"")</f>
        <v/>
      </c>
      <c r="AC32" s="4" t="str">
        <f>IF(Table1[[#This Row],[SISA]]="","",INDEX([1]!NOTA[STN],Table1[[#This Row],[//NOTA]]))</f>
        <v/>
      </c>
      <c r="AD3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" s="2" t="str">
        <f>IF(Table1[[#This Row],[SISA X]]="","",Table1[[#This Row],[STN X]])</f>
        <v/>
      </c>
      <c r="AF32" s="2">
        <f ca="1">IF(AND(AR$5:AR$373&gt;=$3:$3,AR$5:AR$373&lt;=$4:$4),Table1[[#This Row],[CTN]],"")</f>
        <v>1</v>
      </c>
      <c r="AG32" s="2" t="str">
        <f ca="1">IF(Table1[[#This Row],[CTN_MG_1]]="","",Table1[[#This Row],[SISA X]])</f>
        <v/>
      </c>
      <c r="AH32" s="2" t="str">
        <f ca="1">IF(Table1[[#This Row],[QTY_ECER_MG_1]]="","",Table1[[#This Row],[STN SISA X]])</f>
        <v/>
      </c>
      <c r="AI32" s="2">
        <f ca="1">IF(Table1[[#This Row],[CTN_MG_1]]="","",COUNT(AF$6:AF32))</f>
        <v>18</v>
      </c>
      <c r="AJ32" s="2" t="str">
        <f ca="1">IF(AND(Table1[TGL_H]&gt;=$3:$3,Table1[TGL_H]&lt;=$4:$4),Table1[CTN],"")</f>
        <v/>
      </c>
      <c r="AK32" s="2" t="str">
        <f ca="1">IF(Table1[[#This Row],[CTN_MG_2]]="","",Table1[[#This Row],[SISA X]])</f>
        <v/>
      </c>
      <c r="AL32" s="2" t="str">
        <f ca="1">IF(Table1[[#This Row],[QTY_ECER_MG_2]]="","",Table1[[#This Row],[STN SISA X]])</f>
        <v/>
      </c>
      <c r="AM32" s="2" t="str">
        <f ca="1">IF(Table1[[#This Row],[CTN_MG_2]]="","",COUNT(AJ$6:AJ32))</f>
        <v/>
      </c>
      <c r="AN32" s="2" t="str">
        <f ca="1">IF(AND(AR$5:AR$373&gt;=$3:$3,AR$5:AR$373&lt;=$4:$4),Table1[[#This Row],[CTN]],"")</f>
        <v/>
      </c>
      <c r="AO32" s="2" t="str">
        <f ca="1">IF(Table1[[#This Row],[CTN_MG_3]]="","",Table1[[#This Row],[SISA X]])</f>
        <v/>
      </c>
      <c r="AP32" s="2" t="str">
        <f ca="1">IF(Table1[[#This Row],[QTY_ECER_MG_3]]="","",Table1[[#This Row],[STN SISA X]])</f>
        <v/>
      </c>
      <c r="AQ32" s="4" t="str">
        <f ca="1">IF(Table1[[#This Row],[CTN_MG_3]]="","",COUNT(AN$6:AN32))</f>
        <v/>
      </c>
      <c r="AR32" s="3">
        <f ca="1">INDEX([1]!NOTA[TGL_H],Table1[[#This Row],[//NOTA]])</f>
        <v>45111</v>
      </c>
    </row>
    <row r="33" spans="1:44" x14ac:dyDescent="0.25">
      <c r="A33" s="1">
        <v>41</v>
      </c>
      <c r="D33" t="str">
        <f ca="1">INDEX([1]!NOTA[NB NOTA_C_QTY],Table1[[#This Row],[//NOTA]])</f>
        <v>balonkilap123220x5lkp320050lpguntana</v>
      </c>
      <c r="E3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balonkilap123220x5lkp320050lpg</v>
      </c>
      <c r="F33">
        <f ca="1">MATCH(Table1[NB BM_C_QTY],Table6[POINTER],0)</f>
        <v>222</v>
      </c>
      <c r="G33">
        <f t="shared" si="1"/>
        <v>41</v>
      </c>
      <c r="H33">
        <f ca="1">MATCH(Table1[[#This Row],[NB NOTA_C_QTY]],[2]!db[NB NOTA_C_QTY+F],0)</f>
        <v>145</v>
      </c>
      <c r="I33" s="4" t="str">
        <f ca="1">INDEX(INDIRECT($4:$4),Table1[//DB])</f>
        <v>Balon Kilap 1232 20X5 LKP 3200</v>
      </c>
      <c r="J33" s="4" t="str">
        <f ca="1">INDEX(INDIRECT($4:$4),Table1[//DB])</f>
        <v>UNTANA</v>
      </c>
      <c r="K33" s="5" t="str">
        <f ca="1">INDEX(INDIRECT($4:$4),Table1[//DB])</f>
        <v>PSM</v>
      </c>
      <c r="L33" s="4" t="str">
        <f ca="1">INDEX(INDIRECT($4:$4),Table1[//DB])</f>
        <v>50 LPG</v>
      </c>
      <c r="M33" s="4" t="str">
        <f ca="1">INDEX(INDIRECT($4:$4),Table1[//DB])</f>
        <v>dll</v>
      </c>
      <c r="N33" s="4" t="str">
        <f ca="1">INDEX(INDIRECT($4:$4),Table1[//DB])</f>
        <v>50</v>
      </c>
      <c r="O33" s="4" t="str">
        <f ca="1">INDEX(INDIRECT($4:$4),Table1[//DB])</f>
        <v>LPG</v>
      </c>
      <c r="P33" s="4" t="str">
        <f ca="1">INDEX(INDIRECT($4:$4),Table1[//DB])</f>
        <v/>
      </c>
      <c r="Q33" s="4" t="str">
        <f ca="1">INDEX(INDIRECT($4:$4),Table1[//DB])</f>
        <v/>
      </c>
      <c r="R33" s="4" t="str">
        <f ca="1">INDEX(INDIRECT($4:$4),Table1[//DB])</f>
        <v/>
      </c>
      <c r="S33" s="4" t="str">
        <f ca="1">INDEX(INDIRECT($4:$4),Table1[//DB])</f>
        <v/>
      </c>
      <c r="T33" s="4">
        <f ca="1">INDEX(INDIRECT($4:$4),Table1[//DB])</f>
        <v>50</v>
      </c>
      <c r="U33" s="4" t="str">
        <f ca="1">INDEX(INDIRECT($4:$4),Table1[//DB])</f>
        <v>LPG</v>
      </c>
      <c r="V33" s="4"/>
      <c r="W33" s="2">
        <f>INDEX([1]!NOTA[C],Table1[[#This Row],[//NOTA]])</f>
        <v>2</v>
      </c>
      <c r="X3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3" s="2">
        <f>IF(Table1[[#This Row],[CTN]]&lt;1,"",INDEX([1]!NOTA[QTY],Table1[[#This Row],[//NOTA]]))</f>
        <v>100</v>
      </c>
      <c r="Z33" s="2" t="str">
        <f>IF(Table1[[#This Row],[CTN]]&lt;1,"",INDEX([1]!NOTA[STN],Table1[[#This Row],[//NOTA]]))</f>
        <v>LPG</v>
      </c>
      <c r="AA3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</v>
      </c>
      <c r="AB33" s="4" t="str">
        <f>IF(Table1[[#This Row],[CTN]]&lt;1,INDEX([1]!NOTA[QTY],Table1[[#This Row],[//NOTA]]),"")</f>
        <v/>
      </c>
      <c r="AC33" s="4" t="str">
        <f>IF(Table1[[#This Row],[SISA]]="","",INDEX([1]!NOTA[STN],Table1[[#This Row],[//NOTA]]))</f>
        <v/>
      </c>
      <c r="AD3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" s="2" t="str">
        <f>IF(Table1[[#This Row],[SISA X]]="","",Table1[[#This Row],[STN X]])</f>
        <v/>
      </c>
      <c r="AF33" s="2">
        <f ca="1">IF(AND(AR$5:AR$373&gt;=$3:$3,AR$5:AR$373&lt;=$4:$4),Table1[[#This Row],[CTN]],"")</f>
        <v>2</v>
      </c>
      <c r="AG33" s="2" t="str">
        <f ca="1">IF(Table1[[#This Row],[CTN_MG_1]]="","",Table1[[#This Row],[SISA X]])</f>
        <v/>
      </c>
      <c r="AH33" s="2" t="str">
        <f ca="1">IF(Table1[[#This Row],[QTY_ECER_MG_1]]="","",Table1[[#This Row],[STN SISA X]])</f>
        <v/>
      </c>
      <c r="AI33" s="2">
        <f ca="1">IF(Table1[[#This Row],[CTN_MG_1]]="","",COUNT(AF$6:AF33))</f>
        <v>19</v>
      </c>
      <c r="AJ33" s="2" t="str">
        <f ca="1">IF(AND(Table1[TGL_H]&gt;=$3:$3,Table1[TGL_H]&lt;=$4:$4),Table1[CTN],"")</f>
        <v/>
      </c>
      <c r="AK33" s="2" t="str">
        <f ca="1">IF(Table1[[#This Row],[CTN_MG_2]]="","",Table1[[#This Row],[SISA X]])</f>
        <v/>
      </c>
      <c r="AL33" s="2" t="str">
        <f ca="1">IF(Table1[[#This Row],[QTY_ECER_MG_2]]="","",Table1[[#This Row],[STN SISA X]])</f>
        <v/>
      </c>
      <c r="AM33" s="2" t="str">
        <f ca="1">IF(Table1[[#This Row],[CTN_MG_2]]="","",COUNT(AJ$6:AJ33))</f>
        <v/>
      </c>
      <c r="AN33" s="2" t="str">
        <f ca="1">IF(AND(AR$5:AR$373&gt;=$3:$3,AR$5:AR$373&lt;=$4:$4),Table1[[#This Row],[CTN]],"")</f>
        <v/>
      </c>
      <c r="AO33" s="2" t="str">
        <f ca="1">IF(Table1[[#This Row],[CTN_MG_3]]="","",Table1[[#This Row],[SISA X]])</f>
        <v/>
      </c>
      <c r="AP33" s="2" t="str">
        <f ca="1">IF(Table1[[#This Row],[QTY_ECER_MG_3]]="","",Table1[[#This Row],[STN SISA X]])</f>
        <v/>
      </c>
      <c r="AQ33" s="4" t="str">
        <f ca="1">IF(Table1[[#This Row],[CTN_MG_3]]="","",COUNT(AN$6:AN33))</f>
        <v/>
      </c>
      <c r="AR33" s="3">
        <f ca="1">INDEX([1]!NOTA[TGL_H],Table1[[#This Row],[//NOTA]])</f>
        <v>45111</v>
      </c>
    </row>
    <row r="34" spans="1:44" x14ac:dyDescent="0.25">
      <c r="A34" s="1">
        <v>42</v>
      </c>
      <c r="D34" t="str">
        <f ca="1">INDEX([1]!NOTA[NB NOTA_C_QTY],Table1[[#This Row],[//NOTA]])</f>
        <v>balonlove102220x5lkl220075lpguntana</v>
      </c>
      <c r="E3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balonlove102220x5lkl220075lpg</v>
      </c>
      <c r="F34">
        <f ca="1">MATCH(Table1[NB BM_C_QTY],Table6[POINTER],0)</f>
        <v>226</v>
      </c>
      <c r="G34">
        <f t="shared" si="1"/>
        <v>42</v>
      </c>
      <c r="H34">
        <f ca="1">MATCH(Table1[[#This Row],[NB NOTA_C_QTY]],[2]!db[NB NOTA_C_QTY+F],0)</f>
        <v>146</v>
      </c>
      <c r="I34" s="4" t="str">
        <f ca="1">INDEX(INDIRECT($4:$4),Table1[//DB])</f>
        <v>Balon Love 1022 20x5 LKL 2200</v>
      </c>
      <c r="J34" s="4" t="str">
        <f ca="1">INDEX(INDIRECT($4:$4),Table1[//DB])</f>
        <v>UNTANA</v>
      </c>
      <c r="K34" s="5" t="str">
        <f ca="1">INDEX(INDIRECT($4:$4),Table1[//DB])</f>
        <v>PSM</v>
      </c>
      <c r="L34" s="4" t="str">
        <f ca="1">INDEX(INDIRECT($4:$4),Table1[//DB])</f>
        <v>75 LPG</v>
      </c>
      <c r="M34" s="4" t="str">
        <f ca="1">INDEX(INDIRECT($4:$4),Table1[//DB])</f>
        <v>balon</v>
      </c>
      <c r="N34" s="4" t="str">
        <f ca="1">INDEX(INDIRECT($4:$4),Table1[//DB])</f>
        <v>75</v>
      </c>
      <c r="O34" s="4" t="str">
        <f ca="1">INDEX(INDIRECT($4:$4),Table1[//DB])</f>
        <v>LPG</v>
      </c>
      <c r="P34" s="4" t="str">
        <f ca="1">INDEX(INDIRECT($4:$4),Table1[//DB])</f>
        <v/>
      </c>
      <c r="Q34" s="4" t="str">
        <f ca="1">INDEX(INDIRECT($4:$4),Table1[//DB])</f>
        <v/>
      </c>
      <c r="R34" s="4" t="str">
        <f ca="1">INDEX(INDIRECT($4:$4),Table1[//DB])</f>
        <v/>
      </c>
      <c r="S34" s="4" t="str">
        <f ca="1">INDEX(INDIRECT($4:$4),Table1[//DB])</f>
        <v/>
      </c>
      <c r="T34" s="4">
        <f ca="1">INDEX(INDIRECT($4:$4),Table1[//DB])</f>
        <v>75</v>
      </c>
      <c r="U34" s="4" t="str">
        <f ca="1">INDEX(INDIRECT($4:$4),Table1[//DB])</f>
        <v>LPG</v>
      </c>
      <c r="V34" s="4"/>
      <c r="W34" s="2">
        <f>INDEX([1]!NOTA[C],Table1[[#This Row],[//NOTA]])</f>
        <v>2</v>
      </c>
      <c r="X3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4" s="2">
        <f>IF(Table1[[#This Row],[CTN]]&lt;1,"",INDEX([1]!NOTA[QTY],Table1[[#This Row],[//NOTA]]))</f>
        <v>150</v>
      </c>
      <c r="Z34" s="2" t="str">
        <f>IF(Table1[[#This Row],[CTN]]&lt;1,"",INDEX([1]!NOTA[STN],Table1[[#This Row],[//NOTA]]))</f>
        <v>LPG</v>
      </c>
      <c r="AA3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</v>
      </c>
      <c r="AB34" s="4" t="str">
        <f>IF(Table1[[#This Row],[CTN]]&lt;1,INDEX([1]!NOTA[QTY],Table1[[#This Row],[//NOTA]]),"")</f>
        <v/>
      </c>
      <c r="AC34" s="4" t="str">
        <f>IF(Table1[[#This Row],[SISA]]="","",INDEX([1]!NOTA[STN],Table1[[#This Row],[//NOTA]]))</f>
        <v/>
      </c>
      <c r="AD3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4" s="2" t="str">
        <f>IF(Table1[[#This Row],[SISA X]]="","",Table1[[#This Row],[STN X]])</f>
        <v/>
      </c>
      <c r="AF34" s="2">
        <f ca="1">IF(AND(AR$5:AR$373&gt;=$3:$3,AR$5:AR$373&lt;=$4:$4),Table1[[#This Row],[CTN]],"")</f>
        <v>2</v>
      </c>
      <c r="AG34" s="2" t="str">
        <f ca="1">IF(Table1[[#This Row],[CTN_MG_1]]="","",Table1[[#This Row],[SISA X]])</f>
        <v/>
      </c>
      <c r="AH34" s="2" t="str">
        <f ca="1">IF(Table1[[#This Row],[QTY_ECER_MG_1]]="","",Table1[[#This Row],[STN SISA X]])</f>
        <v/>
      </c>
      <c r="AI34" s="2">
        <f ca="1">IF(Table1[[#This Row],[CTN_MG_1]]="","",COUNT(AF$6:AF34))</f>
        <v>20</v>
      </c>
      <c r="AJ34" s="2" t="str">
        <f ca="1">IF(AND(Table1[TGL_H]&gt;=$3:$3,Table1[TGL_H]&lt;=$4:$4),Table1[CTN],"")</f>
        <v/>
      </c>
      <c r="AK34" s="2" t="str">
        <f ca="1">IF(Table1[[#This Row],[CTN_MG_2]]="","",Table1[[#This Row],[SISA X]])</f>
        <v/>
      </c>
      <c r="AL34" s="2" t="str">
        <f ca="1">IF(Table1[[#This Row],[QTY_ECER_MG_2]]="","",Table1[[#This Row],[STN SISA X]])</f>
        <v/>
      </c>
      <c r="AM34" s="2" t="str">
        <f ca="1">IF(Table1[[#This Row],[CTN_MG_2]]="","",COUNT(AJ$6:AJ34))</f>
        <v/>
      </c>
      <c r="AN34" s="2" t="str">
        <f ca="1">IF(AND(AR$5:AR$373&gt;=$3:$3,AR$5:AR$373&lt;=$4:$4),Table1[[#This Row],[CTN]],"")</f>
        <v/>
      </c>
      <c r="AO34" s="2" t="str">
        <f ca="1">IF(Table1[[#This Row],[CTN_MG_3]]="","",Table1[[#This Row],[SISA X]])</f>
        <v/>
      </c>
      <c r="AP34" s="2" t="str">
        <f ca="1">IF(Table1[[#This Row],[QTY_ECER_MG_3]]="","",Table1[[#This Row],[STN SISA X]])</f>
        <v/>
      </c>
      <c r="AQ34" s="4" t="str">
        <f ca="1">IF(Table1[[#This Row],[CTN_MG_3]]="","",COUNT(AN$6:AN34))</f>
        <v/>
      </c>
      <c r="AR34" s="3">
        <f ca="1">INDEX([1]!NOTA[TGL_H],Table1[[#This Row],[//NOTA]])</f>
        <v>45111</v>
      </c>
    </row>
    <row r="35" spans="1:44" x14ac:dyDescent="0.25">
      <c r="A35" s="1">
        <v>44</v>
      </c>
      <c r="D35" t="str">
        <f ca="1">INDEX([1]!NOTA[NB NOTA_C_QTY],Table1[[#This Row],[//NOTA]])</f>
        <v>correctiontapect522ptljk60lsnartomoro</v>
      </c>
      <c r="E3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tipeexkertasjkct522ptl60lsn</v>
      </c>
      <c r="F35" t="e">
        <f ca="1">MATCH(Table1[NB BM_C_QTY],Table6[POINTER],0)</f>
        <v>#N/A</v>
      </c>
      <c r="G35">
        <f t="shared" si="1"/>
        <v>44</v>
      </c>
      <c r="H35">
        <f ca="1">MATCH(Table1[[#This Row],[NB NOTA_C_QTY]],[2]!db[NB NOTA_C_QTY+F],0)</f>
        <v>605</v>
      </c>
      <c r="I35" s="4" t="str">
        <f ca="1">INDEX(INDIRECT($4:$4),Table1[//DB])</f>
        <v>Tipe-ex kertas JK CT-522 PTL</v>
      </c>
      <c r="J35" s="4" t="str">
        <f ca="1">INDEX(INDIRECT($4:$4),Table1[//DB])</f>
        <v>ARTO MORO</v>
      </c>
      <c r="K35" s="5" t="str">
        <f ca="1">INDEX(INDIRECT($4:$4),Table1[//DB])</f>
        <v>ATALI</v>
      </c>
      <c r="L35" s="4" t="str">
        <f ca="1">INDEX(INDIRECT($4:$4),Table1[//DB])</f>
        <v>60 LSN</v>
      </c>
      <c r="M35" s="4" t="str">
        <f ca="1">INDEX(INDIRECT($4:$4),Table1[//DB])</f>
        <v>tipex</v>
      </c>
      <c r="N35" s="4" t="str">
        <f ca="1">INDEX(INDIRECT($4:$4),Table1[//DB])</f>
        <v>60</v>
      </c>
      <c r="O35" s="4" t="str">
        <f ca="1">INDEX(INDIRECT($4:$4),Table1[//DB])</f>
        <v>LSN</v>
      </c>
      <c r="P35" s="4">
        <f ca="1">INDEX(INDIRECT($4:$4),Table1[//DB])</f>
        <v>12</v>
      </c>
      <c r="Q35" s="4" t="str">
        <f ca="1">INDEX(INDIRECT($4:$4),Table1[//DB])</f>
        <v>PCS</v>
      </c>
      <c r="R35" s="4" t="str">
        <f ca="1">INDEX(INDIRECT($4:$4),Table1[//DB])</f>
        <v/>
      </c>
      <c r="S35" s="4" t="str">
        <f ca="1">INDEX(INDIRECT($4:$4),Table1[//DB])</f>
        <v/>
      </c>
      <c r="T35" s="4">
        <f ca="1">INDEX(INDIRECT($4:$4),Table1[//DB])</f>
        <v>720</v>
      </c>
      <c r="U35" s="4" t="str">
        <f ca="1">INDEX(INDIRECT($4:$4),Table1[//DB])</f>
        <v>PCS</v>
      </c>
      <c r="V35" s="4"/>
      <c r="W35" s="2">
        <f>INDEX([1]!NOTA[C],Table1[[#This Row],[//NOTA]])</f>
        <v>2</v>
      </c>
      <c r="X3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5" s="2">
        <f>IF(Table1[[#This Row],[CTN]]&lt;1,"",INDEX([1]!NOTA[QTY],Table1[[#This Row],[//NOTA]]))</f>
        <v>1440</v>
      </c>
      <c r="Z35" s="2" t="str">
        <f>IF(Table1[[#This Row],[CTN]]&lt;1,"",INDEX([1]!NOTA[STN],Table1[[#This Row],[//NOTA]]))</f>
        <v>PCS</v>
      </c>
      <c r="AA3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35" s="4" t="str">
        <f>IF(Table1[[#This Row],[CTN]]&lt;1,INDEX([1]!NOTA[QTY],Table1[[#This Row],[//NOTA]]),"")</f>
        <v/>
      </c>
      <c r="AC35" s="4" t="str">
        <f>IF(Table1[[#This Row],[SISA]]="","",INDEX([1]!NOTA[STN],Table1[[#This Row],[//NOTA]]))</f>
        <v/>
      </c>
      <c r="AD3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5" s="2" t="str">
        <f>IF(Table1[[#This Row],[SISA X]]="","",Table1[[#This Row],[STN X]])</f>
        <v/>
      </c>
      <c r="AF35" s="2">
        <f ca="1">IF(AND(AR$5:AR$373&gt;=$3:$3,AR$5:AR$373&lt;=$4:$4),Table1[[#This Row],[CTN]],"")</f>
        <v>2</v>
      </c>
      <c r="AG35" s="2" t="str">
        <f ca="1">IF(Table1[[#This Row],[CTN_MG_1]]="","",Table1[[#This Row],[SISA X]])</f>
        <v/>
      </c>
      <c r="AH35" s="2" t="str">
        <f ca="1">IF(Table1[[#This Row],[QTY_ECER_MG_1]]="","",Table1[[#This Row],[STN SISA X]])</f>
        <v/>
      </c>
      <c r="AI35" s="2">
        <f ca="1">IF(Table1[[#This Row],[CTN_MG_1]]="","",COUNT(AF$6:AF35))</f>
        <v>21</v>
      </c>
      <c r="AJ35" s="2" t="str">
        <f ca="1">IF(AND(Table1[TGL_H]&gt;=$3:$3,Table1[TGL_H]&lt;=$4:$4),Table1[CTN],"")</f>
        <v/>
      </c>
      <c r="AK35" s="2" t="str">
        <f ca="1">IF(Table1[[#This Row],[CTN_MG_2]]="","",Table1[[#This Row],[SISA X]])</f>
        <v/>
      </c>
      <c r="AL35" s="2" t="str">
        <f ca="1">IF(Table1[[#This Row],[QTY_ECER_MG_2]]="","",Table1[[#This Row],[STN SISA X]])</f>
        <v/>
      </c>
      <c r="AM35" s="2" t="str">
        <f ca="1">IF(Table1[[#This Row],[CTN_MG_2]]="","",COUNT(AJ$6:AJ35))</f>
        <v/>
      </c>
      <c r="AN35" s="2" t="str">
        <f ca="1">IF(AND(AR$5:AR$373&gt;=$3:$3,AR$5:AR$373&lt;=$4:$4),Table1[[#This Row],[CTN]],"")</f>
        <v/>
      </c>
      <c r="AO35" s="2" t="str">
        <f ca="1">IF(Table1[[#This Row],[CTN_MG_3]]="","",Table1[[#This Row],[SISA X]])</f>
        <v/>
      </c>
      <c r="AP35" s="2" t="str">
        <f ca="1">IF(Table1[[#This Row],[QTY_ECER_MG_3]]="","",Table1[[#This Row],[STN SISA X]])</f>
        <v/>
      </c>
      <c r="AQ35" s="4" t="str">
        <f ca="1">IF(Table1[[#This Row],[CTN_MG_3]]="","",COUNT(AN$6:AN35))</f>
        <v/>
      </c>
      <c r="AR35" s="3">
        <f ca="1">INDEX([1]!NOTA[TGL_H],Table1[[#This Row],[//NOTA]])</f>
        <v>45112</v>
      </c>
    </row>
    <row r="36" spans="1:44" x14ac:dyDescent="0.25">
      <c r="A36" s="1">
        <v>45</v>
      </c>
      <c r="D36" t="str">
        <f ca="1">INDEX([1]!NOTA[NB NOTA_C_QTY],Table1[[#This Row],[//NOTA]])</f>
        <v>cutterbladel150mmhjk40lsnartomoro</v>
      </c>
      <c r="E3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isicutterjkl150mmh40lsn</v>
      </c>
      <c r="F36" t="e">
        <f ca="1">MATCH(Table1[NB BM_C_QTY],Table6[POINTER],0)</f>
        <v>#N/A</v>
      </c>
      <c r="G36">
        <f t="shared" si="1"/>
        <v>45</v>
      </c>
      <c r="H36">
        <f ca="1">MATCH(Table1[[#This Row],[NB NOTA_C_QTY]],[2]!db[NB NOTA_C_QTY+F],0)</f>
        <v>656</v>
      </c>
      <c r="I36" s="4" t="str">
        <f ca="1">INDEX(INDIRECT($4:$4),Table1[//DB])</f>
        <v>Isi cutter JK L-150M MH</v>
      </c>
      <c r="J36" s="4" t="str">
        <f ca="1">INDEX(INDIRECT($4:$4),Table1[//DB])</f>
        <v>ARTO MORO</v>
      </c>
      <c r="K36" s="5" t="str">
        <f ca="1">INDEX(INDIRECT($4:$4),Table1[//DB])</f>
        <v>ATALI</v>
      </c>
      <c r="L36" s="4" t="str">
        <f ca="1">INDEX(INDIRECT($4:$4),Table1[//DB])</f>
        <v>40 LSN</v>
      </c>
      <c r="M36" s="4" t="str">
        <f ca="1">INDEX(INDIRECT($4:$4),Table1[//DB])</f>
        <v>isi</v>
      </c>
      <c r="N36" s="4" t="str">
        <f ca="1">INDEX(INDIRECT($4:$4),Table1[//DB])</f>
        <v>40</v>
      </c>
      <c r="O36" s="4" t="str">
        <f ca="1">INDEX(INDIRECT($4:$4),Table1[//DB])</f>
        <v>LSN</v>
      </c>
      <c r="P36" s="4">
        <f ca="1">INDEX(INDIRECT($4:$4),Table1[//DB])</f>
        <v>12</v>
      </c>
      <c r="Q36" s="4" t="str">
        <f ca="1">INDEX(INDIRECT($4:$4),Table1[//DB])</f>
        <v>PCS</v>
      </c>
      <c r="R36" s="4" t="str">
        <f ca="1">INDEX(INDIRECT($4:$4),Table1[//DB])</f>
        <v/>
      </c>
      <c r="S36" s="4" t="str">
        <f ca="1">INDEX(INDIRECT($4:$4),Table1[//DB])</f>
        <v/>
      </c>
      <c r="T36" s="4">
        <f ca="1">INDEX(INDIRECT($4:$4),Table1[//DB])</f>
        <v>480</v>
      </c>
      <c r="U36" s="4" t="str">
        <f ca="1">INDEX(INDIRECT($4:$4),Table1[//DB])</f>
        <v>PCS</v>
      </c>
      <c r="V36" s="4"/>
      <c r="W36" s="2">
        <f>INDEX([1]!NOTA[C],Table1[[#This Row],[//NOTA]])</f>
        <v>1</v>
      </c>
      <c r="X3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6" s="2">
        <f>IF(Table1[[#This Row],[CTN]]&lt;1,"",INDEX([1]!NOTA[QTY],Table1[[#This Row],[//NOTA]]))</f>
        <v>40</v>
      </c>
      <c r="Z36" s="2" t="str">
        <f>IF(Table1[[#This Row],[CTN]]&lt;1,"",INDEX([1]!NOTA[STN],Table1[[#This Row],[//NOTA]]))</f>
        <v>LSN</v>
      </c>
      <c r="AA3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36" s="4" t="str">
        <f>IF(Table1[[#This Row],[CTN]]&lt;1,INDEX([1]!NOTA[QTY],Table1[[#This Row],[//NOTA]]),"")</f>
        <v/>
      </c>
      <c r="AC36" s="4" t="str">
        <f>IF(Table1[[#This Row],[SISA]]="","",INDEX([1]!NOTA[STN],Table1[[#This Row],[//NOTA]]))</f>
        <v/>
      </c>
      <c r="AD3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6" s="2" t="str">
        <f>IF(Table1[[#This Row],[SISA X]]="","",Table1[[#This Row],[STN X]])</f>
        <v/>
      </c>
      <c r="AF36" s="2">
        <f ca="1">IF(AND(AR$5:AR$373&gt;=$3:$3,AR$5:AR$373&lt;=$4:$4),Table1[[#This Row],[CTN]],"")</f>
        <v>1</v>
      </c>
      <c r="AG36" s="2" t="str">
        <f ca="1">IF(Table1[[#This Row],[CTN_MG_1]]="","",Table1[[#This Row],[SISA X]])</f>
        <v/>
      </c>
      <c r="AH36" s="2" t="str">
        <f ca="1">IF(Table1[[#This Row],[QTY_ECER_MG_1]]="","",Table1[[#This Row],[STN SISA X]])</f>
        <v/>
      </c>
      <c r="AI36" s="2">
        <f ca="1">IF(Table1[[#This Row],[CTN_MG_1]]="","",COUNT(AF$6:AF36))</f>
        <v>22</v>
      </c>
      <c r="AJ36" s="2" t="str">
        <f ca="1">IF(AND(Table1[TGL_H]&gt;=$3:$3,Table1[TGL_H]&lt;=$4:$4),Table1[CTN],"")</f>
        <v/>
      </c>
      <c r="AK36" s="2" t="str">
        <f ca="1">IF(Table1[[#This Row],[CTN_MG_2]]="","",Table1[[#This Row],[SISA X]])</f>
        <v/>
      </c>
      <c r="AL36" s="2" t="str">
        <f ca="1">IF(Table1[[#This Row],[QTY_ECER_MG_2]]="","",Table1[[#This Row],[STN SISA X]])</f>
        <v/>
      </c>
      <c r="AM36" s="2" t="str">
        <f ca="1">IF(Table1[[#This Row],[CTN_MG_2]]="","",COUNT(AJ$6:AJ36))</f>
        <v/>
      </c>
      <c r="AN36" s="2" t="str">
        <f ca="1">IF(AND(AR$5:AR$373&gt;=$3:$3,AR$5:AR$373&lt;=$4:$4),Table1[[#This Row],[CTN]],"")</f>
        <v/>
      </c>
      <c r="AO36" s="2" t="str">
        <f ca="1">IF(Table1[[#This Row],[CTN_MG_3]]="","",Table1[[#This Row],[SISA X]])</f>
        <v/>
      </c>
      <c r="AP36" s="2" t="str">
        <f ca="1">IF(Table1[[#This Row],[QTY_ECER_MG_3]]="","",Table1[[#This Row],[STN SISA X]])</f>
        <v/>
      </c>
      <c r="AQ36" s="4" t="str">
        <f ca="1">IF(Table1[[#This Row],[CTN_MG_3]]="","",COUNT(AN$6:AN36))</f>
        <v/>
      </c>
      <c r="AR36" s="3">
        <f ca="1">INDEX([1]!NOTA[TGL_H],Table1[[#This Row],[//NOTA]])</f>
        <v>45112</v>
      </c>
    </row>
    <row r="37" spans="1:44" x14ac:dyDescent="0.25">
      <c r="A37" s="1">
        <v>46</v>
      </c>
      <c r="D37" t="str">
        <f ca="1">INDEX([1]!NOTA[NB NOTA_C_QTY],Table1[[#This Row],[//NOTA]])</f>
        <v>labellermx5500m8digitsjk20pcsartomoro</v>
      </c>
      <c r="E3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mesinlabelhargajkmx5500m20pcs</v>
      </c>
      <c r="F37">
        <f ca="1">MATCH(Table1[NB BM_C_QTY],Table6[POINTER],0)</f>
        <v>3604</v>
      </c>
      <c r="G37">
        <f t="shared" si="1"/>
        <v>46</v>
      </c>
      <c r="H37">
        <f ca="1">MATCH(Table1[[#This Row],[NB NOTA_C_QTY]],[2]!db[NB NOTA_C_QTY+F],0)</f>
        <v>1545</v>
      </c>
      <c r="I37" s="4" t="str">
        <f ca="1">INDEX(INDIRECT($4:$4),Table1[//DB])</f>
        <v>Mesin label harga JK MX-5500 M</v>
      </c>
      <c r="J37" s="4" t="str">
        <f ca="1">INDEX(INDIRECT($4:$4),Table1[//DB])</f>
        <v>ARTO MORO</v>
      </c>
      <c r="K37" s="5" t="str">
        <f ca="1">INDEX(INDIRECT($4:$4),Table1[//DB])</f>
        <v>ATALI</v>
      </c>
      <c r="L37" s="4" t="str">
        <f ca="1">INDEX(INDIRECT($4:$4),Table1[//DB])</f>
        <v>20 PCS</v>
      </c>
      <c r="M37" s="4" t="str">
        <f ca="1">INDEX(INDIRECT($4:$4),Table1[//DB])</f>
        <v>label</v>
      </c>
      <c r="N37" s="4" t="str">
        <f ca="1">INDEX(INDIRECT($4:$4),Table1[//DB])</f>
        <v>20</v>
      </c>
      <c r="O37" s="4" t="str">
        <f ca="1">INDEX(INDIRECT($4:$4),Table1[//DB])</f>
        <v>PCS</v>
      </c>
      <c r="P37" s="4" t="str">
        <f ca="1">INDEX(INDIRECT($4:$4),Table1[//DB])</f>
        <v/>
      </c>
      <c r="Q37" s="4" t="str">
        <f ca="1">INDEX(INDIRECT($4:$4),Table1[//DB])</f>
        <v/>
      </c>
      <c r="R37" s="4" t="str">
        <f ca="1">INDEX(INDIRECT($4:$4),Table1[//DB])</f>
        <v/>
      </c>
      <c r="S37" s="4" t="str">
        <f ca="1">INDEX(INDIRECT($4:$4),Table1[//DB])</f>
        <v/>
      </c>
      <c r="T37" s="4">
        <f ca="1">INDEX(INDIRECT($4:$4),Table1[//DB])</f>
        <v>20</v>
      </c>
      <c r="U37" s="4" t="str">
        <f ca="1">INDEX(INDIRECT($4:$4),Table1[//DB])</f>
        <v>PCS</v>
      </c>
      <c r="V37" s="4"/>
      <c r="W37" s="2">
        <f>INDEX([1]!NOTA[C],Table1[[#This Row],[//NOTA]])</f>
        <v>1</v>
      </c>
      <c r="X3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7" s="2">
        <f>IF(Table1[[#This Row],[CTN]]&lt;1,"",INDEX([1]!NOTA[QTY],Table1[[#This Row],[//NOTA]]))</f>
        <v>20</v>
      </c>
      <c r="Z37" s="2" t="str">
        <f>IF(Table1[[#This Row],[CTN]]&lt;1,"",INDEX([1]!NOTA[STN],Table1[[#This Row],[//NOTA]]))</f>
        <v>PCS</v>
      </c>
      <c r="AA3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</v>
      </c>
      <c r="AB37" s="4" t="str">
        <f>IF(Table1[[#This Row],[CTN]]&lt;1,INDEX([1]!NOTA[QTY],Table1[[#This Row],[//NOTA]]),"")</f>
        <v/>
      </c>
      <c r="AC37" s="4" t="str">
        <f>IF(Table1[[#This Row],[SISA]]="","",INDEX([1]!NOTA[STN],Table1[[#This Row],[//NOTA]]))</f>
        <v/>
      </c>
      <c r="AD3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7" s="2" t="str">
        <f>IF(Table1[[#This Row],[SISA X]]="","",Table1[[#This Row],[STN X]])</f>
        <v/>
      </c>
      <c r="AF37" s="2">
        <f ca="1">IF(AND(AR$5:AR$373&gt;=$3:$3,AR$5:AR$373&lt;=$4:$4),Table1[[#This Row],[CTN]],"")</f>
        <v>1</v>
      </c>
      <c r="AG37" s="2" t="str">
        <f ca="1">IF(Table1[[#This Row],[CTN_MG_1]]="","",Table1[[#This Row],[SISA X]])</f>
        <v/>
      </c>
      <c r="AH37" s="2" t="str">
        <f ca="1">IF(Table1[[#This Row],[QTY_ECER_MG_1]]="","",Table1[[#This Row],[STN SISA X]])</f>
        <v/>
      </c>
      <c r="AI37" s="2">
        <f ca="1">IF(Table1[[#This Row],[CTN_MG_1]]="","",COUNT(AF$6:AF37))</f>
        <v>23</v>
      </c>
      <c r="AJ37" s="2" t="str">
        <f ca="1">IF(AND(Table1[TGL_H]&gt;=$3:$3,Table1[TGL_H]&lt;=$4:$4),Table1[CTN],"")</f>
        <v/>
      </c>
      <c r="AK37" s="2" t="str">
        <f ca="1">IF(Table1[[#This Row],[CTN_MG_2]]="","",Table1[[#This Row],[SISA X]])</f>
        <v/>
      </c>
      <c r="AL37" s="2" t="str">
        <f ca="1">IF(Table1[[#This Row],[QTY_ECER_MG_2]]="","",Table1[[#This Row],[STN SISA X]])</f>
        <v/>
      </c>
      <c r="AM37" s="2" t="str">
        <f ca="1">IF(Table1[[#This Row],[CTN_MG_2]]="","",COUNT(AJ$6:AJ37))</f>
        <v/>
      </c>
      <c r="AN37" s="2" t="str">
        <f ca="1">IF(AND(AR$5:AR$373&gt;=$3:$3,AR$5:AR$373&lt;=$4:$4),Table1[[#This Row],[CTN]],"")</f>
        <v/>
      </c>
      <c r="AO37" s="2" t="str">
        <f ca="1">IF(Table1[[#This Row],[CTN_MG_3]]="","",Table1[[#This Row],[SISA X]])</f>
        <v/>
      </c>
      <c r="AP37" s="2" t="str">
        <f ca="1">IF(Table1[[#This Row],[QTY_ECER_MG_3]]="","",Table1[[#This Row],[STN SISA X]])</f>
        <v/>
      </c>
      <c r="AQ37" s="4" t="str">
        <f ca="1">IF(Table1[[#This Row],[CTN_MG_3]]="","",COUNT(AN$6:AN37))</f>
        <v/>
      </c>
      <c r="AR37" s="3">
        <f ca="1">INDEX([1]!NOTA[TGL_H],Table1[[#This Row],[//NOTA]])</f>
        <v>45112</v>
      </c>
    </row>
    <row r="38" spans="1:44" x14ac:dyDescent="0.25">
      <c r="A38" s="1">
        <v>47</v>
      </c>
      <c r="D38" t="str">
        <f ca="1">INDEX([1]!NOTA[NB NOTA_C_QTY],Table1[[#This Row],[//NOTA]])</f>
        <v>mathsetms55jk24lsnartomoro</v>
      </c>
      <c r="E3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jangkasetjkms5524lsn</v>
      </c>
      <c r="F38" t="e">
        <f ca="1">MATCH(Table1[NB BM_C_QTY],Table6[POINTER],0)</f>
        <v>#N/A</v>
      </c>
      <c r="G38">
        <f t="shared" si="1"/>
        <v>47</v>
      </c>
      <c r="H38">
        <f ca="1">MATCH(Table1[[#This Row],[NB NOTA_C_QTY]],[2]!db[NB NOTA_C_QTY+F],0)</f>
        <v>1706</v>
      </c>
      <c r="I38" s="4" t="str">
        <f ca="1">INDEX(INDIRECT($4:$4),Table1[//DB])</f>
        <v>Jangka set JK MS-55</v>
      </c>
      <c r="J38" s="4" t="str">
        <f ca="1">INDEX(INDIRECT($4:$4),Table1[//DB])</f>
        <v>ARTO MORO</v>
      </c>
      <c r="K38" s="5" t="str">
        <f ca="1">INDEX(INDIRECT($4:$4),Table1[//DB])</f>
        <v>ATALI</v>
      </c>
      <c r="L38" s="4" t="str">
        <f ca="1">INDEX(INDIRECT($4:$4),Table1[//DB])</f>
        <v>24 LSN</v>
      </c>
      <c r="M38" s="4" t="str">
        <f ca="1">INDEX(INDIRECT($4:$4),Table1[//DB])</f>
        <v>jangka</v>
      </c>
      <c r="N38" s="4" t="str">
        <f ca="1">INDEX(INDIRECT($4:$4),Table1[//DB])</f>
        <v>24</v>
      </c>
      <c r="O38" s="4" t="str">
        <f ca="1">INDEX(INDIRECT($4:$4),Table1[//DB])</f>
        <v>LSN</v>
      </c>
      <c r="P38" s="4">
        <f ca="1">INDEX(INDIRECT($4:$4),Table1[//DB])</f>
        <v>12</v>
      </c>
      <c r="Q38" s="4" t="str">
        <f ca="1">INDEX(INDIRECT($4:$4),Table1[//DB])</f>
        <v>PCS</v>
      </c>
      <c r="R38" s="4" t="str">
        <f ca="1">INDEX(INDIRECT($4:$4),Table1[//DB])</f>
        <v/>
      </c>
      <c r="S38" s="4" t="str">
        <f ca="1">INDEX(INDIRECT($4:$4),Table1[//DB])</f>
        <v/>
      </c>
      <c r="T38" s="4">
        <f ca="1">INDEX(INDIRECT($4:$4),Table1[//DB])</f>
        <v>288</v>
      </c>
      <c r="U38" s="4" t="str">
        <f ca="1">INDEX(INDIRECT($4:$4),Table1[//DB])</f>
        <v>PCS</v>
      </c>
      <c r="V38" s="4"/>
      <c r="W38" s="2">
        <f>INDEX([1]!NOTA[C],Table1[[#This Row],[//NOTA]])</f>
        <v>1</v>
      </c>
      <c r="X3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8" s="2">
        <f>IF(Table1[[#This Row],[CTN]]&lt;1,"",INDEX([1]!NOTA[QTY],Table1[[#This Row],[//NOTA]]))</f>
        <v>24</v>
      </c>
      <c r="Z38" s="2" t="str">
        <f>IF(Table1[[#This Row],[CTN]]&lt;1,"",INDEX([1]!NOTA[STN],Table1[[#This Row],[//NOTA]]))</f>
        <v>LSN</v>
      </c>
      <c r="AA3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38" s="4" t="str">
        <f>IF(Table1[[#This Row],[CTN]]&lt;1,INDEX([1]!NOTA[QTY],Table1[[#This Row],[//NOTA]]),"")</f>
        <v/>
      </c>
      <c r="AC38" s="4" t="str">
        <f>IF(Table1[[#This Row],[SISA]]="","",INDEX([1]!NOTA[STN],Table1[[#This Row],[//NOTA]]))</f>
        <v/>
      </c>
      <c r="AD3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8" s="2" t="str">
        <f>IF(Table1[[#This Row],[SISA X]]="","",Table1[[#This Row],[STN X]])</f>
        <v/>
      </c>
      <c r="AF38" s="2">
        <f ca="1">IF(AND(AR$5:AR$373&gt;=$3:$3,AR$5:AR$373&lt;=$4:$4),Table1[[#This Row],[CTN]],"")</f>
        <v>1</v>
      </c>
      <c r="AG38" s="2" t="str">
        <f ca="1">IF(Table1[[#This Row],[CTN_MG_1]]="","",Table1[[#This Row],[SISA X]])</f>
        <v/>
      </c>
      <c r="AH38" s="2" t="str">
        <f ca="1">IF(Table1[[#This Row],[QTY_ECER_MG_1]]="","",Table1[[#This Row],[STN SISA X]])</f>
        <v/>
      </c>
      <c r="AI38" s="2">
        <f ca="1">IF(Table1[[#This Row],[CTN_MG_1]]="","",COUNT(AF$6:AF38))</f>
        <v>24</v>
      </c>
      <c r="AJ38" s="2" t="str">
        <f ca="1">IF(AND(Table1[TGL_H]&gt;=$3:$3,Table1[TGL_H]&lt;=$4:$4),Table1[CTN],"")</f>
        <v/>
      </c>
      <c r="AK38" s="2" t="str">
        <f ca="1">IF(Table1[[#This Row],[CTN_MG_2]]="","",Table1[[#This Row],[SISA X]])</f>
        <v/>
      </c>
      <c r="AL38" s="2" t="str">
        <f ca="1">IF(Table1[[#This Row],[QTY_ECER_MG_2]]="","",Table1[[#This Row],[STN SISA X]])</f>
        <v/>
      </c>
      <c r="AM38" s="2" t="str">
        <f ca="1">IF(Table1[[#This Row],[CTN_MG_2]]="","",COUNT(AJ$6:AJ38))</f>
        <v/>
      </c>
      <c r="AN38" s="2" t="str">
        <f ca="1">IF(AND(AR$5:AR$373&gt;=$3:$3,AR$5:AR$373&lt;=$4:$4),Table1[[#This Row],[CTN]],"")</f>
        <v/>
      </c>
      <c r="AO38" s="2" t="str">
        <f ca="1">IF(Table1[[#This Row],[CTN_MG_3]]="","",Table1[[#This Row],[SISA X]])</f>
        <v/>
      </c>
      <c r="AP38" s="2" t="str">
        <f ca="1">IF(Table1[[#This Row],[QTY_ECER_MG_3]]="","",Table1[[#This Row],[STN SISA X]])</f>
        <v/>
      </c>
      <c r="AQ38" s="4" t="str">
        <f ca="1">IF(Table1[[#This Row],[CTN_MG_3]]="","",COUNT(AN$6:AN38))</f>
        <v/>
      </c>
      <c r="AR38" s="3">
        <f ca="1">INDEX([1]!NOTA[TGL_H],Table1[[#This Row],[//NOTA]])</f>
        <v>45112</v>
      </c>
    </row>
    <row r="39" spans="1:44" x14ac:dyDescent="0.25">
      <c r="A39" s="1">
        <v>48</v>
      </c>
      <c r="D39" t="str">
        <f ca="1">INDEX([1]!NOTA[NB NOTA_C_QTY],Table1[[#This Row],[//NOTA]])</f>
        <v>mathsetms75jk24lsnartomoro</v>
      </c>
      <c r="E3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jangkasetjkms7524lsn</v>
      </c>
      <c r="F39">
        <f ca="1">MATCH(Table1[NB BM_C_QTY],Table6[POINTER],0)</f>
        <v>3547</v>
      </c>
      <c r="G39">
        <f t="shared" si="1"/>
        <v>48</v>
      </c>
      <c r="H39">
        <f ca="1">MATCH(Table1[[#This Row],[NB NOTA_C_QTY]],[2]!db[NB NOTA_C_QTY+F],0)</f>
        <v>1707</v>
      </c>
      <c r="I39" s="4" t="str">
        <f ca="1">INDEX(INDIRECT($4:$4),Table1[//DB])</f>
        <v>Jangka set JK MS-75</v>
      </c>
      <c r="J39" s="4" t="str">
        <f ca="1">INDEX(INDIRECT($4:$4),Table1[//DB])</f>
        <v>ARTO MORO</v>
      </c>
      <c r="K39" s="5" t="str">
        <f ca="1">INDEX(INDIRECT($4:$4),Table1[//DB])</f>
        <v>ATALI</v>
      </c>
      <c r="L39" s="4" t="str">
        <f ca="1">INDEX(INDIRECT($4:$4),Table1[//DB])</f>
        <v>24 LSN</v>
      </c>
      <c r="M39" s="4" t="str">
        <f ca="1">INDEX(INDIRECT($4:$4),Table1[//DB])</f>
        <v>jangka</v>
      </c>
      <c r="N39" s="4" t="str">
        <f ca="1">INDEX(INDIRECT($4:$4),Table1[//DB])</f>
        <v>24</v>
      </c>
      <c r="O39" s="4" t="str">
        <f ca="1">INDEX(INDIRECT($4:$4),Table1[//DB])</f>
        <v>LSN</v>
      </c>
      <c r="P39" s="4">
        <f ca="1">INDEX(INDIRECT($4:$4),Table1[//DB])</f>
        <v>12</v>
      </c>
      <c r="Q39" s="4" t="str">
        <f ca="1">INDEX(INDIRECT($4:$4),Table1[//DB])</f>
        <v>PCS</v>
      </c>
      <c r="R39" s="4" t="str">
        <f ca="1">INDEX(INDIRECT($4:$4),Table1[//DB])</f>
        <v/>
      </c>
      <c r="S39" s="4" t="str">
        <f ca="1">INDEX(INDIRECT($4:$4),Table1[//DB])</f>
        <v/>
      </c>
      <c r="T39" s="4">
        <f ca="1">INDEX(INDIRECT($4:$4),Table1[//DB])</f>
        <v>288</v>
      </c>
      <c r="U39" s="4" t="str">
        <f ca="1">INDEX(INDIRECT($4:$4),Table1[//DB])</f>
        <v>PCS</v>
      </c>
      <c r="V39" s="4"/>
      <c r="W39" s="2">
        <f>INDEX([1]!NOTA[C],Table1[[#This Row],[//NOTA]])</f>
        <v>1</v>
      </c>
      <c r="X3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9" s="2">
        <f>IF(Table1[[#This Row],[CTN]]&lt;1,"",INDEX([1]!NOTA[QTY],Table1[[#This Row],[//NOTA]]))</f>
        <v>24</v>
      </c>
      <c r="Z39" s="2" t="str">
        <f>IF(Table1[[#This Row],[CTN]]&lt;1,"",INDEX([1]!NOTA[STN],Table1[[#This Row],[//NOTA]]))</f>
        <v>LSN</v>
      </c>
      <c r="AA3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39" s="4" t="str">
        <f>IF(Table1[[#This Row],[CTN]]&lt;1,INDEX([1]!NOTA[QTY],Table1[[#This Row],[//NOTA]]),"")</f>
        <v/>
      </c>
      <c r="AC39" s="4" t="str">
        <f>IF(Table1[[#This Row],[SISA]]="","",INDEX([1]!NOTA[STN],Table1[[#This Row],[//NOTA]]))</f>
        <v/>
      </c>
      <c r="AD3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9" s="2" t="str">
        <f>IF(Table1[[#This Row],[SISA X]]="","",Table1[[#This Row],[STN X]])</f>
        <v/>
      </c>
      <c r="AF39" s="2">
        <f ca="1">IF(AND(AR$5:AR$373&gt;=$3:$3,AR$5:AR$373&lt;=$4:$4),Table1[[#This Row],[CTN]],"")</f>
        <v>1</v>
      </c>
      <c r="AG39" s="2" t="str">
        <f ca="1">IF(Table1[[#This Row],[CTN_MG_1]]="","",Table1[[#This Row],[SISA X]])</f>
        <v/>
      </c>
      <c r="AH39" s="2" t="str">
        <f ca="1">IF(Table1[[#This Row],[QTY_ECER_MG_1]]="","",Table1[[#This Row],[STN SISA X]])</f>
        <v/>
      </c>
      <c r="AI39" s="2">
        <f ca="1">IF(Table1[[#This Row],[CTN_MG_1]]="","",COUNT(AF$6:AF39))</f>
        <v>25</v>
      </c>
      <c r="AJ39" s="2" t="str">
        <f ca="1">IF(AND(Table1[TGL_H]&gt;=$3:$3,Table1[TGL_H]&lt;=$4:$4),Table1[CTN],"")</f>
        <v/>
      </c>
      <c r="AK39" s="2" t="str">
        <f ca="1">IF(Table1[[#This Row],[CTN_MG_2]]="","",Table1[[#This Row],[SISA X]])</f>
        <v/>
      </c>
      <c r="AL39" s="2" t="str">
        <f ca="1">IF(Table1[[#This Row],[QTY_ECER_MG_2]]="","",Table1[[#This Row],[STN SISA X]])</f>
        <v/>
      </c>
      <c r="AM39" s="2" t="str">
        <f ca="1">IF(Table1[[#This Row],[CTN_MG_2]]="","",COUNT(AJ$6:AJ39))</f>
        <v/>
      </c>
      <c r="AN39" s="2" t="str">
        <f ca="1">IF(AND(AR$5:AR$373&gt;=$3:$3,AR$5:AR$373&lt;=$4:$4),Table1[[#This Row],[CTN]],"")</f>
        <v/>
      </c>
      <c r="AO39" s="2" t="str">
        <f ca="1">IF(Table1[[#This Row],[CTN_MG_3]]="","",Table1[[#This Row],[SISA X]])</f>
        <v/>
      </c>
      <c r="AP39" s="2" t="str">
        <f ca="1">IF(Table1[[#This Row],[QTY_ECER_MG_3]]="","",Table1[[#This Row],[STN SISA X]])</f>
        <v/>
      </c>
      <c r="AQ39" s="4" t="str">
        <f ca="1">IF(Table1[[#This Row],[CTN_MG_3]]="","",COUNT(AN$6:AN39))</f>
        <v/>
      </c>
      <c r="AR39" s="3">
        <f ca="1">INDEX([1]!NOTA[TGL_H],Table1[[#This Row],[//NOTA]])</f>
        <v>45112</v>
      </c>
    </row>
    <row r="40" spans="1:44" x14ac:dyDescent="0.25">
      <c r="A40" s="1">
        <v>49</v>
      </c>
      <c r="D40" t="str">
        <f ca="1">INDEX([1]!NOTA[NB NOTA_C_QTY],Table1[[#This Row],[//NOTA]])</f>
        <v>correctionfluidjk101ajk48lsnartomoro</v>
      </c>
      <c r="E4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tipeexjk101a48lsn</v>
      </c>
      <c r="F40">
        <f ca="1">MATCH(Table1[NB BM_C_QTY],Table6[POINTER],0)</f>
        <v>3774</v>
      </c>
      <c r="G40">
        <f t="shared" si="1"/>
        <v>49</v>
      </c>
      <c r="H40">
        <f ca="1">MATCH(Table1[[#This Row],[NB NOTA_C_QTY]],[2]!db[NB NOTA_C_QTY+F],0)</f>
        <v>597</v>
      </c>
      <c r="I40" s="4" t="str">
        <f ca="1">INDEX(INDIRECT($4:$4),Table1[//DB])</f>
        <v>Tipe-ex JK-101 A</v>
      </c>
      <c r="J40" s="4" t="str">
        <f ca="1">INDEX(INDIRECT($4:$4),Table1[//DB])</f>
        <v>ARTO MORO</v>
      </c>
      <c r="K40" s="5" t="str">
        <f ca="1">INDEX(INDIRECT($4:$4),Table1[//DB])</f>
        <v>ATALI</v>
      </c>
      <c r="L40" s="4" t="str">
        <f ca="1">INDEX(INDIRECT($4:$4),Table1[//DB])</f>
        <v>48 LSN</v>
      </c>
      <c r="M40" s="4" t="str">
        <f ca="1">INDEX(INDIRECT($4:$4),Table1[//DB])</f>
        <v>tipex</v>
      </c>
      <c r="N40" s="4" t="str">
        <f ca="1">INDEX(INDIRECT($4:$4),Table1[//DB])</f>
        <v>48</v>
      </c>
      <c r="O40" s="4" t="str">
        <f ca="1">INDEX(INDIRECT($4:$4),Table1[//DB])</f>
        <v>LSN</v>
      </c>
      <c r="P40" s="4">
        <f ca="1">INDEX(INDIRECT($4:$4),Table1[//DB])</f>
        <v>12</v>
      </c>
      <c r="Q40" s="4" t="str">
        <f ca="1">INDEX(INDIRECT($4:$4),Table1[//DB])</f>
        <v>PCS</v>
      </c>
      <c r="R40" s="4" t="str">
        <f ca="1">INDEX(INDIRECT($4:$4),Table1[//DB])</f>
        <v/>
      </c>
      <c r="S40" s="4" t="str">
        <f ca="1">INDEX(INDIRECT($4:$4),Table1[//DB])</f>
        <v/>
      </c>
      <c r="T40" s="4">
        <f ca="1">INDEX(INDIRECT($4:$4),Table1[//DB])</f>
        <v>576</v>
      </c>
      <c r="U40" s="4" t="str">
        <f ca="1">INDEX(INDIRECT($4:$4),Table1[//DB])</f>
        <v>PCS</v>
      </c>
      <c r="V40" s="4"/>
      <c r="W40" s="2">
        <f>INDEX([1]!NOTA[C],Table1[[#This Row],[//NOTA]])</f>
        <v>2</v>
      </c>
      <c r="X4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0" s="2">
        <f>IF(Table1[[#This Row],[CTN]]&lt;1,"",INDEX([1]!NOTA[QTY],Table1[[#This Row],[//NOTA]]))</f>
        <v>96</v>
      </c>
      <c r="Z40" s="2" t="str">
        <f>IF(Table1[[#This Row],[CTN]]&lt;1,"",INDEX([1]!NOTA[STN],Table1[[#This Row],[//NOTA]]))</f>
        <v>LSN</v>
      </c>
      <c r="AA4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B40" s="4" t="str">
        <f>IF(Table1[[#This Row],[CTN]]&lt;1,INDEX([1]!NOTA[QTY],Table1[[#This Row],[//NOTA]]),"")</f>
        <v/>
      </c>
      <c r="AC40" s="4" t="str">
        <f>IF(Table1[[#This Row],[SISA]]="","",INDEX([1]!NOTA[STN],Table1[[#This Row],[//NOTA]]))</f>
        <v/>
      </c>
      <c r="AD4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0" s="2" t="str">
        <f>IF(Table1[[#This Row],[SISA X]]="","",Table1[[#This Row],[STN X]])</f>
        <v/>
      </c>
      <c r="AF40" s="2">
        <f ca="1">IF(AND(AR$5:AR$373&gt;=$3:$3,AR$5:AR$373&lt;=$4:$4),Table1[[#This Row],[CTN]],"")</f>
        <v>2</v>
      </c>
      <c r="AG40" s="2" t="str">
        <f ca="1">IF(Table1[[#This Row],[CTN_MG_1]]="","",Table1[[#This Row],[SISA X]])</f>
        <v/>
      </c>
      <c r="AH40" s="2" t="str">
        <f ca="1">IF(Table1[[#This Row],[QTY_ECER_MG_1]]="","",Table1[[#This Row],[STN SISA X]])</f>
        <v/>
      </c>
      <c r="AI40" s="2">
        <f ca="1">IF(Table1[[#This Row],[CTN_MG_1]]="","",COUNT(AF$6:AF40))</f>
        <v>26</v>
      </c>
      <c r="AJ40" s="2" t="str">
        <f ca="1">IF(AND(Table1[TGL_H]&gt;=$3:$3,Table1[TGL_H]&lt;=$4:$4),Table1[CTN],"")</f>
        <v/>
      </c>
      <c r="AK40" s="2" t="str">
        <f ca="1">IF(Table1[[#This Row],[CTN_MG_2]]="","",Table1[[#This Row],[SISA X]])</f>
        <v/>
      </c>
      <c r="AL40" s="2" t="str">
        <f ca="1">IF(Table1[[#This Row],[QTY_ECER_MG_2]]="","",Table1[[#This Row],[STN SISA X]])</f>
        <v/>
      </c>
      <c r="AM40" s="2" t="str">
        <f ca="1">IF(Table1[[#This Row],[CTN_MG_2]]="","",COUNT(AJ$6:AJ40))</f>
        <v/>
      </c>
      <c r="AN40" s="2" t="str">
        <f ca="1">IF(AND(AR$5:AR$373&gt;=$3:$3,AR$5:AR$373&lt;=$4:$4),Table1[[#This Row],[CTN]],"")</f>
        <v/>
      </c>
      <c r="AO40" s="2" t="str">
        <f ca="1">IF(Table1[[#This Row],[CTN_MG_3]]="","",Table1[[#This Row],[SISA X]])</f>
        <v/>
      </c>
      <c r="AP40" s="2" t="str">
        <f ca="1">IF(Table1[[#This Row],[QTY_ECER_MG_3]]="","",Table1[[#This Row],[STN SISA X]])</f>
        <v/>
      </c>
      <c r="AQ40" s="4" t="str">
        <f ca="1">IF(Table1[[#This Row],[CTN_MG_3]]="","",COUNT(AN$6:AN40))</f>
        <v/>
      </c>
      <c r="AR40" s="3">
        <f ca="1">INDEX([1]!NOTA[TGL_H],Table1[[#This Row],[//NOTA]])</f>
        <v>45112</v>
      </c>
    </row>
    <row r="41" spans="1:44" x14ac:dyDescent="0.25">
      <c r="A41" s="1">
        <v>50</v>
      </c>
      <c r="D41" t="str">
        <f ca="1">INDEX([1]!NOTA[NB NOTA_C_QTY],Table1[[#This Row],[//NOTA]])</f>
        <v>ballpenbp34912vokustransblackjkbonus12grsartomoro</v>
      </c>
      <c r="E4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bpjkbp34912vokustranshitam12grs</v>
      </c>
      <c r="F41" t="e">
        <f ca="1">MATCH(Table1[NB BM_C_QTY],Table6[POINTER],0)</f>
        <v>#N/A</v>
      </c>
      <c r="G41">
        <f t="shared" si="1"/>
        <v>50</v>
      </c>
      <c r="H41">
        <f ca="1">MATCH(Table1[[#This Row],[NB NOTA_C_QTY]],[2]!db[NB NOTA_C_QTY+F],0)</f>
        <v>100</v>
      </c>
      <c r="I41" s="4" t="str">
        <f ca="1">INDEX(INDIRECT($4:$4),Table1[//DB])</f>
        <v>Bp JK BP-349-12 Vokus Trans Hitam</v>
      </c>
      <c r="J41" s="4" t="str">
        <f ca="1">INDEX(INDIRECT($4:$4),Table1[//DB])</f>
        <v>ARTO MORO</v>
      </c>
      <c r="K41" s="5" t="str">
        <f ca="1">INDEX(INDIRECT($4:$4),Table1[//DB])</f>
        <v>ATALI</v>
      </c>
      <c r="L41" s="4" t="str">
        <f ca="1">INDEX(INDIRECT($4:$4),Table1[//DB])</f>
        <v>12 GRS</v>
      </c>
      <c r="M41" s="4" t="str">
        <f ca="1">INDEX(INDIRECT($4:$4),Table1[//DB])</f>
        <v>pen</v>
      </c>
      <c r="N41" s="4" t="str">
        <f ca="1">INDEX(INDIRECT($4:$4),Table1[//DB])</f>
        <v>12</v>
      </c>
      <c r="O41" s="4" t="str">
        <f ca="1">INDEX(INDIRECT($4:$4),Table1[//DB])</f>
        <v>GRS</v>
      </c>
      <c r="P41" s="4">
        <f ca="1">INDEX(INDIRECT($4:$4),Table1[//DB])</f>
        <v>12</v>
      </c>
      <c r="Q41" s="4" t="str">
        <f ca="1">INDEX(INDIRECT($4:$4),Table1[//DB])</f>
        <v>LSN</v>
      </c>
      <c r="R41" s="4">
        <f ca="1">INDEX(INDIRECT($4:$4),Table1[//DB])</f>
        <v>12</v>
      </c>
      <c r="S41" s="4" t="str">
        <f ca="1">INDEX(INDIRECT($4:$4),Table1[//DB])</f>
        <v>PCS</v>
      </c>
      <c r="T41" s="4">
        <f ca="1">INDEX(INDIRECT($4:$4),Table1[//DB])</f>
        <v>1728</v>
      </c>
      <c r="U41" s="4" t="str">
        <f ca="1">INDEX(INDIRECT($4:$4),Table1[//DB])</f>
        <v>PCS</v>
      </c>
      <c r="V41" s="4"/>
      <c r="W41" s="2">
        <f>INDEX([1]!NOTA[C],Table1[[#This Row],[//NOTA]])</f>
        <v>0</v>
      </c>
      <c r="X41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41" s="2" t="str">
        <f>IF(Table1[[#This Row],[CTN]]&lt;1,"",INDEX([1]!NOTA[QTY],Table1[[#This Row],[//NOTA]]))</f>
        <v/>
      </c>
      <c r="Z41" s="2" t="str">
        <f>IF(Table1[[#This Row],[CTN]]&lt;1,"",INDEX([1]!NOTA[STN],Table1[[#This Row],[//NOTA]]))</f>
        <v/>
      </c>
      <c r="AA4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41" s="4">
        <f>IF(Table1[[#This Row],[CTN]]&lt;1,INDEX([1]!NOTA[QTY],Table1[[#This Row],[//NOTA]]),"")</f>
        <v>12</v>
      </c>
      <c r="AC41" s="4" t="str">
        <f>IF(Table1[[#This Row],[SISA]]="","",INDEX([1]!NOTA[STN],Table1[[#This Row],[//NOTA]]))</f>
        <v>LSN</v>
      </c>
      <c r="AD41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144</v>
      </c>
      <c r="AE41" s="2" t="str">
        <f ca="1">IF(Table1[[#This Row],[SISA X]]="","",Table1[[#This Row],[STN X]])</f>
        <v>PCS</v>
      </c>
      <c r="AF41" s="2">
        <f ca="1">IF(AND(AR$5:AR$373&gt;=$3:$3,AR$5:AR$373&lt;=$4:$4),Table1[[#This Row],[CTN]],"")</f>
        <v>0</v>
      </c>
      <c r="AG41" s="2">
        <f ca="1">IF(Table1[[#This Row],[CTN_MG_1]]="","",Table1[[#This Row],[SISA X]])</f>
        <v>144</v>
      </c>
      <c r="AH41" s="2" t="str">
        <f ca="1">IF(Table1[[#This Row],[QTY_ECER_MG_1]]="","",Table1[[#This Row],[STN SISA X]])</f>
        <v>PCS</v>
      </c>
      <c r="AI41" s="2">
        <f ca="1">IF(Table1[[#This Row],[CTN_MG_1]]="","",COUNT(AF$6:AF41))</f>
        <v>27</v>
      </c>
      <c r="AJ41" s="2" t="str">
        <f ca="1">IF(AND(Table1[TGL_H]&gt;=$3:$3,Table1[TGL_H]&lt;=$4:$4),Table1[CTN],"")</f>
        <v/>
      </c>
      <c r="AK41" s="2" t="str">
        <f ca="1">IF(Table1[[#This Row],[CTN_MG_2]]="","",Table1[[#This Row],[SISA X]])</f>
        <v/>
      </c>
      <c r="AL41" s="2" t="str">
        <f ca="1">IF(Table1[[#This Row],[QTY_ECER_MG_2]]="","",Table1[[#This Row],[STN SISA X]])</f>
        <v/>
      </c>
      <c r="AM41" s="2" t="str">
        <f ca="1">IF(Table1[[#This Row],[CTN_MG_2]]="","",COUNT(AJ$6:AJ41))</f>
        <v/>
      </c>
      <c r="AN41" s="2" t="str">
        <f ca="1">IF(AND(AR$5:AR$373&gt;=$3:$3,AR$5:AR$373&lt;=$4:$4),Table1[[#This Row],[CTN]],"")</f>
        <v/>
      </c>
      <c r="AO41" s="2" t="str">
        <f ca="1">IF(Table1[[#This Row],[CTN_MG_3]]="","",Table1[[#This Row],[SISA X]])</f>
        <v/>
      </c>
      <c r="AP41" s="2" t="str">
        <f ca="1">IF(Table1[[#This Row],[QTY_ECER_MG_3]]="","",Table1[[#This Row],[STN SISA X]])</f>
        <v/>
      </c>
      <c r="AQ41" s="4" t="str">
        <f ca="1">IF(Table1[[#This Row],[CTN_MG_3]]="","",COUNT(AN$6:AN41))</f>
        <v/>
      </c>
      <c r="AR41" s="3">
        <f ca="1">INDEX([1]!NOTA[TGL_H],Table1[[#This Row],[//NOTA]])</f>
        <v>45112</v>
      </c>
    </row>
    <row r="42" spans="1:44" x14ac:dyDescent="0.25">
      <c r="A42" s="1">
        <v>52</v>
      </c>
      <c r="D42" t="str">
        <f ca="1">INDEX([1]!NOTA[NB NOTA_C_QTY],Table1[[#This Row],[//NOTA]])</f>
        <v>pencilcasepc0719pstl35greenjk288pcsartomoro</v>
      </c>
      <c r="E4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pcjkpc0719pstl35hijau288pcs</v>
      </c>
      <c r="F42" t="e">
        <f ca="1">MATCH(Table1[NB BM_C_QTY],Table6[POINTER],0)</f>
        <v>#N/A</v>
      </c>
      <c r="G42">
        <f t="shared" si="1"/>
        <v>52</v>
      </c>
      <c r="H42">
        <f ca="1">MATCH(Table1[[#This Row],[NB NOTA_C_QTY]],[2]!db[NB NOTA_C_QTY+F],0)</f>
        <v>2055</v>
      </c>
      <c r="I42" s="4" t="str">
        <f ca="1">INDEX(INDIRECT($4:$4),Table1[//DB])</f>
        <v>Pc JK PC-0719PSTL-35 Hijau</v>
      </c>
      <c r="J42" s="4" t="str">
        <f ca="1">INDEX(INDIRECT($4:$4),Table1[//DB])</f>
        <v>ARTO MORO</v>
      </c>
      <c r="K42" s="5" t="str">
        <f ca="1">INDEX(INDIRECT($4:$4),Table1[//DB])</f>
        <v>ATALI</v>
      </c>
      <c r="L42" s="4" t="str">
        <f ca="1">INDEX(INDIRECT($4:$4),Table1[//DB])</f>
        <v>288 PCS</v>
      </c>
      <c r="M42" s="4" t="str">
        <f ca="1">INDEX(INDIRECT($4:$4),Table1[//DB])</f>
        <v>pcase</v>
      </c>
      <c r="N42" s="4" t="str">
        <f ca="1">INDEX(INDIRECT($4:$4),Table1[//DB])</f>
        <v>288</v>
      </c>
      <c r="O42" s="4" t="str">
        <f ca="1">INDEX(INDIRECT($4:$4),Table1[//DB])</f>
        <v>PCS</v>
      </c>
      <c r="P42" s="4" t="str">
        <f ca="1">INDEX(INDIRECT($4:$4),Table1[//DB])</f>
        <v/>
      </c>
      <c r="Q42" s="4" t="str">
        <f ca="1">INDEX(INDIRECT($4:$4),Table1[//DB])</f>
        <v/>
      </c>
      <c r="R42" s="4" t="str">
        <f ca="1">INDEX(INDIRECT($4:$4),Table1[//DB])</f>
        <v/>
      </c>
      <c r="S42" s="4" t="str">
        <f ca="1">INDEX(INDIRECT($4:$4),Table1[//DB])</f>
        <v/>
      </c>
      <c r="T42" s="4">
        <f ca="1">INDEX(INDIRECT($4:$4),Table1[//DB])</f>
        <v>288</v>
      </c>
      <c r="U42" s="4" t="str">
        <f ca="1">INDEX(INDIRECT($4:$4),Table1[//DB])</f>
        <v>PCS</v>
      </c>
      <c r="V42" s="4"/>
      <c r="W42" s="2">
        <f>INDEX([1]!NOTA[C],Table1[[#This Row],[//NOTA]])</f>
        <v>1</v>
      </c>
      <c r="X4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2" s="2">
        <f>IF(Table1[[#This Row],[CTN]]&lt;1,"",INDEX([1]!NOTA[QTY],Table1[[#This Row],[//NOTA]]))</f>
        <v>288</v>
      </c>
      <c r="Z42" s="2" t="str">
        <f>IF(Table1[[#This Row],[CTN]]&lt;1,"",INDEX([1]!NOTA[STN],Table1[[#This Row],[//NOTA]]))</f>
        <v>PCS</v>
      </c>
      <c r="AA4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42" s="4" t="str">
        <f>IF(Table1[[#This Row],[CTN]]&lt;1,INDEX([1]!NOTA[QTY],Table1[[#This Row],[//NOTA]]),"")</f>
        <v/>
      </c>
      <c r="AC42" s="4" t="str">
        <f>IF(Table1[[#This Row],[SISA]]="","",INDEX([1]!NOTA[STN],Table1[[#This Row],[//NOTA]]))</f>
        <v/>
      </c>
      <c r="AD4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2" s="2" t="str">
        <f>IF(Table1[[#This Row],[SISA X]]="","",Table1[[#This Row],[STN X]])</f>
        <v/>
      </c>
      <c r="AF42" s="2">
        <f ca="1">IF(AND(AR$5:AR$373&gt;=$3:$3,AR$5:AR$373&lt;=$4:$4),Table1[[#This Row],[CTN]],"")</f>
        <v>1</v>
      </c>
      <c r="AG42" s="2" t="str">
        <f ca="1">IF(Table1[[#This Row],[CTN_MG_1]]="","",Table1[[#This Row],[SISA X]])</f>
        <v/>
      </c>
      <c r="AH42" s="2" t="str">
        <f ca="1">IF(Table1[[#This Row],[QTY_ECER_MG_1]]="","",Table1[[#This Row],[STN SISA X]])</f>
        <v/>
      </c>
      <c r="AI42" s="2">
        <f ca="1">IF(Table1[[#This Row],[CTN_MG_1]]="","",COUNT(AF$6:AF42))</f>
        <v>28</v>
      </c>
      <c r="AJ42" s="2" t="str">
        <f ca="1">IF(AND(Table1[TGL_H]&gt;=$3:$3,Table1[TGL_H]&lt;=$4:$4),Table1[CTN],"")</f>
        <v/>
      </c>
      <c r="AK42" s="2" t="str">
        <f ca="1">IF(Table1[[#This Row],[CTN_MG_2]]="","",Table1[[#This Row],[SISA X]])</f>
        <v/>
      </c>
      <c r="AL42" s="2" t="str">
        <f ca="1">IF(Table1[[#This Row],[QTY_ECER_MG_2]]="","",Table1[[#This Row],[STN SISA X]])</f>
        <v/>
      </c>
      <c r="AM42" s="2" t="str">
        <f ca="1">IF(Table1[[#This Row],[CTN_MG_2]]="","",COUNT(AJ$6:AJ42))</f>
        <v/>
      </c>
      <c r="AN42" s="2" t="str">
        <f ca="1">IF(AND(AR$5:AR$373&gt;=$3:$3,AR$5:AR$373&lt;=$4:$4),Table1[[#This Row],[CTN]],"")</f>
        <v/>
      </c>
      <c r="AO42" s="2" t="str">
        <f ca="1">IF(Table1[[#This Row],[CTN_MG_3]]="","",Table1[[#This Row],[SISA X]])</f>
        <v/>
      </c>
      <c r="AP42" s="2" t="str">
        <f ca="1">IF(Table1[[#This Row],[QTY_ECER_MG_3]]="","",Table1[[#This Row],[STN SISA X]])</f>
        <v/>
      </c>
      <c r="AQ42" s="4" t="str">
        <f ca="1">IF(Table1[[#This Row],[CTN_MG_3]]="","",COUNT(AN$6:AN42))</f>
        <v/>
      </c>
      <c r="AR42" s="3">
        <f ca="1">INDEX([1]!NOTA[TGL_H],Table1[[#This Row],[//NOTA]])</f>
        <v>45112</v>
      </c>
    </row>
    <row r="43" spans="1:44" x14ac:dyDescent="0.25">
      <c r="A43" s="1">
        <v>53</v>
      </c>
      <c r="D43" t="str">
        <f ca="1">INDEX([1]!NOTA[NB NOTA_C_QTY],Table1[[#This Row],[//NOTA]])</f>
        <v>pencilcasepc0719pstl35purplejk288pcsartomoro</v>
      </c>
      <c r="E4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pcjkpc0719pstl35ungu288pcs</v>
      </c>
      <c r="F43" t="e">
        <f ca="1">MATCH(Table1[NB BM_C_QTY],Table6[POINTER],0)</f>
        <v>#N/A</v>
      </c>
      <c r="G43">
        <f t="shared" si="1"/>
        <v>53</v>
      </c>
      <c r="H43">
        <f ca="1">MATCH(Table1[[#This Row],[NB NOTA_C_QTY]],[2]!db[NB NOTA_C_QTY+F],0)</f>
        <v>2057</v>
      </c>
      <c r="I43" s="4" t="str">
        <f ca="1">INDEX(INDIRECT($4:$4),Table1[//DB])</f>
        <v>Pc JK PC-0719PSTL-35 Ungu</v>
      </c>
      <c r="J43" s="4" t="str">
        <f ca="1">INDEX(INDIRECT($4:$4),Table1[//DB])</f>
        <v>ARTO MORO</v>
      </c>
      <c r="K43" s="5" t="str">
        <f ca="1">INDEX(INDIRECT($4:$4),Table1[//DB])</f>
        <v>ATALI</v>
      </c>
      <c r="L43" s="4" t="str">
        <f ca="1">INDEX(INDIRECT($4:$4),Table1[//DB])</f>
        <v>288 PCS</v>
      </c>
      <c r="M43" s="4" t="str">
        <f ca="1">INDEX(INDIRECT($4:$4),Table1[//DB])</f>
        <v>pcase</v>
      </c>
      <c r="N43" s="4" t="str">
        <f ca="1">INDEX(INDIRECT($4:$4),Table1[//DB])</f>
        <v>288</v>
      </c>
      <c r="O43" s="4" t="str">
        <f ca="1">INDEX(INDIRECT($4:$4),Table1[//DB])</f>
        <v>PCS</v>
      </c>
      <c r="P43" s="4" t="str">
        <f ca="1">INDEX(INDIRECT($4:$4),Table1[//DB])</f>
        <v/>
      </c>
      <c r="Q43" s="4" t="str">
        <f ca="1">INDEX(INDIRECT($4:$4),Table1[//DB])</f>
        <v/>
      </c>
      <c r="R43" s="4" t="str">
        <f ca="1">INDEX(INDIRECT($4:$4),Table1[//DB])</f>
        <v/>
      </c>
      <c r="S43" s="4" t="str">
        <f ca="1">INDEX(INDIRECT($4:$4),Table1[//DB])</f>
        <v/>
      </c>
      <c r="T43" s="4">
        <f ca="1">INDEX(INDIRECT($4:$4),Table1[//DB])</f>
        <v>288</v>
      </c>
      <c r="U43" s="4" t="str">
        <f ca="1">INDEX(INDIRECT($4:$4),Table1[//DB])</f>
        <v>PCS</v>
      </c>
      <c r="V43" s="4"/>
      <c r="W43" s="2">
        <f>INDEX([1]!NOTA[C],Table1[[#This Row],[//NOTA]])</f>
        <v>1</v>
      </c>
      <c r="X4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3" s="2">
        <f>IF(Table1[[#This Row],[CTN]]&lt;1,"",INDEX([1]!NOTA[QTY],Table1[[#This Row],[//NOTA]]))</f>
        <v>288</v>
      </c>
      <c r="Z43" s="2" t="str">
        <f>IF(Table1[[#This Row],[CTN]]&lt;1,"",INDEX([1]!NOTA[STN],Table1[[#This Row],[//NOTA]]))</f>
        <v>PCS</v>
      </c>
      <c r="AA4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43" s="4" t="str">
        <f>IF(Table1[[#This Row],[CTN]]&lt;1,INDEX([1]!NOTA[QTY],Table1[[#This Row],[//NOTA]]),"")</f>
        <v/>
      </c>
      <c r="AC43" s="4" t="str">
        <f>IF(Table1[[#This Row],[SISA]]="","",INDEX([1]!NOTA[STN],Table1[[#This Row],[//NOTA]]))</f>
        <v/>
      </c>
      <c r="AD4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3" s="2" t="str">
        <f>IF(Table1[[#This Row],[SISA X]]="","",Table1[[#This Row],[STN X]])</f>
        <v/>
      </c>
      <c r="AF43" s="2">
        <f ca="1">IF(AND(AR$5:AR$373&gt;=$3:$3,AR$5:AR$373&lt;=$4:$4),Table1[[#This Row],[CTN]],"")</f>
        <v>1</v>
      </c>
      <c r="AG43" s="2" t="str">
        <f ca="1">IF(Table1[[#This Row],[CTN_MG_1]]="","",Table1[[#This Row],[SISA X]])</f>
        <v/>
      </c>
      <c r="AH43" s="2" t="str">
        <f ca="1">IF(Table1[[#This Row],[QTY_ECER_MG_1]]="","",Table1[[#This Row],[STN SISA X]])</f>
        <v/>
      </c>
      <c r="AI43" s="2">
        <f ca="1">IF(Table1[[#This Row],[CTN_MG_1]]="","",COUNT(AF$6:AF43))</f>
        <v>29</v>
      </c>
      <c r="AJ43" s="2" t="str">
        <f ca="1">IF(AND(Table1[TGL_H]&gt;=$3:$3,Table1[TGL_H]&lt;=$4:$4),Table1[CTN],"")</f>
        <v/>
      </c>
      <c r="AK43" s="2" t="str">
        <f ca="1">IF(Table1[[#This Row],[CTN_MG_2]]="","",Table1[[#This Row],[SISA X]])</f>
        <v/>
      </c>
      <c r="AL43" s="2" t="str">
        <f ca="1">IF(Table1[[#This Row],[QTY_ECER_MG_2]]="","",Table1[[#This Row],[STN SISA X]])</f>
        <v/>
      </c>
      <c r="AM43" s="2" t="str">
        <f ca="1">IF(Table1[[#This Row],[CTN_MG_2]]="","",COUNT(AJ$6:AJ43))</f>
        <v/>
      </c>
      <c r="AN43" s="2" t="str">
        <f ca="1">IF(AND(AR$5:AR$373&gt;=$3:$3,AR$5:AR$373&lt;=$4:$4),Table1[[#This Row],[CTN]],"")</f>
        <v/>
      </c>
      <c r="AO43" s="2" t="str">
        <f ca="1">IF(Table1[[#This Row],[CTN_MG_3]]="","",Table1[[#This Row],[SISA X]])</f>
        <v/>
      </c>
      <c r="AP43" s="2" t="str">
        <f ca="1">IF(Table1[[#This Row],[QTY_ECER_MG_3]]="","",Table1[[#This Row],[STN SISA X]])</f>
        <v/>
      </c>
      <c r="AQ43" s="4" t="str">
        <f ca="1">IF(Table1[[#This Row],[CTN_MG_3]]="","",COUNT(AN$6:AN43))</f>
        <v/>
      </c>
      <c r="AR43" s="3">
        <f ca="1">INDEX([1]!NOTA[TGL_H],Table1[[#This Row],[//NOTA]])</f>
        <v>45112</v>
      </c>
    </row>
    <row r="44" spans="1:44" x14ac:dyDescent="0.25">
      <c r="A44" s="1">
        <v>54</v>
      </c>
      <c r="D44" t="str">
        <f ca="1">INDEX([1]!NOTA[NB NOTA_C_QTY],Table1[[#This Row],[//NOTA]])</f>
        <v>pencilcasepc0719pstl35pinkjk288pcsartomoro</v>
      </c>
      <c r="E4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pcjkpc0719pstl35pink288pcs</v>
      </c>
      <c r="F44" t="e">
        <f ca="1">MATCH(Table1[NB BM_C_QTY],Table6[POINTER],0)</f>
        <v>#N/A</v>
      </c>
      <c r="G44">
        <f t="shared" si="1"/>
        <v>54</v>
      </c>
      <c r="H44">
        <f ca="1">MATCH(Table1[[#This Row],[NB NOTA_C_QTY]],[2]!db[NB NOTA_C_QTY+F],0)</f>
        <v>2056</v>
      </c>
      <c r="I44" s="4" t="str">
        <f ca="1">INDEX(INDIRECT($4:$4),Table1[//DB])</f>
        <v>Pc JK PC-0719PSTL-35 Pink</v>
      </c>
      <c r="J44" s="4" t="str">
        <f ca="1">INDEX(INDIRECT($4:$4),Table1[//DB])</f>
        <v>ARTO MORO</v>
      </c>
      <c r="K44" s="5" t="str">
        <f ca="1">INDEX(INDIRECT($4:$4),Table1[//DB])</f>
        <v>ATALI</v>
      </c>
      <c r="L44" s="4" t="str">
        <f ca="1">INDEX(INDIRECT($4:$4),Table1[//DB])</f>
        <v>288 PCS</v>
      </c>
      <c r="M44" s="4" t="str">
        <f ca="1">INDEX(INDIRECT($4:$4),Table1[//DB])</f>
        <v>pcase</v>
      </c>
      <c r="N44" s="4" t="str">
        <f ca="1">INDEX(INDIRECT($4:$4),Table1[//DB])</f>
        <v>288</v>
      </c>
      <c r="O44" s="4" t="str">
        <f ca="1">INDEX(INDIRECT($4:$4),Table1[//DB])</f>
        <v>PCS</v>
      </c>
      <c r="P44" s="4" t="str">
        <f ca="1">INDEX(INDIRECT($4:$4),Table1[//DB])</f>
        <v/>
      </c>
      <c r="Q44" s="4" t="str">
        <f ca="1">INDEX(INDIRECT($4:$4),Table1[//DB])</f>
        <v/>
      </c>
      <c r="R44" s="4" t="str">
        <f ca="1">INDEX(INDIRECT($4:$4),Table1[//DB])</f>
        <v/>
      </c>
      <c r="S44" s="4" t="str">
        <f ca="1">INDEX(INDIRECT($4:$4),Table1[//DB])</f>
        <v/>
      </c>
      <c r="T44" s="4">
        <f ca="1">INDEX(INDIRECT($4:$4),Table1[//DB])</f>
        <v>288</v>
      </c>
      <c r="U44" s="4" t="str">
        <f ca="1">INDEX(INDIRECT($4:$4),Table1[//DB])</f>
        <v>PCS</v>
      </c>
      <c r="V44" s="4"/>
      <c r="W44" s="2">
        <f>INDEX([1]!NOTA[C],Table1[[#This Row],[//NOTA]])</f>
        <v>1</v>
      </c>
      <c r="X4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4" s="2">
        <f>IF(Table1[[#This Row],[CTN]]&lt;1,"",INDEX([1]!NOTA[QTY],Table1[[#This Row],[//NOTA]]))</f>
        <v>288</v>
      </c>
      <c r="Z44" s="2" t="str">
        <f>IF(Table1[[#This Row],[CTN]]&lt;1,"",INDEX([1]!NOTA[STN],Table1[[#This Row],[//NOTA]]))</f>
        <v>PCS</v>
      </c>
      <c r="AA4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44" s="4" t="str">
        <f>IF(Table1[[#This Row],[CTN]]&lt;1,INDEX([1]!NOTA[QTY],Table1[[#This Row],[//NOTA]]),"")</f>
        <v/>
      </c>
      <c r="AC44" s="4" t="str">
        <f>IF(Table1[[#This Row],[SISA]]="","",INDEX([1]!NOTA[STN],Table1[[#This Row],[//NOTA]]))</f>
        <v/>
      </c>
      <c r="AD4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4" s="2" t="str">
        <f>IF(Table1[[#This Row],[SISA X]]="","",Table1[[#This Row],[STN X]])</f>
        <v/>
      </c>
      <c r="AF44" s="2">
        <f ca="1">IF(AND(AR$5:AR$373&gt;=$3:$3,AR$5:AR$373&lt;=$4:$4),Table1[[#This Row],[CTN]],"")</f>
        <v>1</v>
      </c>
      <c r="AG44" s="2" t="str">
        <f ca="1">IF(Table1[[#This Row],[CTN_MG_1]]="","",Table1[[#This Row],[SISA X]])</f>
        <v/>
      </c>
      <c r="AH44" s="2" t="str">
        <f ca="1">IF(Table1[[#This Row],[QTY_ECER_MG_1]]="","",Table1[[#This Row],[STN SISA X]])</f>
        <v/>
      </c>
      <c r="AI44" s="2">
        <f ca="1">IF(Table1[[#This Row],[CTN_MG_1]]="","",COUNT(AF$6:AF44))</f>
        <v>30</v>
      </c>
      <c r="AJ44" s="2" t="str">
        <f ca="1">IF(AND(Table1[TGL_H]&gt;=$3:$3,Table1[TGL_H]&lt;=$4:$4),Table1[CTN],"")</f>
        <v/>
      </c>
      <c r="AK44" s="2" t="str">
        <f ca="1">IF(Table1[[#This Row],[CTN_MG_2]]="","",Table1[[#This Row],[SISA X]])</f>
        <v/>
      </c>
      <c r="AL44" s="2" t="str">
        <f ca="1">IF(Table1[[#This Row],[QTY_ECER_MG_2]]="","",Table1[[#This Row],[STN SISA X]])</f>
        <v/>
      </c>
      <c r="AM44" s="2" t="str">
        <f ca="1">IF(Table1[[#This Row],[CTN_MG_2]]="","",COUNT(AJ$6:AJ44))</f>
        <v/>
      </c>
      <c r="AN44" s="2" t="str">
        <f ca="1">IF(AND(AR$5:AR$373&gt;=$3:$3,AR$5:AR$373&lt;=$4:$4),Table1[[#This Row],[CTN]],"")</f>
        <v/>
      </c>
      <c r="AO44" s="2" t="str">
        <f ca="1">IF(Table1[[#This Row],[CTN_MG_3]]="","",Table1[[#This Row],[SISA X]])</f>
        <v/>
      </c>
      <c r="AP44" s="2" t="str">
        <f ca="1">IF(Table1[[#This Row],[QTY_ECER_MG_3]]="","",Table1[[#This Row],[STN SISA X]])</f>
        <v/>
      </c>
      <c r="AQ44" s="4" t="str">
        <f ca="1">IF(Table1[[#This Row],[CTN_MG_3]]="","",COUNT(AN$6:AN44))</f>
        <v/>
      </c>
      <c r="AR44" s="3">
        <f ca="1">INDEX([1]!NOTA[TGL_H],Table1[[#This Row],[//NOTA]])</f>
        <v>45112</v>
      </c>
    </row>
    <row r="45" spans="1:44" x14ac:dyDescent="0.25">
      <c r="A45" s="1">
        <v>55</v>
      </c>
      <c r="D45" t="str">
        <f ca="1">INDEX([1]!NOTA[NB NOTA_C_QTY],Table1[[#This Row],[//NOTA]])</f>
        <v>pencilcasepc0719pstl35bluejk288pcsartomoro</v>
      </c>
      <c r="E4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pcjkpc0719pstl35biru288pcs</v>
      </c>
      <c r="F45" t="e">
        <f ca="1">MATCH(Table1[NB BM_C_QTY],Table6[POINTER],0)</f>
        <v>#N/A</v>
      </c>
      <c r="G45">
        <f t="shared" si="1"/>
        <v>55</v>
      </c>
      <c r="H45">
        <f ca="1">MATCH(Table1[[#This Row],[NB NOTA_C_QTY]],[2]!db[NB NOTA_C_QTY+F],0)</f>
        <v>2054</v>
      </c>
      <c r="I45" s="4" t="str">
        <f ca="1">INDEX(INDIRECT($4:$4),Table1[//DB])</f>
        <v>Pc JK PC-0719PSTL-35 Biru</v>
      </c>
      <c r="J45" s="4" t="str">
        <f ca="1">INDEX(INDIRECT($4:$4),Table1[//DB])</f>
        <v>ARTO MORO</v>
      </c>
      <c r="K45" s="5" t="str">
        <f ca="1">INDEX(INDIRECT($4:$4),Table1[//DB])</f>
        <v>ATALI</v>
      </c>
      <c r="L45" s="4" t="str">
        <f ca="1">INDEX(INDIRECT($4:$4),Table1[//DB])</f>
        <v>288 PCS</v>
      </c>
      <c r="M45" s="4" t="str">
        <f ca="1">INDEX(INDIRECT($4:$4),Table1[//DB])</f>
        <v>pcase</v>
      </c>
      <c r="N45" s="4" t="str">
        <f ca="1">INDEX(INDIRECT($4:$4),Table1[//DB])</f>
        <v>288</v>
      </c>
      <c r="O45" s="4" t="str">
        <f ca="1">INDEX(INDIRECT($4:$4),Table1[//DB])</f>
        <v>PCS</v>
      </c>
      <c r="P45" s="4" t="str">
        <f ca="1">INDEX(INDIRECT($4:$4),Table1[//DB])</f>
        <v/>
      </c>
      <c r="Q45" s="4" t="str">
        <f ca="1">INDEX(INDIRECT($4:$4),Table1[//DB])</f>
        <v/>
      </c>
      <c r="R45" s="4" t="str">
        <f ca="1">INDEX(INDIRECT($4:$4),Table1[//DB])</f>
        <v/>
      </c>
      <c r="S45" s="4" t="str">
        <f ca="1">INDEX(INDIRECT($4:$4),Table1[//DB])</f>
        <v/>
      </c>
      <c r="T45" s="4">
        <f ca="1">INDEX(INDIRECT($4:$4),Table1[//DB])</f>
        <v>288</v>
      </c>
      <c r="U45" s="4" t="str">
        <f ca="1">INDEX(INDIRECT($4:$4),Table1[//DB])</f>
        <v>PCS</v>
      </c>
      <c r="V45" s="4"/>
      <c r="W45" s="2">
        <f>INDEX([1]!NOTA[C],Table1[[#This Row],[//NOTA]])</f>
        <v>1</v>
      </c>
      <c r="X4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5" s="2">
        <f>IF(Table1[[#This Row],[CTN]]&lt;1,"",INDEX([1]!NOTA[QTY],Table1[[#This Row],[//NOTA]]))</f>
        <v>288</v>
      </c>
      <c r="Z45" s="2" t="str">
        <f>IF(Table1[[#This Row],[CTN]]&lt;1,"",INDEX([1]!NOTA[STN],Table1[[#This Row],[//NOTA]]))</f>
        <v>PCS</v>
      </c>
      <c r="AA4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45" s="4" t="str">
        <f>IF(Table1[[#This Row],[CTN]]&lt;1,INDEX([1]!NOTA[QTY],Table1[[#This Row],[//NOTA]]),"")</f>
        <v/>
      </c>
      <c r="AC45" s="4" t="str">
        <f>IF(Table1[[#This Row],[SISA]]="","",INDEX([1]!NOTA[STN],Table1[[#This Row],[//NOTA]]))</f>
        <v/>
      </c>
      <c r="AD4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5" s="2" t="str">
        <f>IF(Table1[[#This Row],[SISA X]]="","",Table1[[#This Row],[STN X]])</f>
        <v/>
      </c>
      <c r="AF45" s="2">
        <f ca="1">IF(AND(AR$5:AR$373&gt;=$3:$3,AR$5:AR$373&lt;=$4:$4),Table1[[#This Row],[CTN]],"")</f>
        <v>1</v>
      </c>
      <c r="AG45" s="2" t="str">
        <f ca="1">IF(Table1[[#This Row],[CTN_MG_1]]="","",Table1[[#This Row],[SISA X]])</f>
        <v/>
      </c>
      <c r="AH45" s="2" t="str">
        <f ca="1">IF(Table1[[#This Row],[QTY_ECER_MG_1]]="","",Table1[[#This Row],[STN SISA X]])</f>
        <v/>
      </c>
      <c r="AI45" s="2">
        <f ca="1">IF(Table1[[#This Row],[CTN_MG_1]]="","",COUNT(AF$6:AF45))</f>
        <v>31</v>
      </c>
      <c r="AJ45" s="2" t="str">
        <f ca="1">IF(AND(Table1[TGL_H]&gt;=$3:$3,Table1[TGL_H]&lt;=$4:$4),Table1[CTN],"")</f>
        <v/>
      </c>
      <c r="AK45" s="2" t="str">
        <f ca="1">IF(Table1[[#This Row],[CTN_MG_2]]="","",Table1[[#This Row],[SISA X]])</f>
        <v/>
      </c>
      <c r="AL45" s="2" t="str">
        <f ca="1">IF(Table1[[#This Row],[QTY_ECER_MG_2]]="","",Table1[[#This Row],[STN SISA X]])</f>
        <v/>
      </c>
      <c r="AM45" s="2" t="str">
        <f ca="1">IF(Table1[[#This Row],[CTN_MG_2]]="","",COUNT(AJ$6:AJ45))</f>
        <v/>
      </c>
      <c r="AN45" s="2" t="str">
        <f ca="1">IF(AND(AR$5:AR$373&gt;=$3:$3,AR$5:AR$373&lt;=$4:$4),Table1[[#This Row],[CTN]],"")</f>
        <v/>
      </c>
      <c r="AO45" s="2" t="str">
        <f ca="1">IF(Table1[[#This Row],[CTN_MG_3]]="","",Table1[[#This Row],[SISA X]])</f>
        <v/>
      </c>
      <c r="AP45" s="2" t="str">
        <f ca="1">IF(Table1[[#This Row],[QTY_ECER_MG_3]]="","",Table1[[#This Row],[STN SISA X]])</f>
        <v/>
      </c>
      <c r="AQ45" s="4" t="str">
        <f ca="1">IF(Table1[[#This Row],[CTN_MG_3]]="","",COUNT(AN$6:AN45))</f>
        <v/>
      </c>
      <c r="AR45" s="3">
        <f ca="1">INDEX([1]!NOTA[TGL_H],Table1[[#This Row],[//NOTA]])</f>
        <v>45112</v>
      </c>
    </row>
    <row r="46" spans="1:44" x14ac:dyDescent="0.25">
      <c r="A46" s="1">
        <v>57</v>
      </c>
      <c r="D46" t="str">
        <f ca="1">INDEX([1]!NOTA[NB NOTA_C_QTY],Table1[[#This Row],[//NOTA]])</f>
        <v>kenkopencilcasepc0719ur24lsnartomoro</v>
      </c>
      <c r="E4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pckenkopc0719ur24lsn</v>
      </c>
      <c r="F46" t="e">
        <f ca="1">MATCH(Table1[NB BM_C_QTY],Table6[POINTER],0)</f>
        <v>#N/A</v>
      </c>
      <c r="G46">
        <f t="shared" si="1"/>
        <v>57</v>
      </c>
      <c r="H46">
        <f ca="1">MATCH(Table1[[#This Row],[NB NOTA_C_QTY]],[2]!db[NB NOTA_C_QTY+F],0)</f>
        <v>1427</v>
      </c>
      <c r="I46" s="4" t="str">
        <f ca="1">INDEX(INDIRECT($4:$4),Table1[//DB])</f>
        <v>Pc Kenko PC-0719-UR</v>
      </c>
      <c r="J46" s="4" t="str">
        <f ca="1">INDEX(INDIRECT($4:$4),Table1[//DB])</f>
        <v>ARTO MORO</v>
      </c>
      <c r="K46" s="5" t="str">
        <f ca="1">INDEX(INDIRECT($4:$4),Table1[//DB])</f>
        <v>KENKO</v>
      </c>
      <c r="L46" s="4" t="str">
        <f ca="1">INDEX(INDIRECT($4:$4),Table1[//DB])</f>
        <v>24 LSN</v>
      </c>
      <c r="M46" s="4" t="str">
        <f ca="1">INDEX(INDIRECT($4:$4),Table1[//DB])</f>
        <v>pcase</v>
      </c>
      <c r="N46" s="4" t="str">
        <f ca="1">INDEX(INDIRECT($4:$4),Table1[//DB])</f>
        <v>24</v>
      </c>
      <c r="O46" s="4" t="str">
        <f ca="1">INDEX(INDIRECT($4:$4),Table1[//DB])</f>
        <v>LSN</v>
      </c>
      <c r="P46" s="4">
        <f ca="1">INDEX(INDIRECT($4:$4),Table1[//DB])</f>
        <v>12</v>
      </c>
      <c r="Q46" s="4" t="str">
        <f ca="1">INDEX(INDIRECT($4:$4),Table1[//DB])</f>
        <v>PCS</v>
      </c>
      <c r="R46" s="4" t="str">
        <f ca="1">INDEX(INDIRECT($4:$4),Table1[//DB])</f>
        <v/>
      </c>
      <c r="S46" s="4" t="str">
        <f ca="1">INDEX(INDIRECT($4:$4),Table1[//DB])</f>
        <v/>
      </c>
      <c r="T46" s="4">
        <f ca="1">INDEX(INDIRECT($4:$4),Table1[//DB])</f>
        <v>288</v>
      </c>
      <c r="U46" s="4" t="str">
        <f ca="1">INDEX(INDIRECT($4:$4),Table1[//DB])</f>
        <v>PCS</v>
      </c>
      <c r="V46" s="4"/>
      <c r="W46" s="2">
        <f>INDEX([1]!NOTA[C],Table1[[#This Row],[//NOTA]])</f>
        <v>2</v>
      </c>
      <c r="X4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6" s="2">
        <f>IF(Table1[[#This Row],[CTN]]&lt;1,"",INDEX([1]!NOTA[QTY],Table1[[#This Row],[//NOTA]]))</f>
        <v>0</v>
      </c>
      <c r="Z46" s="2">
        <f>IF(Table1[[#This Row],[CTN]]&lt;1,"",INDEX([1]!NOTA[STN],Table1[[#This Row],[//NOTA]]))</f>
        <v>0</v>
      </c>
      <c r="AA4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B46" s="4" t="str">
        <f>IF(Table1[[#This Row],[CTN]]&lt;1,INDEX([1]!NOTA[QTY],Table1[[#This Row],[//NOTA]]),"")</f>
        <v/>
      </c>
      <c r="AC46" s="4" t="str">
        <f>IF(Table1[[#This Row],[SISA]]="","",INDEX([1]!NOTA[STN],Table1[[#This Row],[//NOTA]]))</f>
        <v/>
      </c>
      <c r="AD4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6" s="2" t="str">
        <f>IF(Table1[[#This Row],[SISA X]]="","",Table1[[#This Row],[STN X]])</f>
        <v/>
      </c>
      <c r="AF46" s="2">
        <f ca="1">IF(AND(AR$5:AR$373&gt;=$3:$3,AR$5:AR$373&lt;=$4:$4),Table1[[#This Row],[CTN]],"")</f>
        <v>2</v>
      </c>
      <c r="AG46" s="2" t="str">
        <f ca="1">IF(Table1[[#This Row],[CTN_MG_1]]="","",Table1[[#This Row],[SISA X]])</f>
        <v/>
      </c>
      <c r="AH46" s="2" t="str">
        <f ca="1">IF(Table1[[#This Row],[QTY_ECER_MG_1]]="","",Table1[[#This Row],[STN SISA X]])</f>
        <v/>
      </c>
      <c r="AI46" s="2">
        <f ca="1">IF(Table1[[#This Row],[CTN_MG_1]]="","",COUNT(AF$6:AF46))</f>
        <v>32</v>
      </c>
      <c r="AJ46" s="2" t="str">
        <f ca="1">IF(AND(Table1[TGL_H]&gt;=$3:$3,Table1[TGL_H]&lt;=$4:$4),Table1[CTN],"")</f>
        <v/>
      </c>
      <c r="AK46" s="2" t="str">
        <f ca="1">IF(Table1[[#This Row],[CTN_MG_2]]="","",Table1[[#This Row],[SISA X]])</f>
        <v/>
      </c>
      <c r="AL46" s="2" t="str">
        <f ca="1">IF(Table1[[#This Row],[QTY_ECER_MG_2]]="","",Table1[[#This Row],[STN SISA X]])</f>
        <v/>
      </c>
      <c r="AM46" s="2" t="str">
        <f ca="1">IF(Table1[[#This Row],[CTN_MG_2]]="","",COUNT(AJ$6:AJ46))</f>
        <v/>
      </c>
      <c r="AN46" s="2" t="str">
        <f ca="1">IF(AND(AR$5:AR$373&gt;=$3:$3,AR$5:AR$373&lt;=$4:$4),Table1[[#This Row],[CTN]],"")</f>
        <v/>
      </c>
      <c r="AO46" s="2" t="str">
        <f ca="1">IF(Table1[[#This Row],[CTN_MG_3]]="","",Table1[[#This Row],[SISA X]])</f>
        <v/>
      </c>
      <c r="AP46" s="2" t="str">
        <f ca="1">IF(Table1[[#This Row],[QTY_ECER_MG_3]]="","",Table1[[#This Row],[STN SISA X]])</f>
        <v/>
      </c>
      <c r="AQ46" s="4" t="str">
        <f ca="1">IF(Table1[[#This Row],[CTN_MG_3]]="","",COUNT(AN$6:AN46))</f>
        <v/>
      </c>
      <c r="AR46" s="3">
        <f ca="1">INDEX([1]!NOTA[TGL_H],Table1[[#This Row],[//NOTA]])</f>
        <v>45112</v>
      </c>
    </row>
    <row r="47" spans="1:44" x14ac:dyDescent="0.25">
      <c r="A47" s="1">
        <v>58</v>
      </c>
      <c r="D47" t="str">
        <f ca="1">INDEX([1]!NOTA[NB NOTA_C_QTY],Table1[[#This Row],[//NOTA]])</f>
        <v>kenkocuttera3009mmblade30lsnartomoro</v>
      </c>
      <c r="E4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cutterkenkoa30030lsn</v>
      </c>
      <c r="F47">
        <f ca="1">MATCH(Table1[NB BM_C_QTY],Table6[POINTER],0)</f>
        <v>3492</v>
      </c>
      <c r="G47">
        <f t="shared" si="1"/>
        <v>58</v>
      </c>
      <c r="H47">
        <f ca="1">MATCH(Table1[[#This Row],[NB NOTA_C_QTY]],[2]!db[NB NOTA_C_QTY+F],0)</f>
        <v>1300</v>
      </c>
      <c r="I47" s="4" t="str">
        <f ca="1">INDEX(INDIRECT($4:$4),Table1[//DB])</f>
        <v>Cutter Kenko A-300</v>
      </c>
      <c r="J47" s="4" t="str">
        <f ca="1">INDEX(INDIRECT($4:$4),Table1[//DB])</f>
        <v>ARTO MORO</v>
      </c>
      <c r="K47" s="5" t="str">
        <f ca="1">INDEX(INDIRECT($4:$4),Table1[//DB])</f>
        <v>KENKO</v>
      </c>
      <c r="L47" s="4" t="str">
        <f ca="1">INDEX(INDIRECT($4:$4),Table1[//DB])</f>
        <v>30 LSN</v>
      </c>
      <c r="M47" s="4" t="str">
        <f ca="1">INDEX(INDIRECT($4:$4),Table1[//DB])</f>
        <v>cutter</v>
      </c>
      <c r="N47" s="4" t="str">
        <f ca="1">INDEX(INDIRECT($4:$4),Table1[//DB])</f>
        <v>30</v>
      </c>
      <c r="O47" s="4" t="str">
        <f ca="1">INDEX(INDIRECT($4:$4),Table1[//DB])</f>
        <v>LSN</v>
      </c>
      <c r="P47" s="4">
        <f ca="1">INDEX(INDIRECT($4:$4),Table1[//DB])</f>
        <v>12</v>
      </c>
      <c r="Q47" s="4" t="str">
        <f ca="1">INDEX(INDIRECT($4:$4),Table1[//DB])</f>
        <v>PCS</v>
      </c>
      <c r="R47" s="4" t="str">
        <f ca="1">INDEX(INDIRECT($4:$4),Table1[//DB])</f>
        <v/>
      </c>
      <c r="S47" s="4" t="str">
        <f ca="1">INDEX(INDIRECT($4:$4),Table1[//DB])</f>
        <v/>
      </c>
      <c r="T47" s="4">
        <f ca="1">INDEX(INDIRECT($4:$4),Table1[//DB])</f>
        <v>360</v>
      </c>
      <c r="U47" s="4" t="str">
        <f ca="1">INDEX(INDIRECT($4:$4),Table1[//DB])</f>
        <v>PCS</v>
      </c>
      <c r="V47" s="4"/>
      <c r="W47" s="2">
        <f>INDEX([1]!NOTA[C],Table1[[#This Row],[//NOTA]])</f>
        <v>1</v>
      </c>
      <c r="X4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7" s="2">
        <f>IF(Table1[[#This Row],[CTN]]&lt;1,"",INDEX([1]!NOTA[QTY],Table1[[#This Row],[//NOTA]]))</f>
        <v>0</v>
      </c>
      <c r="Z47" s="2">
        <f>IF(Table1[[#This Row],[CTN]]&lt;1,"",INDEX([1]!NOTA[STN],Table1[[#This Row],[//NOTA]]))</f>
        <v>0</v>
      </c>
      <c r="AA4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B47" s="4" t="str">
        <f>IF(Table1[[#This Row],[CTN]]&lt;1,INDEX([1]!NOTA[QTY],Table1[[#This Row],[//NOTA]]),"")</f>
        <v/>
      </c>
      <c r="AC47" s="4" t="str">
        <f>IF(Table1[[#This Row],[SISA]]="","",INDEX([1]!NOTA[STN],Table1[[#This Row],[//NOTA]]))</f>
        <v/>
      </c>
      <c r="AD4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7" s="2" t="str">
        <f>IF(Table1[[#This Row],[SISA X]]="","",Table1[[#This Row],[STN X]])</f>
        <v/>
      </c>
      <c r="AF47" s="2">
        <f ca="1">IF(AND(AR$5:AR$373&gt;=$3:$3,AR$5:AR$373&lt;=$4:$4),Table1[[#This Row],[CTN]],"")</f>
        <v>1</v>
      </c>
      <c r="AG47" s="2" t="str">
        <f ca="1">IF(Table1[[#This Row],[CTN_MG_1]]="","",Table1[[#This Row],[SISA X]])</f>
        <v/>
      </c>
      <c r="AH47" s="2" t="str">
        <f ca="1">IF(Table1[[#This Row],[QTY_ECER_MG_1]]="","",Table1[[#This Row],[STN SISA X]])</f>
        <v/>
      </c>
      <c r="AI47" s="2">
        <f ca="1">IF(Table1[[#This Row],[CTN_MG_1]]="","",COUNT(AF$6:AF47))</f>
        <v>33</v>
      </c>
      <c r="AJ47" s="2" t="str">
        <f ca="1">IF(AND(Table1[TGL_H]&gt;=$3:$3,Table1[TGL_H]&lt;=$4:$4),Table1[CTN],"")</f>
        <v/>
      </c>
      <c r="AK47" s="2" t="str">
        <f ca="1">IF(Table1[[#This Row],[CTN_MG_2]]="","",Table1[[#This Row],[SISA X]])</f>
        <v/>
      </c>
      <c r="AL47" s="2" t="str">
        <f ca="1">IF(Table1[[#This Row],[QTY_ECER_MG_2]]="","",Table1[[#This Row],[STN SISA X]])</f>
        <v/>
      </c>
      <c r="AM47" s="2" t="str">
        <f ca="1">IF(Table1[[#This Row],[CTN_MG_2]]="","",COUNT(AJ$6:AJ47))</f>
        <v/>
      </c>
      <c r="AN47" s="2" t="str">
        <f ca="1">IF(AND(AR$5:AR$373&gt;=$3:$3,AR$5:AR$373&lt;=$4:$4),Table1[[#This Row],[CTN]],"")</f>
        <v/>
      </c>
      <c r="AO47" s="2" t="str">
        <f ca="1">IF(Table1[[#This Row],[CTN_MG_3]]="","",Table1[[#This Row],[SISA X]])</f>
        <v/>
      </c>
      <c r="AP47" s="2" t="str">
        <f ca="1">IF(Table1[[#This Row],[QTY_ECER_MG_3]]="","",Table1[[#This Row],[STN SISA X]])</f>
        <v/>
      </c>
      <c r="AQ47" s="4" t="str">
        <f ca="1">IF(Table1[[#This Row],[CTN_MG_3]]="","",COUNT(AN$6:AN47))</f>
        <v/>
      </c>
      <c r="AR47" s="3">
        <f ca="1">INDEX([1]!NOTA[TGL_H],Table1[[#This Row],[//NOTA]])</f>
        <v>45112</v>
      </c>
    </row>
    <row r="48" spans="1:44" x14ac:dyDescent="0.25">
      <c r="A48" s="1">
        <v>59</v>
      </c>
      <c r="D48" t="str">
        <f ca="1">INDEX([1]!NOTA[NB NOTA_C_QTY],Table1[[#This Row],[//NOTA]])</f>
        <v>kenkocutterl50018mmblade20lsnartomoro</v>
      </c>
      <c r="E4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cutterkenkol50020lsn</v>
      </c>
      <c r="F48">
        <f ca="1">MATCH(Table1[NB BM_C_QTY],Table6[POINTER],0)</f>
        <v>3494</v>
      </c>
      <c r="G48">
        <f t="shared" si="1"/>
        <v>59</v>
      </c>
      <c r="H48">
        <f ca="1">MATCH(Table1[[#This Row],[NB NOTA_C_QTY]],[2]!db[NB NOTA_C_QTY+F],0)</f>
        <v>1305</v>
      </c>
      <c r="I48" s="4" t="str">
        <f ca="1">INDEX(INDIRECT($4:$4),Table1[//DB])</f>
        <v>Cutter Kenko L-500</v>
      </c>
      <c r="J48" s="4" t="str">
        <f ca="1">INDEX(INDIRECT($4:$4),Table1[//DB])</f>
        <v>ARTO MORO</v>
      </c>
      <c r="K48" s="5" t="str">
        <f ca="1">INDEX(INDIRECT($4:$4),Table1[//DB])</f>
        <v>KENKO</v>
      </c>
      <c r="L48" s="4" t="str">
        <f ca="1">INDEX(INDIRECT($4:$4),Table1[//DB])</f>
        <v>20 LSN</v>
      </c>
      <c r="M48" s="4" t="str">
        <f ca="1">INDEX(INDIRECT($4:$4),Table1[//DB])</f>
        <v>cutter</v>
      </c>
      <c r="N48" s="4" t="str">
        <f ca="1">INDEX(INDIRECT($4:$4),Table1[//DB])</f>
        <v>20</v>
      </c>
      <c r="O48" s="4" t="str">
        <f ca="1">INDEX(INDIRECT($4:$4),Table1[//DB])</f>
        <v>LSN</v>
      </c>
      <c r="P48" s="4">
        <f ca="1">INDEX(INDIRECT($4:$4),Table1[//DB])</f>
        <v>12</v>
      </c>
      <c r="Q48" s="4" t="str">
        <f ca="1">INDEX(INDIRECT($4:$4),Table1[//DB])</f>
        <v>PCS</v>
      </c>
      <c r="R48" s="4" t="str">
        <f ca="1">INDEX(INDIRECT($4:$4),Table1[//DB])</f>
        <v/>
      </c>
      <c r="S48" s="4" t="str">
        <f ca="1">INDEX(INDIRECT($4:$4),Table1[//DB])</f>
        <v/>
      </c>
      <c r="T48" s="4">
        <f ca="1">INDEX(INDIRECT($4:$4),Table1[//DB])</f>
        <v>240</v>
      </c>
      <c r="U48" s="4" t="str">
        <f ca="1">INDEX(INDIRECT($4:$4),Table1[//DB])</f>
        <v>PCS</v>
      </c>
      <c r="V48" s="4"/>
      <c r="W48" s="2">
        <f>INDEX([1]!NOTA[C],Table1[[#This Row],[//NOTA]])</f>
        <v>2</v>
      </c>
      <c r="X4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8" s="2">
        <f>IF(Table1[[#This Row],[CTN]]&lt;1,"",INDEX([1]!NOTA[QTY],Table1[[#This Row],[//NOTA]]))</f>
        <v>0</v>
      </c>
      <c r="Z48" s="2">
        <f>IF(Table1[[#This Row],[CTN]]&lt;1,"",INDEX([1]!NOTA[STN],Table1[[#This Row],[//NOTA]]))</f>
        <v>0</v>
      </c>
      <c r="AA4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48" s="4" t="str">
        <f>IF(Table1[[#This Row],[CTN]]&lt;1,INDEX([1]!NOTA[QTY],Table1[[#This Row],[//NOTA]]),"")</f>
        <v/>
      </c>
      <c r="AC48" s="4" t="str">
        <f>IF(Table1[[#This Row],[SISA]]="","",INDEX([1]!NOTA[STN],Table1[[#This Row],[//NOTA]]))</f>
        <v/>
      </c>
      <c r="AD4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8" s="2" t="str">
        <f>IF(Table1[[#This Row],[SISA X]]="","",Table1[[#This Row],[STN X]])</f>
        <v/>
      </c>
      <c r="AF48" s="2">
        <f ca="1">IF(AND(AR$5:AR$373&gt;=$3:$3,AR$5:AR$373&lt;=$4:$4),Table1[[#This Row],[CTN]],"")</f>
        <v>2</v>
      </c>
      <c r="AG48" s="2" t="str">
        <f ca="1">IF(Table1[[#This Row],[CTN_MG_1]]="","",Table1[[#This Row],[SISA X]])</f>
        <v/>
      </c>
      <c r="AH48" s="2" t="str">
        <f ca="1">IF(Table1[[#This Row],[QTY_ECER_MG_1]]="","",Table1[[#This Row],[STN SISA X]])</f>
        <v/>
      </c>
      <c r="AI48" s="2">
        <f ca="1">IF(Table1[[#This Row],[CTN_MG_1]]="","",COUNT(AF$6:AF48))</f>
        <v>34</v>
      </c>
      <c r="AJ48" s="2" t="str">
        <f ca="1">IF(AND(Table1[TGL_H]&gt;=$3:$3,Table1[TGL_H]&lt;=$4:$4),Table1[CTN],"")</f>
        <v/>
      </c>
      <c r="AK48" s="2" t="str">
        <f ca="1">IF(Table1[[#This Row],[CTN_MG_2]]="","",Table1[[#This Row],[SISA X]])</f>
        <v/>
      </c>
      <c r="AL48" s="2" t="str">
        <f ca="1">IF(Table1[[#This Row],[QTY_ECER_MG_2]]="","",Table1[[#This Row],[STN SISA X]])</f>
        <v/>
      </c>
      <c r="AM48" s="2" t="str">
        <f ca="1">IF(Table1[[#This Row],[CTN_MG_2]]="","",COUNT(AJ$6:AJ48))</f>
        <v/>
      </c>
      <c r="AN48" s="2" t="str">
        <f ca="1">IF(AND(AR$5:AR$373&gt;=$3:$3,AR$5:AR$373&lt;=$4:$4),Table1[[#This Row],[CTN]],"")</f>
        <v/>
      </c>
      <c r="AO48" s="2" t="str">
        <f ca="1">IF(Table1[[#This Row],[CTN_MG_3]]="","",Table1[[#This Row],[SISA X]])</f>
        <v/>
      </c>
      <c r="AP48" s="2" t="str">
        <f ca="1">IF(Table1[[#This Row],[QTY_ECER_MG_3]]="","",Table1[[#This Row],[STN SISA X]])</f>
        <v/>
      </c>
      <c r="AQ48" s="4" t="str">
        <f ca="1">IF(Table1[[#This Row],[CTN_MG_3]]="","",COUNT(AN$6:AN48))</f>
        <v/>
      </c>
      <c r="AR48" s="3">
        <f ca="1">INDEX([1]!NOTA[TGL_H],Table1[[#This Row],[//NOTA]])</f>
        <v>45112</v>
      </c>
    </row>
    <row r="49" spans="1:44" x14ac:dyDescent="0.25">
      <c r="A49" s="1">
        <v>60</v>
      </c>
      <c r="D49" t="str">
        <f ca="1">INDEX([1]!NOTA[NB NOTA_C_QTY],Table1[[#This Row],[//NOTA]])</f>
        <v>kenkoliquidgluelg5050ml20lsnartomoro</v>
      </c>
      <c r="E4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lemcairkenkolg5020lsn</v>
      </c>
      <c r="F49">
        <f ca="1">MATCH(Table1[NB BM_C_QTY],Table6[POINTER],0)</f>
        <v>3577</v>
      </c>
      <c r="G49">
        <f t="shared" si="1"/>
        <v>60</v>
      </c>
      <c r="H49">
        <f ca="1">MATCH(Table1[[#This Row],[NB NOTA_C_QTY]],[2]!db[NB NOTA_C_QTY+F],0)</f>
        <v>1391</v>
      </c>
      <c r="I49" s="4" t="str">
        <f ca="1">INDEX(INDIRECT($4:$4),Table1[//DB])</f>
        <v>Lem cair Kenko LG-50</v>
      </c>
      <c r="J49" s="4" t="str">
        <f ca="1">INDEX(INDIRECT($4:$4),Table1[//DB])</f>
        <v>ARTO MORO</v>
      </c>
      <c r="K49" s="5" t="str">
        <f ca="1">INDEX(INDIRECT($4:$4),Table1[//DB])</f>
        <v>KENKO</v>
      </c>
      <c r="L49" s="4" t="str">
        <f ca="1">INDEX(INDIRECT($4:$4),Table1[//DB])</f>
        <v>20 LSN</v>
      </c>
      <c r="M49" s="4" t="str">
        <f ca="1">INDEX(INDIRECT($4:$4),Table1[//DB])</f>
        <v>lem</v>
      </c>
      <c r="N49" s="4" t="str">
        <f ca="1">INDEX(INDIRECT($4:$4),Table1[//DB])</f>
        <v>20</v>
      </c>
      <c r="O49" s="4" t="str">
        <f ca="1">INDEX(INDIRECT($4:$4),Table1[//DB])</f>
        <v>LSN</v>
      </c>
      <c r="P49" s="4">
        <f ca="1">INDEX(INDIRECT($4:$4),Table1[//DB])</f>
        <v>12</v>
      </c>
      <c r="Q49" s="4" t="str">
        <f ca="1">INDEX(INDIRECT($4:$4),Table1[//DB])</f>
        <v>PCS</v>
      </c>
      <c r="R49" s="4" t="str">
        <f ca="1">INDEX(INDIRECT($4:$4),Table1[//DB])</f>
        <v/>
      </c>
      <c r="S49" s="4" t="str">
        <f ca="1">INDEX(INDIRECT($4:$4),Table1[//DB])</f>
        <v/>
      </c>
      <c r="T49" s="4">
        <f ca="1">INDEX(INDIRECT($4:$4),Table1[//DB])</f>
        <v>240</v>
      </c>
      <c r="U49" s="4" t="str">
        <f ca="1">INDEX(INDIRECT($4:$4),Table1[//DB])</f>
        <v>PCS</v>
      </c>
      <c r="V49" s="4"/>
      <c r="W49" s="2">
        <f>INDEX([1]!NOTA[C],Table1[[#This Row],[//NOTA]])</f>
        <v>2</v>
      </c>
      <c r="X4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9" s="2">
        <f>IF(Table1[[#This Row],[CTN]]&lt;1,"",INDEX([1]!NOTA[QTY],Table1[[#This Row],[//NOTA]]))</f>
        <v>0</v>
      </c>
      <c r="Z49" s="2">
        <f>IF(Table1[[#This Row],[CTN]]&lt;1,"",INDEX([1]!NOTA[STN],Table1[[#This Row],[//NOTA]]))</f>
        <v>0</v>
      </c>
      <c r="AA4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49" s="4" t="str">
        <f>IF(Table1[[#This Row],[CTN]]&lt;1,INDEX([1]!NOTA[QTY],Table1[[#This Row],[//NOTA]]),"")</f>
        <v/>
      </c>
      <c r="AC49" s="4" t="str">
        <f>IF(Table1[[#This Row],[SISA]]="","",INDEX([1]!NOTA[STN],Table1[[#This Row],[//NOTA]]))</f>
        <v/>
      </c>
      <c r="AD4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9" s="2" t="str">
        <f>IF(Table1[[#This Row],[SISA X]]="","",Table1[[#This Row],[STN X]])</f>
        <v/>
      </c>
      <c r="AF49" s="2">
        <f ca="1">IF(AND(AR$5:AR$373&gt;=$3:$3,AR$5:AR$373&lt;=$4:$4),Table1[[#This Row],[CTN]],"")</f>
        <v>2</v>
      </c>
      <c r="AG49" s="2" t="str">
        <f ca="1">IF(Table1[[#This Row],[CTN_MG_1]]="","",Table1[[#This Row],[SISA X]])</f>
        <v/>
      </c>
      <c r="AH49" s="2" t="str">
        <f ca="1">IF(Table1[[#This Row],[QTY_ECER_MG_1]]="","",Table1[[#This Row],[STN SISA X]])</f>
        <v/>
      </c>
      <c r="AI49" s="2">
        <f ca="1">IF(Table1[[#This Row],[CTN_MG_1]]="","",COUNT(AF$6:AF49))</f>
        <v>35</v>
      </c>
      <c r="AJ49" s="2" t="str">
        <f ca="1">IF(AND(Table1[TGL_H]&gt;=$3:$3,Table1[TGL_H]&lt;=$4:$4),Table1[CTN],"")</f>
        <v/>
      </c>
      <c r="AK49" s="2" t="str">
        <f ca="1">IF(Table1[[#This Row],[CTN_MG_2]]="","",Table1[[#This Row],[SISA X]])</f>
        <v/>
      </c>
      <c r="AL49" s="2" t="str">
        <f ca="1">IF(Table1[[#This Row],[QTY_ECER_MG_2]]="","",Table1[[#This Row],[STN SISA X]])</f>
        <v/>
      </c>
      <c r="AM49" s="2" t="str">
        <f ca="1">IF(Table1[[#This Row],[CTN_MG_2]]="","",COUNT(AJ$6:AJ49))</f>
        <v/>
      </c>
      <c r="AN49" s="2" t="str">
        <f ca="1">IF(AND(AR$5:AR$373&gt;=$3:$3,AR$5:AR$373&lt;=$4:$4),Table1[[#This Row],[CTN]],"")</f>
        <v/>
      </c>
      <c r="AO49" s="2" t="str">
        <f ca="1">IF(Table1[[#This Row],[CTN_MG_3]]="","",Table1[[#This Row],[SISA X]])</f>
        <v/>
      </c>
      <c r="AP49" s="2" t="str">
        <f ca="1">IF(Table1[[#This Row],[QTY_ECER_MG_3]]="","",Table1[[#This Row],[STN SISA X]])</f>
        <v/>
      </c>
      <c r="AQ49" s="4" t="str">
        <f ca="1">IF(Table1[[#This Row],[CTN_MG_3]]="","",COUNT(AN$6:AN49))</f>
        <v/>
      </c>
      <c r="AR49" s="3">
        <f ca="1">INDEX([1]!NOTA[TGL_H],Table1[[#This Row],[//NOTA]])</f>
        <v>45112</v>
      </c>
    </row>
    <row r="50" spans="1:44" x14ac:dyDescent="0.25">
      <c r="A50" s="1">
        <v>61</v>
      </c>
      <c r="D50" t="str">
        <f ca="1">INDEX([1]!NOTA[NB NOTA_C_QTY],Table1[[#This Row],[//NOTA]])</f>
        <v>kenkogluestick8grsmall36box30pcsartomoro</v>
      </c>
      <c r="E5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lemstickkenko8grkecil36box30pcs</v>
      </c>
      <c r="F50" t="e">
        <f ca="1">MATCH(Table1[NB BM_C_QTY],Table6[POINTER],0)</f>
        <v>#N/A</v>
      </c>
      <c r="G50">
        <f t="shared" si="1"/>
        <v>61</v>
      </c>
      <c r="H50">
        <f ca="1">MATCH(Table1[[#This Row],[NB NOTA_C_QTY]],[2]!db[NB NOTA_C_QTY+F],0)</f>
        <v>1364</v>
      </c>
      <c r="I50" s="4" t="str">
        <f ca="1">INDEX(INDIRECT($4:$4),Table1[//DB])</f>
        <v>Lem stick Kenko 8gr kecil</v>
      </c>
      <c r="J50" s="4" t="str">
        <f ca="1">INDEX(INDIRECT($4:$4),Table1[//DB])</f>
        <v>ARTO MORO</v>
      </c>
      <c r="K50" s="5" t="str">
        <f ca="1">INDEX(INDIRECT($4:$4),Table1[//DB])</f>
        <v>KENKO</v>
      </c>
      <c r="L50" s="4" t="str">
        <f ca="1">INDEX(INDIRECT($4:$4),Table1[//DB])</f>
        <v>36 BOX (30 PCS)</v>
      </c>
      <c r="M50" s="4" t="str">
        <f ca="1">INDEX(INDIRECT($4:$4),Table1[//DB])</f>
        <v>lem</v>
      </c>
      <c r="N50" s="4" t="str">
        <f ca="1">INDEX(INDIRECT($4:$4),Table1[//DB])</f>
        <v>36</v>
      </c>
      <c r="O50" s="4" t="str">
        <f ca="1">INDEX(INDIRECT($4:$4),Table1[//DB])</f>
        <v>BOX</v>
      </c>
      <c r="P50" s="4" t="str">
        <f ca="1">INDEX(INDIRECT($4:$4),Table1[//DB])</f>
        <v>30</v>
      </c>
      <c r="Q50" s="4" t="str">
        <f ca="1">INDEX(INDIRECT($4:$4),Table1[//DB])</f>
        <v>PCS</v>
      </c>
      <c r="R50" s="4" t="str">
        <f ca="1">INDEX(INDIRECT($4:$4),Table1[//DB])</f>
        <v/>
      </c>
      <c r="S50" s="4" t="str">
        <f ca="1">INDEX(INDIRECT($4:$4),Table1[//DB])</f>
        <v/>
      </c>
      <c r="T50" s="4">
        <f ca="1">INDEX(INDIRECT($4:$4),Table1[//DB])</f>
        <v>1080</v>
      </c>
      <c r="U50" s="4" t="str">
        <f ca="1">INDEX(INDIRECT($4:$4),Table1[//DB])</f>
        <v>PCS</v>
      </c>
      <c r="V50" s="4"/>
      <c r="W50" s="2">
        <f>INDEX([1]!NOTA[C],Table1[[#This Row],[//NOTA]])</f>
        <v>3</v>
      </c>
      <c r="X50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50" s="2">
        <f>IF(Table1[[#This Row],[CTN]]&lt;1,"",INDEX([1]!NOTA[QTY],Table1[[#This Row],[//NOTA]]))</f>
        <v>0</v>
      </c>
      <c r="Z50" s="2">
        <f>IF(Table1[[#This Row],[CTN]]&lt;1,"",INDEX([1]!NOTA[STN],Table1[[#This Row],[//NOTA]]))</f>
        <v>0</v>
      </c>
      <c r="AA5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3240</v>
      </c>
      <c r="AB50" s="4" t="str">
        <f>IF(Table1[[#This Row],[CTN]]&lt;1,INDEX([1]!NOTA[QTY],Table1[[#This Row],[//NOTA]]),"")</f>
        <v/>
      </c>
      <c r="AC50" s="4" t="str">
        <f>IF(Table1[[#This Row],[SISA]]="","",INDEX([1]!NOTA[STN],Table1[[#This Row],[//NOTA]]))</f>
        <v/>
      </c>
      <c r="AD5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50" s="2" t="str">
        <f>IF(Table1[[#This Row],[SISA X]]="","",Table1[[#This Row],[STN X]])</f>
        <v/>
      </c>
      <c r="AF50" s="2">
        <f ca="1">IF(AND(AR$5:AR$373&gt;=$3:$3,AR$5:AR$373&lt;=$4:$4),Table1[[#This Row],[CTN]],"")</f>
        <v>3</v>
      </c>
      <c r="AG50" s="2" t="str">
        <f ca="1">IF(Table1[[#This Row],[CTN_MG_1]]="","",Table1[[#This Row],[SISA X]])</f>
        <v/>
      </c>
      <c r="AH50" s="2" t="str">
        <f ca="1">IF(Table1[[#This Row],[QTY_ECER_MG_1]]="","",Table1[[#This Row],[STN SISA X]])</f>
        <v/>
      </c>
      <c r="AI50" s="2">
        <f ca="1">IF(Table1[[#This Row],[CTN_MG_1]]="","",COUNT(AF$6:AF50))</f>
        <v>36</v>
      </c>
      <c r="AJ50" s="2" t="str">
        <f ca="1">IF(AND(Table1[TGL_H]&gt;=$3:$3,Table1[TGL_H]&lt;=$4:$4),Table1[CTN],"")</f>
        <v/>
      </c>
      <c r="AK50" s="2" t="str">
        <f ca="1">IF(Table1[[#This Row],[CTN_MG_2]]="","",Table1[[#This Row],[SISA X]])</f>
        <v/>
      </c>
      <c r="AL50" s="2" t="str">
        <f ca="1">IF(Table1[[#This Row],[QTY_ECER_MG_2]]="","",Table1[[#This Row],[STN SISA X]])</f>
        <v/>
      </c>
      <c r="AM50" s="2" t="str">
        <f ca="1">IF(Table1[[#This Row],[CTN_MG_2]]="","",COUNT(AJ$6:AJ50))</f>
        <v/>
      </c>
      <c r="AN50" s="2" t="str">
        <f ca="1">IF(AND(AR$5:AR$373&gt;=$3:$3,AR$5:AR$373&lt;=$4:$4),Table1[[#This Row],[CTN]],"")</f>
        <v/>
      </c>
      <c r="AO50" s="2" t="str">
        <f ca="1">IF(Table1[[#This Row],[CTN_MG_3]]="","",Table1[[#This Row],[SISA X]])</f>
        <v/>
      </c>
      <c r="AP50" s="2" t="str">
        <f ca="1">IF(Table1[[#This Row],[QTY_ECER_MG_3]]="","",Table1[[#This Row],[STN SISA X]])</f>
        <v/>
      </c>
      <c r="AQ50" s="4" t="str">
        <f ca="1">IF(Table1[[#This Row],[CTN_MG_3]]="","",COUNT(AN$6:AN50))</f>
        <v/>
      </c>
      <c r="AR50" s="3">
        <f ca="1">INDEX([1]!NOTA[TGL_H],Table1[[#This Row],[//NOTA]])</f>
        <v>45112</v>
      </c>
    </row>
    <row r="51" spans="1:44" x14ac:dyDescent="0.25">
      <c r="A51" s="1">
        <v>62</v>
      </c>
      <c r="D51" t="str">
        <f ca="1">INDEX([1]!NOTA[NB NOTA_C_QTY],Table1[[#This Row],[//NOTA]])</f>
        <v>kenkogelpenke200black12grsartomoro</v>
      </c>
      <c r="E5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gelpenkenkoke200hitam12grs</v>
      </c>
      <c r="F51" t="e">
        <f ca="1">MATCH(Table1[NB BM_C_QTY],Table6[POINTER],0)</f>
        <v>#N/A</v>
      </c>
      <c r="G51">
        <f t="shared" si="1"/>
        <v>62</v>
      </c>
      <c r="H51">
        <f ca="1">MATCH(Table1[[#This Row],[NB NOTA_C_QTY]],[2]!db[NB NOTA_C_QTY+F],0)</f>
        <v>1344</v>
      </c>
      <c r="I51" s="4" t="str">
        <f ca="1">INDEX(INDIRECT($4:$4),Table1[//DB])</f>
        <v>Gel pen Kenko KE-200 hitam</v>
      </c>
      <c r="J51" s="4" t="str">
        <f ca="1">INDEX(INDIRECT($4:$4),Table1[//DB])</f>
        <v>ARTO MORO</v>
      </c>
      <c r="K51" s="5" t="str">
        <f ca="1">INDEX(INDIRECT($4:$4),Table1[//DB])</f>
        <v>KENKO</v>
      </c>
      <c r="L51" s="4" t="str">
        <f ca="1">INDEX(INDIRECT($4:$4),Table1[//DB])</f>
        <v>12 GRS</v>
      </c>
      <c r="M51" s="4" t="str">
        <f ca="1">INDEX(INDIRECT($4:$4),Table1[//DB])</f>
        <v>pen</v>
      </c>
      <c r="N51" s="4" t="str">
        <f ca="1">INDEX(INDIRECT($4:$4),Table1[//DB])</f>
        <v>12</v>
      </c>
      <c r="O51" s="4" t="str">
        <f ca="1">INDEX(INDIRECT($4:$4),Table1[//DB])</f>
        <v>GRS</v>
      </c>
      <c r="P51" s="4">
        <f ca="1">INDEX(INDIRECT($4:$4),Table1[//DB])</f>
        <v>12</v>
      </c>
      <c r="Q51" s="4" t="str">
        <f ca="1">INDEX(INDIRECT($4:$4),Table1[//DB])</f>
        <v>LSN</v>
      </c>
      <c r="R51" s="4">
        <f ca="1">INDEX(INDIRECT($4:$4),Table1[//DB])</f>
        <v>12</v>
      </c>
      <c r="S51" s="4" t="str">
        <f ca="1">INDEX(INDIRECT($4:$4),Table1[//DB])</f>
        <v>PCS</v>
      </c>
      <c r="T51" s="4">
        <f ca="1">INDEX(INDIRECT($4:$4),Table1[//DB])</f>
        <v>1728</v>
      </c>
      <c r="U51" s="4" t="str">
        <f ca="1">INDEX(INDIRECT($4:$4),Table1[//DB])</f>
        <v>PCS</v>
      </c>
      <c r="V51" s="4"/>
      <c r="W51" s="2">
        <f>INDEX([1]!NOTA[C],Table1[[#This Row],[//NOTA]])</f>
        <v>2</v>
      </c>
      <c r="X5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51" s="2">
        <f>IF(Table1[[#This Row],[CTN]]&lt;1,"",INDEX([1]!NOTA[QTY],Table1[[#This Row],[//NOTA]]))</f>
        <v>0</v>
      </c>
      <c r="Z51" s="2">
        <f>IF(Table1[[#This Row],[CTN]]&lt;1,"",INDEX([1]!NOTA[STN],Table1[[#This Row],[//NOTA]]))</f>
        <v>0</v>
      </c>
      <c r="AA5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B51" s="4" t="str">
        <f>IF(Table1[[#This Row],[CTN]]&lt;1,INDEX([1]!NOTA[QTY],Table1[[#This Row],[//NOTA]]),"")</f>
        <v/>
      </c>
      <c r="AC51" s="4" t="str">
        <f>IF(Table1[[#This Row],[SISA]]="","",INDEX([1]!NOTA[STN],Table1[[#This Row],[//NOTA]]))</f>
        <v/>
      </c>
      <c r="AD5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51" s="2" t="str">
        <f>IF(Table1[[#This Row],[SISA X]]="","",Table1[[#This Row],[STN X]])</f>
        <v/>
      </c>
      <c r="AF51" s="2">
        <f ca="1">IF(AND(AR$5:AR$373&gt;=$3:$3,AR$5:AR$373&lt;=$4:$4),Table1[[#This Row],[CTN]],"")</f>
        <v>2</v>
      </c>
      <c r="AG51" s="2" t="str">
        <f ca="1">IF(Table1[[#This Row],[CTN_MG_1]]="","",Table1[[#This Row],[SISA X]])</f>
        <v/>
      </c>
      <c r="AH51" s="2" t="str">
        <f ca="1">IF(Table1[[#This Row],[QTY_ECER_MG_1]]="","",Table1[[#This Row],[STN SISA X]])</f>
        <v/>
      </c>
      <c r="AI51" s="2">
        <f ca="1">IF(Table1[[#This Row],[CTN_MG_1]]="","",COUNT(AF$6:AF51))</f>
        <v>37</v>
      </c>
      <c r="AJ51" s="2" t="str">
        <f ca="1">IF(AND(Table1[TGL_H]&gt;=$3:$3,Table1[TGL_H]&lt;=$4:$4),Table1[CTN],"")</f>
        <v/>
      </c>
      <c r="AK51" s="2" t="str">
        <f ca="1">IF(Table1[[#This Row],[CTN_MG_2]]="","",Table1[[#This Row],[SISA X]])</f>
        <v/>
      </c>
      <c r="AL51" s="2" t="str">
        <f ca="1">IF(Table1[[#This Row],[QTY_ECER_MG_2]]="","",Table1[[#This Row],[STN SISA X]])</f>
        <v/>
      </c>
      <c r="AM51" s="2" t="str">
        <f ca="1">IF(Table1[[#This Row],[CTN_MG_2]]="","",COUNT(AJ$6:AJ51))</f>
        <v/>
      </c>
      <c r="AN51" s="2" t="str">
        <f ca="1">IF(AND(AR$5:AR$373&gt;=$3:$3,AR$5:AR$373&lt;=$4:$4),Table1[[#This Row],[CTN]],"")</f>
        <v/>
      </c>
      <c r="AO51" s="2" t="str">
        <f ca="1">IF(Table1[[#This Row],[CTN_MG_3]]="","",Table1[[#This Row],[SISA X]])</f>
        <v/>
      </c>
      <c r="AP51" s="2" t="str">
        <f ca="1">IF(Table1[[#This Row],[QTY_ECER_MG_3]]="","",Table1[[#This Row],[STN SISA X]])</f>
        <v/>
      </c>
      <c r="AQ51" s="4" t="str">
        <f ca="1">IF(Table1[[#This Row],[CTN_MG_3]]="","",COUNT(AN$6:AN51))</f>
        <v/>
      </c>
      <c r="AR51" s="3">
        <f ca="1">INDEX([1]!NOTA[TGL_H],Table1[[#This Row],[//NOTA]])</f>
        <v>45112</v>
      </c>
    </row>
    <row r="52" spans="1:44" x14ac:dyDescent="0.25">
      <c r="A52" s="1">
        <v>64</v>
      </c>
      <c r="D52" t="str">
        <f ca="1">INDEX([1]!NOTA[NB NOTA_C_QTY],Table1[[#This Row],[//NOTA]])</f>
        <v>kenkostainlesssteelruler100cm10lsnartomoro</v>
      </c>
      <c r="E5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garisanbesi100cmkenko10lsn</v>
      </c>
      <c r="F52" t="e">
        <f ca="1">MATCH(Table1[NB BM_C_QTY],Table6[POINTER],0)</f>
        <v>#N/A</v>
      </c>
      <c r="G52">
        <f t="shared" si="1"/>
        <v>64</v>
      </c>
      <c r="H52">
        <f ca="1">MATCH(Table1[[#This Row],[NB NOTA_C_QTY]],[2]!db[NB NOTA_C_QTY+F],0)</f>
        <v>1460</v>
      </c>
      <c r="I52" s="4" t="str">
        <f ca="1">INDEX(INDIRECT($4:$4),Table1[//DB])</f>
        <v>Garisan besi 100cm Kenko</v>
      </c>
      <c r="J52" s="4" t="str">
        <f ca="1">INDEX(INDIRECT($4:$4),Table1[//DB])</f>
        <v>ARTO MORO</v>
      </c>
      <c r="K52" s="5" t="str">
        <f ca="1">INDEX(INDIRECT($4:$4),Table1[//DB])</f>
        <v>KENKO</v>
      </c>
      <c r="L52" s="4" t="str">
        <f ca="1">INDEX(INDIRECT($4:$4),Table1[//DB])</f>
        <v>10 LSN</v>
      </c>
      <c r="M52" s="4" t="str">
        <f ca="1">INDEX(INDIRECT($4:$4),Table1[//DB])</f>
        <v>garisan</v>
      </c>
      <c r="N52" s="4" t="str">
        <f ca="1">INDEX(INDIRECT($4:$4),Table1[//DB])</f>
        <v>10</v>
      </c>
      <c r="O52" s="4" t="str">
        <f ca="1">INDEX(INDIRECT($4:$4),Table1[//DB])</f>
        <v>LSN</v>
      </c>
      <c r="P52" s="4">
        <f ca="1">INDEX(INDIRECT($4:$4),Table1[//DB])</f>
        <v>12</v>
      </c>
      <c r="Q52" s="4" t="str">
        <f ca="1">INDEX(INDIRECT($4:$4),Table1[//DB])</f>
        <v>PCS</v>
      </c>
      <c r="R52" s="4" t="str">
        <f ca="1">INDEX(INDIRECT($4:$4),Table1[//DB])</f>
        <v/>
      </c>
      <c r="S52" s="4" t="str">
        <f ca="1">INDEX(INDIRECT($4:$4),Table1[//DB])</f>
        <v/>
      </c>
      <c r="T52" s="4">
        <f ca="1">INDEX(INDIRECT($4:$4),Table1[//DB])</f>
        <v>120</v>
      </c>
      <c r="U52" s="4" t="str">
        <f ca="1">INDEX(INDIRECT($4:$4),Table1[//DB])</f>
        <v>PCS</v>
      </c>
      <c r="V52" s="4"/>
      <c r="W52" s="2">
        <f>INDEX([1]!NOTA[C],Table1[[#This Row],[//NOTA]])</f>
        <v>1</v>
      </c>
      <c r="X5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2" s="2">
        <f>IF(Table1[[#This Row],[CTN]]&lt;1,"",INDEX([1]!NOTA[QTY],Table1[[#This Row],[//NOTA]]))</f>
        <v>0</v>
      </c>
      <c r="Z52" s="2">
        <f>IF(Table1[[#This Row],[CTN]]&lt;1,"",INDEX([1]!NOTA[STN],Table1[[#This Row],[//NOTA]]))</f>
        <v>0</v>
      </c>
      <c r="AA5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B52" s="4" t="str">
        <f>IF(Table1[[#This Row],[CTN]]&lt;1,INDEX([1]!NOTA[QTY],Table1[[#This Row],[//NOTA]]),"")</f>
        <v/>
      </c>
      <c r="AC52" s="4" t="str">
        <f>IF(Table1[[#This Row],[SISA]]="","",INDEX([1]!NOTA[STN],Table1[[#This Row],[//NOTA]]))</f>
        <v/>
      </c>
      <c r="AD5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52" s="2" t="str">
        <f>IF(Table1[[#This Row],[SISA X]]="","",Table1[[#This Row],[STN X]])</f>
        <v/>
      </c>
      <c r="AF52" s="2">
        <f ca="1">IF(AND(AR$5:AR$373&gt;=$3:$3,AR$5:AR$373&lt;=$4:$4),Table1[[#This Row],[CTN]],"")</f>
        <v>1</v>
      </c>
      <c r="AG52" s="2" t="str">
        <f ca="1">IF(Table1[[#This Row],[CTN_MG_1]]="","",Table1[[#This Row],[SISA X]])</f>
        <v/>
      </c>
      <c r="AH52" s="2" t="str">
        <f ca="1">IF(Table1[[#This Row],[QTY_ECER_MG_1]]="","",Table1[[#This Row],[STN SISA X]])</f>
        <v/>
      </c>
      <c r="AI52" s="2">
        <f ca="1">IF(Table1[[#This Row],[CTN_MG_1]]="","",COUNT(AF$6:AF52))</f>
        <v>38</v>
      </c>
      <c r="AJ52" s="2" t="str">
        <f ca="1">IF(AND(Table1[TGL_H]&gt;=$3:$3,Table1[TGL_H]&lt;=$4:$4),Table1[CTN],"")</f>
        <v/>
      </c>
      <c r="AK52" s="2" t="str">
        <f ca="1">IF(Table1[[#This Row],[CTN_MG_2]]="","",Table1[[#This Row],[SISA X]])</f>
        <v/>
      </c>
      <c r="AL52" s="2" t="str">
        <f ca="1">IF(Table1[[#This Row],[QTY_ECER_MG_2]]="","",Table1[[#This Row],[STN SISA X]])</f>
        <v/>
      </c>
      <c r="AM52" s="2" t="str">
        <f ca="1">IF(Table1[[#This Row],[CTN_MG_2]]="","",COUNT(AJ$6:AJ52))</f>
        <v/>
      </c>
      <c r="AN52" s="2" t="str">
        <f ca="1">IF(AND(AR$5:AR$373&gt;=$3:$3,AR$5:AR$373&lt;=$4:$4),Table1[[#This Row],[CTN]],"")</f>
        <v/>
      </c>
      <c r="AO52" s="2" t="str">
        <f ca="1">IF(Table1[[#This Row],[CTN_MG_3]]="","",Table1[[#This Row],[SISA X]])</f>
        <v/>
      </c>
      <c r="AP52" s="2" t="str">
        <f ca="1">IF(Table1[[#This Row],[QTY_ECER_MG_3]]="","",Table1[[#This Row],[STN SISA X]])</f>
        <v/>
      </c>
      <c r="AQ52" s="4" t="str">
        <f ca="1">IF(Table1[[#This Row],[CTN_MG_3]]="","",COUNT(AN$6:AN52))</f>
        <v/>
      </c>
      <c r="AR52" s="3">
        <f ca="1">INDEX([1]!NOTA[TGL_H],Table1[[#This Row],[//NOTA]])</f>
        <v>45112</v>
      </c>
    </row>
    <row r="53" spans="1:44" x14ac:dyDescent="0.25">
      <c r="A53" s="1">
        <v>65</v>
      </c>
      <c r="D53" t="str">
        <f ca="1">INDEX([1]!NOTA[NB NOTA_C_QTY],Table1[[#This Row],[//NOTA]])</f>
        <v>kenkostainlesssteelruler40cm10lsnartomoro</v>
      </c>
      <c r="E5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garisanbesikenko40cm10lsn</v>
      </c>
      <c r="F53" t="e">
        <f ca="1">MATCH(Table1[NB BM_C_QTY],Table6[POINTER],0)</f>
        <v>#N/A</v>
      </c>
      <c r="G53">
        <f t="shared" si="1"/>
        <v>65</v>
      </c>
      <c r="H53">
        <f ca="1">MATCH(Table1[[#This Row],[NB NOTA_C_QTY]],[2]!db[NB NOTA_C_QTY+F],0)</f>
        <v>1464</v>
      </c>
      <c r="I53" s="4" t="str">
        <f ca="1">INDEX(INDIRECT($4:$4),Table1[//DB])</f>
        <v>Garisan Besi Kenko 40cm</v>
      </c>
      <c r="J53" s="4" t="str">
        <f ca="1">INDEX(INDIRECT($4:$4),Table1[//DB])</f>
        <v>ARTO MORO</v>
      </c>
      <c r="K53" s="5" t="str">
        <f ca="1">INDEX(INDIRECT($4:$4),Table1[//DB])</f>
        <v>KENKO</v>
      </c>
      <c r="L53" s="4" t="str">
        <f ca="1">INDEX(INDIRECT($4:$4),Table1[//DB])</f>
        <v>10 LSN</v>
      </c>
      <c r="M53" s="4" t="str">
        <f ca="1">INDEX(INDIRECT($4:$4),Table1[//DB])</f>
        <v>garisan</v>
      </c>
      <c r="N53" s="4" t="str">
        <f ca="1">INDEX(INDIRECT($4:$4),Table1[//DB])</f>
        <v>10</v>
      </c>
      <c r="O53" s="4" t="str">
        <f ca="1">INDEX(INDIRECT($4:$4),Table1[//DB])</f>
        <v>LSN</v>
      </c>
      <c r="P53" s="4">
        <f ca="1">INDEX(INDIRECT($4:$4),Table1[//DB])</f>
        <v>12</v>
      </c>
      <c r="Q53" s="4" t="str">
        <f ca="1">INDEX(INDIRECT($4:$4),Table1[//DB])</f>
        <v>PCS</v>
      </c>
      <c r="R53" s="4" t="str">
        <f ca="1">INDEX(INDIRECT($4:$4),Table1[//DB])</f>
        <v/>
      </c>
      <c r="S53" s="4" t="str">
        <f ca="1">INDEX(INDIRECT($4:$4),Table1[//DB])</f>
        <v/>
      </c>
      <c r="T53" s="4">
        <f ca="1">INDEX(INDIRECT($4:$4),Table1[//DB])</f>
        <v>120</v>
      </c>
      <c r="U53" s="4" t="str">
        <f ca="1">INDEX(INDIRECT($4:$4),Table1[//DB])</f>
        <v>PCS</v>
      </c>
      <c r="V53" s="4"/>
      <c r="W53" s="2">
        <f>INDEX([1]!NOTA[C],Table1[[#This Row],[//NOTA]])</f>
        <v>1</v>
      </c>
      <c r="X5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3" s="2">
        <f>IF(Table1[[#This Row],[CTN]]&lt;1,"",INDEX([1]!NOTA[QTY],Table1[[#This Row],[//NOTA]]))</f>
        <v>0</v>
      </c>
      <c r="Z53" s="2">
        <f>IF(Table1[[#This Row],[CTN]]&lt;1,"",INDEX([1]!NOTA[STN],Table1[[#This Row],[//NOTA]]))</f>
        <v>0</v>
      </c>
      <c r="AA5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B53" s="4" t="str">
        <f>IF(Table1[[#This Row],[CTN]]&lt;1,INDEX([1]!NOTA[QTY],Table1[[#This Row],[//NOTA]]),"")</f>
        <v/>
      </c>
      <c r="AC53" s="4" t="str">
        <f>IF(Table1[[#This Row],[SISA]]="","",INDEX([1]!NOTA[STN],Table1[[#This Row],[//NOTA]]))</f>
        <v/>
      </c>
      <c r="AD5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53" s="2" t="str">
        <f>IF(Table1[[#This Row],[SISA X]]="","",Table1[[#This Row],[STN X]])</f>
        <v/>
      </c>
      <c r="AF53" s="2">
        <f ca="1">IF(AND(AR$5:AR$373&gt;=$3:$3,AR$5:AR$373&lt;=$4:$4),Table1[[#This Row],[CTN]],"")</f>
        <v>1</v>
      </c>
      <c r="AG53" s="2" t="str">
        <f ca="1">IF(Table1[[#This Row],[CTN_MG_1]]="","",Table1[[#This Row],[SISA X]])</f>
        <v/>
      </c>
      <c r="AH53" s="2" t="str">
        <f ca="1">IF(Table1[[#This Row],[QTY_ECER_MG_1]]="","",Table1[[#This Row],[STN SISA X]])</f>
        <v/>
      </c>
      <c r="AI53" s="2">
        <f ca="1">IF(Table1[[#This Row],[CTN_MG_1]]="","",COUNT(AF$6:AF53))</f>
        <v>39</v>
      </c>
      <c r="AJ53" s="2" t="str">
        <f ca="1">IF(AND(Table1[TGL_H]&gt;=$3:$3,Table1[TGL_H]&lt;=$4:$4),Table1[CTN],"")</f>
        <v/>
      </c>
      <c r="AK53" s="2" t="str">
        <f ca="1">IF(Table1[[#This Row],[CTN_MG_2]]="","",Table1[[#This Row],[SISA X]])</f>
        <v/>
      </c>
      <c r="AL53" s="2" t="str">
        <f ca="1">IF(Table1[[#This Row],[QTY_ECER_MG_2]]="","",Table1[[#This Row],[STN SISA X]])</f>
        <v/>
      </c>
      <c r="AM53" s="2" t="str">
        <f ca="1">IF(Table1[[#This Row],[CTN_MG_2]]="","",COUNT(AJ$6:AJ53))</f>
        <v/>
      </c>
      <c r="AN53" s="2" t="str">
        <f ca="1">IF(AND(AR$5:AR$373&gt;=$3:$3,AR$5:AR$373&lt;=$4:$4),Table1[[#This Row],[CTN]],"")</f>
        <v/>
      </c>
      <c r="AO53" s="2" t="str">
        <f ca="1">IF(Table1[[#This Row],[CTN_MG_3]]="","",Table1[[#This Row],[SISA X]])</f>
        <v/>
      </c>
      <c r="AP53" s="2" t="str">
        <f ca="1">IF(Table1[[#This Row],[QTY_ECER_MG_3]]="","",Table1[[#This Row],[STN SISA X]])</f>
        <v/>
      </c>
      <c r="AQ53" s="4" t="str">
        <f ca="1">IF(Table1[[#This Row],[CTN_MG_3]]="","",COUNT(AN$6:AN53))</f>
        <v/>
      </c>
      <c r="AR53" s="3">
        <f ca="1">INDEX([1]!NOTA[TGL_H],Table1[[#This Row],[//NOTA]])</f>
        <v>45112</v>
      </c>
    </row>
    <row r="54" spans="1:44" x14ac:dyDescent="0.25">
      <c r="A54" s="1">
        <v>66</v>
      </c>
      <c r="D54" t="str">
        <f ca="1">INDEX([1]!NOTA[NB NOTA_C_QTY],Table1[[#This Row],[//NOTA]])</f>
        <v>kenkoscissorsc82825lsnartomoro</v>
      </c>
      <c r="E5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guntingkenkosc82825lsn</v>
      </c>
      <c r="F54">
        <f ca="1">MATCH(Table1[NB BM_C_QTY],Table6[POINTER],0)</f>
        <v>3528</v>
      </c>
      <c r="G54">
        <f t="shared" si="1"/>
        <v>66</v>
      </c>
      <c r="H54">
        <f ca="1">MATCH(Table1[[#This Row],[NB NOTA_C_QTY]],[2]!db[NB NOTA_C_QTY+F],0)</f>
        <v>1450</v>
      </c>
      <c r="I54" s="4" t="str">
        <f ca="1">INDEX(INDIRECT($4:$4),Table1[//DB])</f>
        <v>Gunting Kenko SC-828</v>
      </c>
      <c r="J54" s="4" t="str">
        <f ca="1">INDEX(INDIRECT($4:$4),Table1[//DB])</f>
        <v>ARTO MORO</v>
      </c>
      <c r="K54" s="5" t="str">
        <f ca="1">INDEX(INDIRECT($4:$4),Table1[//DB])</f>
        <v>KENKO</v>
      </c>
      <c r="L54" s="4" t="str">
        <f ca="1">INDEX(INDIRECT($4:$4),Table1[//DB])</f>
        <v>25 LSN</v>
      </c>
      <c r="M54" s="4" t="str">
        <f ca="1">INDEX(INDIRECT($4:$4),Table1[//DB])</f>
        <v>gunting</v>
      </c>
      <c r="N54" s="4" t="str">
        <f ca="1">INDEX(INDIRECT($4:$4),Table1[//DB])</f>
        <v>25</v>
      </c>
      <c r="O54" s="4" t="str">
        <f ca="1">INDEX(INDIRECT($4:$4),Table1[//DB])</f>
        <v>LSN</v>
      </c>
      <c r="P54" s="4">
        <f ca="1">INDEX(INDIRECT($4:$4),Table1[//DB])</f>
        <v>12</v>
      </c>
      <c r="Q54" s="4" t="str">
        <f ca="1">INDEX(INDIRECT($4:$4),Table1[//DB])</f>
        <v>PCS</v>
      </c>
      <c r="R54" s="4" t="str">
        <f ca="1">INDEX(INDIRECT($4:$4),Table1[//DB])</f>
        <v/>
      </c>
      <c r="S54" s="4" t="str">
        <f ca="1">INDEX(INDIRECT($4:$4),Table1[//DB])</f>
        <v/>
      </c>
      <c r="T54" s="4">
        <f ca="1">INDEX(INDIRECT($4:$4),Table1[//DB])</f>
        <v>300</v>
      </c>
      <c r="U54" s="4" t="str">
        <f ca="1">INDEX(INDIRECT($4:$4),Table1[//DB])</f>
        <v>PCS</v>
      </c>
      <c r="V54" s="4"/>
      <c r="W54" s="2">
        <f>INDEX([1]!NOTA[C],Table1[[#This Row],[//NOTA]])</f>
        <v>1</v>
      </c>
      <c r="X5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4" s="2">
        <f>IF(Table1[[#This Row],[CTN]]&lt;1,"",INDEX([1]!NOTA[QTY],Table1[[#This Row],[//NOTA]]))</f>
        <v>0</v>
      </c>
      <c r="Z54" s="2">
        <f>IF(Table1[[#This Row],[CTN]]&lt;1,"",INDEX([1]!NOTA[STN],Table1[[#This Row],[//NOTA]]))</f>
        <v>0</v>
      </c>
      <c r="AA5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B54" s="4" t="str">
        <f>IF(Table1[[#This Row],[CTN]]&lt;1,INDEX([1]!NOTA[QTY],Table1[[#This Row],[//NOTA]]),"")</f>
        <v/>
      </c>
      <c r="AC54" s="4" t="str">
        <f>IF(Table1[[#This Row],[SISA]]="","",INDEX([1]!NOTA[STN],Table1[[#This Row],[//NOTA]]))</f>
        <v/>
      </c>
      <c r="AD5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54" s="2" t="str">
        <f>IF(Table1[[#This Row],[SISA X]]="","",Table1[[#This Row],[STN X]])</f>
        <v/>
      </c>
      <c r="AF54" s="2">
        <f ca="1">IF(AND(AR$5:AR$373&gt;=$3:$3,AR$5:AR$373&lt;=$4:$4),Table1[[#This Row],[CTN]],"")</f>
        <v>1</v>
      </c>
      <c r="AG54" s="2" t="str">
        <f ca="1">IF(Table1[[#This Row],[CTN_MG_1]]="","",Table1[[#This Row],[SISA X]])</f>
        <v/>
      </c>
      <c r="AH54" s="2" t="str">
        <f ca="1">IF(Table1[[#This Row],[QTY_ECER_MG_1]]="","",Table1[[#This Row],[STN SISA X]])</f>
        <v/>
      </c>
      <c r="AI54" s="2">
        <f ca="1">IF(Table1[[#This Row],[CTN_MG_1]]="","",COUNT(AF$6:AF54))</f>
        <v>40</v>
      </c>
      <c r="AJ54" s="2" t="str">
        <f ca="1">IF(AND(Table1[TGL_H]&gt;=$3:$3,Table1[TGL_H]&lt;=$4:$4),Table1[CTN],"")</f>
        <v/>
      </c>
      <c r="AK54" s="2" t="str">
        <f ca="1">IF(Table1[[#This Row],[CTN_MG_2]]="","",Table1[[#This Row],[SISA X]])</f>
        <v/>
      </c>
      <c r="AL54" s="2" t="str">
        <f ca="1">IF(Table1[[#This Row],[QTY_ECER_MG_2]]="","",Table1[[#This Row],[STN SISA X]])</f>
        <v/>
      </c>
      <c r="AM54" s="2" t="str">
        <f ca="1">IF(Table1[[#This Row],[CTN_MG_2]]="","",COUNT(AJ$6:AJ54))</f>
        <v/>
      </c>
      <c r="AN54" s="2" t="str">
        <f ca="1">IF(AND(AR$5:AR$373&gt;=$3:$3,AR$5:AR$373&lt;=$4:$4),Table1[[#This Row],[CTN]],"")</f>
        <v/>
      </c>
      <c r="AO54" s="2" t="str">
        <f ca="1">IF(Table1[[#This Row],[CTN_MG_3]]="","",Table1[[#This Row],[SISA X]])</f>
        <v/>
      </c>
      <c r="AP54" s="2" t="str">
        <f ca="1">IF(Table1[[#This Row],[QTY_ECER_MG_3]]="","",Table1[[#This Row],[STN SISA X]])</f>
        <v/>
      </c>
      <c r="AQ54" s="4" t="str">
        <f ca="1">IF(Table1[[#This Row],[CTN_MG_3]]="","",COUNT(AN$6:AN54))</f>
        <v/>
      </c>
      <c r="AR54" s="3">
        <f ca="1">INDEX([1]!NOTA[TGL_H],Table1[[#This Row],[//NOTA]])</f>
        <v>45112</v>
      </c>
    </row>
    <row r="55" spans="1:44" x14ac:dyDescent="0.25">
      <c r="A55" s="1">
        <v>67</v>
      </c>
      <c r="D55" t="str">
        <f ca="1">INDEX([1]!NOTA[NB NOTA_C_QTY],Table1[[#This Row],[//NOTA]])</f>
        <v>kenkocutterbladel15018mm60lsnartomoro</v>
      </c>
      <c r="E5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isicutterkenkol15060lsn</v>
      </c>
      <c r="F55" t="e">
        <f ca="1">MATCH(Table1[NB BM_C_QTY],Table6[POINTER],0)</f>
        <v>#N/A</v>
      </c>
      <c r="G55">
        <f t="shared" si="1"/>
        <v>67</v>
      </c>
      <c r="H55">
        <f ca="1">MATCH(Table1[[#This Row],[NB NOTA_C_QTY]],[2]!db[NB NOTA_C_QTY+F],0)</f>
        <v>1302</v>
      </c>
      <c r="I55" s="4" t="str">
        <f ca="1">INDEX(INDIRECT($4:$4),Table1[//DB])</f>
        <v>Isi cutter Kenko L-150</v>
      </c>
      <c r="J55" s="4" t="str">
        <f ca="1">INDEX(INDIRECT($4:$4),Table1[//DB])</f>
        <v>ARTO MORO</v>
      </c>
      <c r="K55" s="5" t="str">
        <f ca="1">INDEX(INDIRECT($4:$4),Table1[//DB])</f>
        <v>KENKO</v>
      </c>
      <c r="L55" s="4" t="str">
        <f ca="1">INDEX(INDIRECT($4:$4),Table1[//DB])</f>
        <v>60 LSN</v>
      </c>
      <c r="M55" s="4" t="str">
        <f ca="1">INDEX(INDIRECT($4:$4),Table1[//DB])</f>
        <v>isi</v>
      </c>
      <c r="N55" s="4" t="str">
        <f ca="1">INDEX(INDIRECT($4:$4),Table1[//DB])</f>
        <v>60</v>
      </c>
      <c r="O55" s="4" t="str">
        <f ca="1">INDEX(INDIRECT($4:$4),Table1[//DB])</f>
        <v>LSN</v>
      </c>
      <c r="P55" s="4">
        <f ca="1">INDEX(INDIRECT($4:$4),Table1[//DB])</f>
        <v>12</v>
      </c>
      <c r="Q55" s="4" t="str">
        <f ca="1">INDEX(INDIRECT($4:$4),Table1[//DB])</f>
        <v>PCS</v>
      </c>
      <c r="R55" s="4" t="str">
        <f ca="1">INDEX(INDIRECT($4:$4),Table1[//DB])</f>
        <v/>
      </c>
      <c r="S55" s="4" t="str">
        <f ca="1">INDEX(INDIRECT($4:$4),Table1[//DB])</f>
        <v/>
      </c>
      <c r="T55" s="4">
        <f ca="1">INDEX(INDIRECT($4:$4),Table1[//DB])</f>
        <v>720</v>
      </c>
      <c r="U55" s="4" t="str">
        <f ca="1">INDEX(INDIRECT($4:$4),Table1[//DB])</f>
        <v>PCS</v>
      </c>
      <c r="V55" s="4"/>
      <c r="W55" s="2">
        <f>INDEX([1]!NOTA[C],Table1[[#This Row],[//NOTA]])</f>
        <v>6</v>
      </c>
      <c r="X55" s="2">
        <f ca="1">IF(Table1[[#This Row],[Column5]]/Table1[[#This Row],[QTY X]]=Table1[[#This Row],[CTN]],Table1[[#This Row],[Column5]]/Table1[[#This Row],[QTY X]],Table1[[#This Row],[Column5]]/Table1[[#This Row],[QTY X]]&amp;" xxx ")</f>
        <v>6</v>
      </c>
      <c r="Y55" s="2">
        <f>IF(Table1[[#This Row],[CTN]]&lt;1,"",INDEX([1]!NOTA[QTY],Table1[[#This Row],[//NOTA]]))</f>
        <v>0</v>
      </c>
      <c r="Z55" s="2">
        <f>IF(Table1[[#This Row],[CTN]]&lt;1,"",INDEX([1]!NOTA[STN],Table1[[#This Row],[//NOTA]]))</f>
        <v>0</v>
      </c>
      <c r="AA5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4320</v>
      </c>
      <c r="AB55" s="4" t="str">
        <f>IF(Table1[[#This Row],[CTN]]&lt;1,INDEX([1]!NOTA[QTY],Table1[[#This Row],[//NOTA]]),"")</f>
        <v/>
      </c>
      <c r="AC55" s="4" t="str">
        <f>IF(Table1[[#This Row],[SISA]]="","",INDEX([1]!NOTA[STN],Table1[[#This Row],[//NOTA]]))</f>
        <v/>
      </c>
      <c r="AD5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55" s="2" t="str">
        <f>IF(Table1[[#This Row],[SISA X]]="","",Table1[[#This Row],[STN X]])</f>
        <v/>
      </c>
      <c r="AF55" s="2">
        <f ca="1">IF(AND(AR$5:AR$373&gt;=$3:$3,AR$5:AR$373&lt;=$4:$4),Table1[[#This Row],[CTN]],"")</f>
        <v>6</v>
      </c>
      <c r="AG55" s="2" t="str">
        <f ca="1">IF(Table1[[#This Row],[CTN_MG_1]]="","",Table1[[#This Row],[SISA X]])</f>
        <v/>
      </c>
      <c r="AH55" s="2" t="str">
        <f ca="1">IF(Table1[[#This Row],[QTY_ECER_MG_1]]="","",Table1[[#This Row],[STN SISA X]])</f>
        <v/>
      </c>
      <c r="AI55" s="2">
        <f ca="1">IF(Table1[[#This Row],[CTN_MG_1]]="","",COUNT(AF$6:AF55))</f>
        <v>41</v>
      </c>
      <c r="AJ55" s="2" t="str">
        <f ca="1">IF(AND(Table1[TGL_H]&gt;=$3:$3,Table1[TGL_H]&lt;=$4:$4),Table1[CTN],"")</f>
        <v/>
      </c>
      <c r="AK55" s="2" t="str">
        <f ca="1">IF(Table1[[#This Row],[CTN_MG_2]]="","",Table1[[#This Row],[SISA X]])</f>
        <v/>
      </c>
      <c r="AL55" s="2" t="str">
        <f ca="1">IF(Table1[[#This Row],[QTY_ECER_MG_2]]="","",Table1[[#This Row],[STN SISA X]])</f>
        <v/>
      </c>
      <c r="AM55" s="2" t="str">
        <f ca="1">IF(Table1[[#This Row],[CTN_MG_2]]="","",COUNT(AJ$6:AJ55))</f>
        <v/>
      </c>
      <c r="AN55" s="2" t="str">
        <f ca="1">IF(AND(AR$5:AR$373&gt;=$3:$3,AR$5:AR$373&lt;=$4:$4),Table1[[#This Row],[CTN]],"")</f>
        <v/>
      </c>
      <c r="AO55" s="2" t="str">
        <f ca="1">IF(Table1[[#This Row],[CTN_MG_3]]="","",Table1[[#This Row],[SISA X]])</f>
        <v/>
      </c>
      <c r="AP55" s="2" t="str">
        <f ca="1">IF(Table1[[#This Row],[QTY_ECER_MG_3]]="","",Table1[[#This Row],[STN SISA X]])</f>
        <v/>
      </c>
      <c r="AQ55" s="4" t="str">
        <f ca="1">IF(Table1[[#This Row],[CTN_MG_3]]="","",COUNT(AN$6:AN55))</f>
        <v/>
      </c>
      <c r="AR55" s="3">
        <f ca="1">INDEX([1]!NOTA[TGL_H],Table1[[#This Row],[//NOTA]])</f>
        <v>45112</v>
      </c>
    </row>
    <row r="56" spans="1:44" x14ac:dyDescent="0.25">
      <c r="A56" s="1">
        <v>68</v>
      </c>
      <c r="D56" t="str">
        <f ca="1">INDEX([1]!NOTA[NB NOTA_C_QTY],Table1[[#This Row],[//NOTA]])</f>
        <v>kenkopocketnotepn40312lsnartomoro</v>
      </c>
      <c r="E5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pocketnotekenkopn40312lsn</v>
      </c>
      <c r="F56" t="e">
        <f ca="1">MATCH(Table1[NB BM_C_QTY],Table6[POINTER],0)</f>
        <v>#N/A</v>
      </c>
      <c r="G56">
        <f t="shared" si="1"/>
        <v>68</v>
      </c>
      <c r="H56">
        <f ca="1">MATCH(Table1[[#This Row],[NB NOTA_C_QTY]],[2]!db[NB NOTA_C_QTY+F],0)</f>
        <v>1432</v>
      </c>
      <c r="I56" s="4" t="str">
        <f ca="1">INDEX(INDIRECT($4:$4),Table1[//DB])</f>
        <v>Pocket note Kenko PN-403</v>
      </c>
      <c r="J56" s="4" t="str">
        <f ca="1">INDEX(INDIRECT($4:$4),Table1[//DB])</f>
        <v>ARTO MORO</v>
      </c>
      <c r="K56" s="5" t="str">
        <f ca="1">INDEX(INDIRECT($4:$4),Table1[//DB])</f>
        <v>KENKO</v>
      </c>
      <c r="L56" s="4" t="str">
        <f ca="1">INDEX(INDIRECT($4:$4),Table1[//DB])</f>
        <v>12 LSN</v>
      </c>
      <c r="M56" s="4" t="str">
        <f ca="1">INDEX(INDIRECT($4:$4),Table1[//DB])</f>
        <v>note</v>
      </c>
      <c r="N56" s="4" t="str">
        <f ca="1">INDEX(INDIRECT($4:$4),Table1[//DB])</f>
        <v>12</v>
      </c>
      <c r="O56" s="4" t="str">
        <f ca="1">INDEX(INDIRECT($4:$4),Table1[//DB])</f>
        <v>LSN</v>
      </c>
      <c r="P56" s="4">
        <f ca="1">INDEX(INDIRECT($4:$4),Table1[//DB])</f>
        <v>12</v>
      </c>
      <c r="Q56" s="4" t="str">
        <f ca="1">INDEX(INDIRECT($4:$4),Table1[//DB])</f>
        <v>PCS</v>
      </c>
      <c r="R56" s="4" t="str">
        <f ca="1">INDEX(INDIRECT($4:$4),Table1[//DB])</f>
        <v/>
      </c>
      <c r="S56" s="4" t="str">
        <f ca="1">INDEX(INDIRECT($4:$4),Table1[//DB])</f>
        <v/>
      </c>
      <c r="T56" s="4">
        <f ca="1">INDEX(INDIRECT($4:$4),Table1[//DB])</f>
        <v>144</v>
      </c>
      <c r="U56" s="4" t="str">
        <f ca="1">INDEX(INDIRECT($4:$4),Table1[//DB])</f>
        <v>PCS</v>
      </c>
      <c r="V56" s="4"/>
      <c r="W56" s="2">
        <f>INDEX([1]!NOTA[C],Table1[[#This Row],[//NOTA]])</f>
        <v>1</v>
      </c>
      <c r="X5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6" s="2">
        <f>IF(Table1[[#This Row],[CTN]]&lt;1,"",INDEX([1]!NOTA[QTY],Table1[[#This Row],[//NOTA]]))</f>
        <v>0</v>
      </c>
      <c r="Z56" s="2">
        <f>IF(Table1[[#This Row],[CTN]]&lt;1,"",INDEX([1]!NOTA[STN],Table1[[#This Row],[//NOTA]]))</f>
        <v>0</v>
      </c>
      <c r="AA5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56" s="4" t="str">
        <f>IF(Table1[[#This Row],[CTN]]&lt;1,INDEX([1]!NOTA[QTY],Table1[[#This Row],[//NOTA]]),"")</f>
        <v/>
      </c>
      <c r="AC56" s="4" t="str">
        <f>IF(Table1[[#This Row],[SISA]]="","",INDEX([1]!NOTA[STN],Table1[[#This Row],[//NOTA]]))</f>
        <v/>
      </c>
      <c r="AD5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56" s="2" t="str">
        <f>IF(Table1[[#This Row],[SISA X]]="","",Table1[[#This Row],[STN X]])</f>
        <v/>
      </c>
      <c r="AF56" s="2">
        <f ca="1">IF(AND(AR$5:AR$373&gt;=$3:$3,AR$5:AR$373&lt;=$4:$4),Table1[[#This Row],[CTN]],"")</f>
        <v>1</v>
      </c>
      <c r="AG56" s="2" t="str">
        <f ca="1">IF(Table1[[#This Row],[CTN_MG_1]]="","",Table1[[#This Row],[SISA X]])</f>
        <v/>
      </c>
      <c r="AH56" s="2" t="str">
        <f ca="1">IF(Table1[[#This Row],[QTY_ECER_MG_1]]="","",Table1[[#This Row],[STN SISA X]])</f>
        <v/>
      </c>
      <c r="AI56" s="2">
        <f ca="1">IF(Table1[[#This Row],[CTN_MG_1]]="","",COUNT(AF$6:AF56))</f>
        <v>42</v>
      </c>
      <c r="AJ56" s="2" t="str">
        <f ca="1">IF(AND(Table1[TGL_H]&gt;=$3:$3,Table1[TGL_H]&lt;=$4:$4),Table1[CTN],"")</f>
        <v/>
      </c>
      <c r="AK56" s="2" t="str">
        <f ca="1">IF(Table1[[#This Row],[CTN_MG_2]]="","",Table1[[#This Row],[SISA X]])</f>
        <v/>
      </c>
      <c r="AL56" s="2" t="str">
        <f ca="1">IF(Table1[[#This Row],[QTY_ECER_MG_2]]="","",Table1[[#This Row],[STN SISA X]])</f>
        <v/>
      </c>
      <c r="AM56" s="2" t="str">
        <f ca="1">IF(Table1[[#This Row],[CTN_MG_2]]="","",COUNT(AJ$6:AJ56))</f>
        <v/>
      </c>
      <c r="AN56" s="2" t="str">
        <f ca="1">IF(AND(AR$5:AR$373&gt;=$3:$3,AR$5:AR$373&lt;=$4:$4),Table1[[#This Row],[CTN]],"")</f>
        <v/>
      </c>
      <c r="AO56" s="2" t="str">
        <f ca="1">IF(Table1[[#This Row],[CTN_MG_3]]="","",Table1[[#This Row],[SISA X]])</f>
        <v/>
      </c>
      <c r="AP56" s="2" t="str">
        <f ca="1">IF(Table1[[#This Row],[QTY_ECER_MG_3]]="","",Table1[[#This Row],[STN SISA X]])</f>
        <v/>
      </c>
      <c r="AQ56" s="4" t="str">
        <f ca="1">IF(Table1[[#This Row],[CTN_MG_3]]="","",COUNT(AN$6:AN56))</f>
        <v/>
      </c>
      <c r="AR56" s="3">
        <f ca="1">INDEX([1]!NOTA[TGL_H],Table1[[#This Row],[//NOTA]])</f>
        <v>45112</v>
      </c>
    </row>
    <row r="57" spans="1:44" x14ac:dyDescent="0.25">
      <c r="A57" s="1">
        <v>69</v>
      </c>
      <c r="D57" t="str">
        <f ca="1">INDEX([1]!NOTA[NB NOTA_C_QTY],Table1[[#This Row],[//NOTA]])</f>
        <v>kenkocorrectionfluidke0136lsnartomoro</v>
      </c>
      <c r="E5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tipeexkenkoke0136lsn</v>
      </c>
      <c r="F57">
        <f ca="1">MATCH(Table1[NB BM_C_QTY],Table6[POINTER],0)</f>
        <v>3805</v>
      </c>
      <c r="G57">
        <f t="shared" si="1"/>
        <v>69</v>
      </c>
      <c r="H57">
        <f ca="1">MATCH(Table1[[#This Row],[NB NOTA_C_QTY]],[2]!db[NB NOTA_C_QTY+F],0)</f>
        <v>1263</v>
      </c>
      <c r="I57" s="4" t="str">
        <f ca="1">INDEX(INDIRECT($4:$4),Table1[//DB])</f>
        <v>Tipe-ex Kenko KE-01</v>
      </c>
      <c r="J57" s="4" t="str">
        <f ca="1">INDEX(INDIRECT($4:$4),Table1[//DB])</f>
        <v>ARTO MORO</v>
      </c>
      <c r="K57" s="5" t="str">
        <f ca="1">INDEX(INDIRECT($4:$4),Table1[//DB])</f>
        <v>KENKO</v>
      </c>
      <c r="L57" s="4" t="str">
        <f ca="1">INDEX(INDIRECT($4:$4),Table1[//DB])</f>
        <v>36 LSN</v>
      </c>
      <c r="M57" s="4" t="str">
        <f ca="1">INDEX(INDIRECT($4:$4),Table1[//DB])</f>
        <v>tipex</v>
      </c>
      <c r="N57" s="4" t="str">
        <f ca="1">INDEX(INDIRECT($4:$4),Table1[//DB])</f>
        <v>36</v>
      </c>
      <c r="O57" s="4" t="str">
        <f ca="1">INDEX(INDIRECT($4:$4),Table1[//DB])</f>
        <v>LSN</v>
      </c>
      <c r="P57" s="4">
        <f ca="1">INDEX(INDIRECT($4:$4),Table1[//DB])</f>
        <v>12</v>
      </c>
      <c r="Q57" s="4" t="str">
        <f ca="1">INDEX(INDIRECT($4:$4),Table1[//DB])</f>
        <v>PCS</v>
      </c>
      <c r="R57" s="4" t="str">
        <f ca="1">INDEX(INDIRECT($4:$4),Table1[//DB])</f>
        <v/>
      </c>
      <c r="S57" s="4" t="str">
        <f ca="1">INDEX(INDIRECT($4:$4),Table1[//DB])</f>
        <v/>
      </c>
      <c r="T57" s="4">
        <f ca="1">INDEX(INDIRECT($4:$4),Table1[//DB])</f>
        <v>432</v>
      </c>
      <c r="U57" s="4" t="str">
        <f ca="1">INDEX(INDIRECT($4:$4),Table1[//DB])</f>
        <v>PCS</v>
      </c>
      <c r="V57" s="4"/>
      <c r="W57" s="2">
        <f>INDEX([1]!NOTA[C],Table1[[#This Row],[//NOTA]])</f>
        <v>15</v>
      </c>
      <c r="X57" s="2">
        <f ca="1">IF(Table1[[#This Row],[Column5]]/Table1[[#This Row],[QTY X]]=Table1[[#This Row],[CTN]],Table1[[#This Row],[Column5]]/Table1[[#This Row],[QTY X]],Table1[[#This Row],[Column5]]/Table1[[#This Row],[QTY X]]&amp;" xxx ")</f>
        <v>15</v>
      </c>
      <c r="Y57" s="2">
        <f>IF(Table1[[#This Row],[CTN]]&lt;1,"",INDEX([1]!NOTA[QTY],Table1[[#This Row],[//NOTA]]))</f>
        <v>0</v>
      </c>
      <c r="Z57" s="2">
        <f>IF(Table1[[#This Row],[CTN]]&lt;1,"",INDEX([1]!NOTA[STN],Table1[[#This Row],[//NOTA]]))</f>
        <v>0</v>
      </c>
      <c r="AA5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6480</v>
      </c>
      <c r="AB57" s="4" t="str">
        <f>IF(Table1[[#This Row],[CTN]]&lt;1,INDEX([1]!NOTA[QTY],Table1[[#This Row],[//NOTA]]),"")</f>
        <v/>
      </c>
      <c r="AC57" s="4" t="str">
        <f>IF(Table1[[#This Row],[SISA]]="","",INDEX([1]!NOTA[STN],Table1[[#This Row],[//NOTA]]))</f>
        <v/>
      </c>
      <c r="AD5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57" s="2" t="str">
        <f>IF(Table1[[#This Row],[SISA X]]="","",Table1[[#This Row],[STN X]])</f>
        <v/>
      </c>
      <c r="AF57" s="2">
        <f ca="1">IF(AND(AR$5:AR$373&gt;=$3:$3,AR$5:AR$373&lt;=$4:$4),Table1[[#This Row],[CTN]],"")</f>
        <v>15</v>
      </c>
      <c r="AG57" s="2" t="str">
        <f ca="1">IF(Table1[[#This Row],[CTN_MG_1]]="","",Table1[[#This Row],[SISA X]])</f>
        <v/>
      </c>
      <c r="AH57" s="2" t="str">
        <f ca="1">IF(Table1[[#This Row],[QTY_ECER_MG_1]]="","",Table1[[#This Row],[STN SISA X]])</f>
        <v/>
      </c>
      <c r="AI57" s="2">
        <f ca="1">IF(Table1[[#This Row],[CTN_MG_1]]="","",COUNT(AF$6:AF57))</f>
        <v>43</v>
      </c>
      <c r="AJ57" s="2" t="str">
        <f ca="1">IF(AND(Table1[TGL_H]&gt;=$3:$3,Table1[TGL_H]&lt;=$4:$4),Table1[CTN],"")</f>
        <v/>
      </c>
      <c r="AK57" s="2" t="str">
        <f ca="1">IF(Table1[[#This Row],[CTN_MG_2]]="","",Table1[[#This Row],[SISA X]])</f>
        <v/>
      </c>
      <c r="AL57" s="2" t="str">
        <f ca="1">IF(Table1[[#This Row],[QTY_ECER_MG_2]]="","",Table1[[#This Row],[STN SISA X]])</f>
        <v/>
      </c>
      <c r="AM57" s="2" t="str">
        <f ca="1">IF(Table1[[#This Row],[CTN_MG_2]]="","",COUNT(AJ$6:AJ57))</f>
        <v/>
      </c>
      <c r="AN57" s="2" t="str">
        <f ca="1">IF(AND(AR$5:AR$373&gt;=$3:$3,AR$5:AR$373&lt;=$4:$4),Table1[[#This Row],[CTN]],"")</f>
        <v/>
      </c>
      <c r="AO57" s="2" t="str">
        <f ca="1">IF(Table1[[#This Row],[CTN_MG_3]]="","",Table1[[#This Row],[SISA X]])</f>
        <v/>
      </c>
      <c r="AP57" s="2" t="str">
        <f ca="1">IF(Table1[[#This Row],[QTY_ECER_MG_3]]="","",Table1[[#This Row],[STN SISA X]])</f>
        <v/>
      </c>
      <c r="AQ57" s="4" t="str">
        <f ca="1">IF(Table1[[#This Row],[CTN_MG_3]]="","",COUNT(AN$6:AN57))</f>
        <v/>
      </c>
      <c r="AR57" s="3">
        <f ca="1">INDEX([1]!NOTA[TGL_H],Table1[[#This Row],[//NOTA]])</f>
        <v>45112</v>
      </c>
    </row>
    <row r="58" spans="1:44" x14ac:dyDescent="0.25">
      <c r="A58" s="1">
        <v>71</v>
      </c>
      <c r="D58" t="str">
        <f ca="1">INDEX([1]!NOTA[NB NOTA_C_QTY],Table1[[#This Row],[//NOTA]])</f>
        <v>mektizo20tm030c96lsnuntana</v>
      </c>
      <c r="E5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mechpentizo20tm030c96lsn</v>
      </c>
      <c r="F58">
        <f ca="1">MATCH(Table1[NB BM_C_QTY],Table6[POINTER],0)</f>
        <v>2941</v>
      </c>
      <c r="G58">
        <f t="shared" si="1"/>
        <v>71</v>
      </c>
      <c r="H58">
        <f ca="1">MATCH(Table1[[#This Row],[NB NOTA_C_QTY]],[2]!db[NB NOTA_C_QTY+F],0)</f>
        <v>1752</v>
      </c>
      <c r="I58" s="4" t="str">
        <f ca="1">INDEX(INDIRECT($4:$4),Table1[//DB])</f>
        <v>Mech pen Tizo 2.0 TM 030-C</v>
      </c>
      <c r="J58" s="4" t="str">
        <f ca="1">INDEX(INDIRECT($4:$4),Table1[//DB])</f>
        <v>UNTANA</v>
      </c>
      <c r="K58" s="5">
        <f ca="1">INDEX(INDIRECT($4:$4),Table1[//DB])</f>
        <v>99</v>
      </c>
      <c r="L58" s="4" t="str">
        <f ca="1">INDEX(INDIRECT($4:$4),Table1[//DB])</f>
        <v>96 LSN</v>
      </c>
      <c r="M58" s="4" t="str">
        <f ca="1">INDEX(INDIRECT($4:$4),Table1[//DB])</f>
        <v>mechpen</v>
      </c>
      <c r="N58" s="4" t="str">
        <f ca="1">INDEX(INDIRECT($4:$4),Table1[//DB])</f>
        <v>96</v>
      </c>
      <c r="O58" s="4" t="str">
        <f ca="1">INDEX(INDIRECT($4:$4),Table1[//DB])</f>
        <v>LSN</v>
      </c>
      <c r="P58" s="4">
        <f ca="1">INDEX(INDIRECT($4:$4),Table1[//DB])</f>
        <v>12</v>
      </c>
      <c r="Q58" s="4" t="str">
        <f ca="1">INDEX(INDIRECT($4:$4),Table1[//DB])</f>
        <v>PCS</v>
      </c>
      <c r="R58" s="4" t="str">
        <f ca="1">INDEX(INDIRECT($4:$4),Table1[//DB])</f>
        <v/>
      </c>
      <c r="S58" s="4" t="str">
        <f ca="1">INDEX(INDIRECT($4:$4),Table1[//DB])</f>
        <v/>
      </c>
      <c r="T58" s="4">
        <f ca="1">INDEX(INDIRECT($4:$4),Table1[//DB])</f>
        <v>1152</v>
      </c>
      <c r="U58" s="4" t="str">
        <f ca="1">INDEX(INDIRECT($4:$4),Table1[//DB])</f>
        <v>PCS</v>
      </c>
      <c r="V58" s="4"/>
      <c r="W58" s="2">
        <f>INDEX([1]!NOTA[C],Table1[[#This Row],[//NOTA]])</f>
        <v>1</v>
      </c>
      <c r="X5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8" s="2">
        <f>IF(Table1[[#This Row],[CTN]]&lt;1,"",INDEX([1]!NOTA[QTY],Table1[[#This Row],[//NOTA]]))</f>
        <v>96</v>
      </c>
      <c r="Z58" s="2" t="str">
        <f>IF(Table1[[#This Row],[CTN]]&lt;1,"",INDEX([1]!NOTA[STN],Table1[[#This Row],[//NOTA]]))</f>
        <v>LSN</v>
      </c>
      <c r="AA5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B58" s="4" t="str">
        <f>IF(Table1[[#This Row],[CTN]]&lt;1,INDEX([1]!NOTA[QTY],Table1[[#This Row],[//NOTA]]),"")</f>
        <v/>
      </c>
      <c r="AC58" s="4" t="str">
        <f>IF(Table1[[#This Row],[SISA]]="","",INDEX([1]!NOTA[STN],Table1[[#This Row],[//NOTA]]))</f>
        <v/>
      </c>
      <c r="AD5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58" s="2" t="str">
        <f>IF(Table1[[#This Row],[SISA X]]="","",Table1[[#This Row],[STN X]])</f>
        <v/>
      </c>
      <c r="AF58" s="2">
        <f ca="1">IF(AND(AR$5:AR$373&gt;=$3:$3,AR$5:AR$373&lt;=$4:$4),Table1[[#This Row],[CTN]],"")</f>
        <v>1</v>
      </c>
      <c r="AG58" s="2" t="str">
        <f ca="1">IF(Table1[[#This Row],[CTN_MG_1]]="","",Table1[[#This Row],[SISA X]])</f>
        <v/>
      </c>
      <c r="AH58" s="2" t="str">
        <f ca="1">IF(Table1[[#This Row],[QTY_ECER_MG_1]]="","",Table1[[#This Row],[STN SISA X]])</f>
        <v/>
      </c>
      <c r="AI58" s="2">
        <f ca="1">IF(Table1[[#This Row],[CTN_MG_1]]="","",COUNT(AF$6:AF58))</f>
        <v>44</v>
      </c>
      <c r="AJ58" s="2" t="str">
        <f ca="1">IF(AND(Table1[TGL_H]&gt;=$3:$3,Table1[TGL_H]&lt;=$4:$4),Table1[CTN],"")</f>
        <v/>
      </c>
      <c r="AK58" s="2" t="str">
        <f ca="1">IF(Table1[[#This Row],[CTN_MG_2]]="","",Table1[[#This Row],[SISA X]])</f>
        <v/>
      </c>
      <c r="AL58" s="2" t="str">
        <f ca="1">IF(Table1[[#This Row],[QTY_ECER_MG_2]]="","",Table1[[#This Row],[STN SISA X]])</f>
        <v/>
      </c>
      <c r="AM58" s="2" t="str">
        <f ca="1">IF(Table1[[#This Row],[CTN_MG_2]]="","",COUNT(AJ$6:AJ58))</f>
        <v/>
      </c>
      <c r="AN58" s="2" t="str">
        <f ca="1">IF(AND(AR$5:AR$373&gt;=$3:$3,AR$5:AR$373&lt;=$4:$4),Table1[[#This Row],[CTN]],"")</f>
        <v/>
      </c>
      <c r="AO58" s="2" t="str">
        <f ca="1">IF(Table1[[#This Row],[CTN_MG_3]]="","",Table1[[#This Row],[SISA X]])</f>
        <v/>
      </c>
      <c r="AP58" s="2" t="str">
        <f ca="1">IF(Table1[[#This Row],[QTY_ECER_MG_3]]="","",Table1[[#This Row],[STN SISA X]])</f>
        <v/>
      </c>
      <c r="AQ58" s="4" t="str">
        <f ca="1">IF(Table1[[#This Row],[CTN_MG_3]]="","",COUNT(AN$6:AN58))</f>
        <v/>
      </c>
      <c r="AR58" s="3">
        <f ca="1">INDEX([1]!NOTA[TGL_H],Table1[[#This Row],[//NOTA]])</f>
        <v>45112</v>
      </c>
    </row>
    <row r="59" spans="1:44" x14ac:dyDescent="0.25">
      <c r="A59" s="1">
        <v>72</v>
      </c>
      <c r="D59" t="str">
        <f ca="1">INDEX([1]!NOTA[NB NOTA_C_QTY],Table1[[#This Row],[//NOTA]])</f>
        <v>mekpensil20tizotm030f96lsnuntana</v>
      </c>
      <c r="E5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mechpentizo20tm030f96lsn</v>
      </c>
      <c r="F59">
        <f ca="1">MATCH(Table1[NB BM_C_QTY],Table6[POINTER],0)</f>
        <v>2942</v>
      </c>
      <c r="G59">
        <f t="shared" si="1"/>
        <v>72</v>
      </c>
      <c r="H59">
        <f ca="1">MATCH(Table1[[#This Row],[NB NOTA_C_QTY]],[2]!db[NB NOTA_C_QTY+F],0)</f>
        <v>1745</v>
      </c>
      <c r="I59" s="4" t="str">
        <f ca="1">INDEX(INDIRECT($4:$4),Table1[//DB])</f>
        <v>Mech pen Tizo 2.0 TM 030-F</v>
      </c>
      <c r="J59" s="4" t="str">
        <f ca="1">INDEX(INDIRECT($4:$4),Table1[//DB])</f>
        <v>UNTANA</v>
      </c>
      <c r="K59" s="5" t="str">
        <f ca="1">INDEX(INDIRECT($4:$4),Table1[//DB])</f>
        <v>DB STATIONERY</v>
      </c>
      <c r="L59" s="4" t="str">
        <f ca="1">INDEX(INDIRECT($4:$4),Table1[//DB])</f>
        <v>96 LSN</v>
      </c>
      <c r="M59" s="4" t="str">
        <f ca="1">INDEX(INDIRECT($4:$4),Table1[//DB])</f>
        <v>mechpen</v>
      </c>
      <c r="N59" s="4" t="str">
        <f ca="1">INDEX(INDIRECT($4:$4),Table1[//DB])</f>
        <v>96</v>
      </c>
      <c r="O59" s="4" t="str">
        <f ca="1">INDEX(INDIRECT($4:$4),Table1[//DB])</f>
        <v>LSN</v>
      </c>
      <c r="P59" s="4">
        <f ca="1">INDEX(INDIRECT($4:$4),Table1[//DB])</f>
        <v>12</v>
      </c>
      <c r="Q59" s="4" t="str">
        <f ca="1">INDEX(INDIRECT($4:$4),Table1[//DB])</f>
        <v>PCS</v>
      </c>
      <c r="R59" s="4" t="str">
        <f ca="1">INDEX(INDIRECT($4:$4),Table1[//DB])</f>
        <v/>
      </c>
      <c r="S59" s="4" t="str">
        <f ca="1">INDEX(INDIRECT($4:$4),Table1[//DB])</f>
        <v/>
      </c>
      <c r="T59" s="4">
        <f ca="1">INDEX(INDIRECT($4:$4),Table1[//DB])</f>
        <v>1152</v>
      </c>
      <c r="U59" s="4" t="str">
        <f ca="1">INDEX(INDIRECT($4:$4),Table1[//DB])</f>
        <v>PCS</v>
      </c>
      <c r="V59" s="4"/>
      <c r="W59" s="2">
        <f>INDEX([1]!NOTA[C],Table1[[#This Row],[//NOTA]])</f>
        <v>1</v>
      </c>
      <c r="X5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59" s="2">
        <f>IF(Table1[[#This Row],[CTN]]&lt;1,"",INDEX([1]!NOTA[QTY],Table1[[#This Row],[//NOTA]]))</f>
        <v>96</v>
      </c>
      <c r="Z59" s="2" t="str">
        <f>IF(Table1[[#This Row],[CTN]]&lt;1,"",INDEX([1]!NOTA[STN],Table1[[#This Row],[//NOTA]]))</f>
        <v>LSN</v>
      </c>
      <c r="AA5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B59" s="4" t="str">
        <f>IF(Table1[[#This Row],[CTN]]&lt;1,INDEX([1]!NOTA[QTY],Table1[[#This Row],[//NOTA]]),"")</f>
        <v/>
      </c>
      <c r="AC59" s="4" t="str">
        <f>IF(Table1[[#This Row],[SISA]]="","",INDEX([1]!NOTA[STN],Table1[[#This Row],[//NOTA]]))</f>
        <v/>
      </c>
      <c r="AD5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59" s="2" t="str">
        <f>IF(Table1[[#This Row],[SISA X]]="","",Table1[[#This Row],[STN X]])</f>
        <v/>
      </c>
      <c r="AF59" s="2">
        <f ca="1">IF(AND(AR$5:AR$373&gt;=$3:$3,AR$5:AR$373&lt;=$4:$4),Table1[[#This Row],[CTN]],"")</f>
        <v>1</v>
      </c>
      <c r="AG59" s="2" t="str">
        <f ca="1">IF(Table1[[#This Row],[CTN_MG_1]]="","",Table1[[#This Row],[SISA X]])</f>
        <v/>
      </c>
      <c r="AH59" s="2" t="str">
        <f ca="1">IF(Table1[[#This Row],[QTY_ECER_MG_1]]="","",Table1[[#This Row],[STN SISA X]])</f>
        <v/>
      </c>
      <c r="AI59" s="2">
        <f ca="1">IF(Table1[[#This Row],[CTN_MG_1]]="","",COUNT(AF$6:AF59))</f>
        <v>45</v>
      </c>
      <c r="AJ59" s="2" t="str">
        <f ca="1">IF(AND(Table1[TGL_H]&gt;=$3:$3,Table1[TGL_H]&lt;=$4:$4),Table1[CTN],"")</f>
        <v/>
      </c>
      <c r="AK59" s="2" t="str">
        <f ca="1">IF(Table1[[#This Row],[CTN_MG_2]]="","",Table1[[#This Row],[SISA X]])</f>
        <v/>
      </c>
      <c r="AL59" s="2" t="str">
        <f ca="1">IF(Table1[[#This Row],[QTY_ECER_MG_2]]="","",Table1[[#This Row],[STN SISA X]])</f>
        <v/>
      </c>
      <c r="AM59" s="2" t="str">
        <f ca="1">IF(Table1[[#This Row],[CTN_MG_2]]="","",COUNT(AJ$6:AJ59))</f>
        <v/>
      </c>
      <c r="AN59" s="2" t="str">
        <f ca="1">IF(AND(AR$5:AR$373&gt;=$3:$3,AR$5:AR$373&lt;=$4:$4),Table1[[#This Row],[CTN]],"")</f>
        <v/>
      </c>
      <c r="AO59" s="2" t="str">
        <f ca="1">IF(Table1[[#This Row],[CTN_MG_3]]="","",Table1[[#This Row],[SISA X]])</f>
        <v/>
      </c>
      <c r="AP59" s="2" t="str">
        <f ca="1">IF(Table1[[#This Row],[QTY_ECER_MG_3]]="","",Table1[[#This Row],[STN SISA X]])</f>
        <v/>
      </c>
      <c r="AQ59" s="4" t="str">
        <f ca="1">IF(Table1[[#This Row],[CTN_MG_3]]="","",COUNT(AN$6:AN59))</f>
        <v/>
      </c>
      <c r="AR59" s="3">
        <f ca="1">INDEX([1]!NOTA[TGL_H],Table1[[#This Row],[//NOTA]])</f>
        <v>45112</v>
      </c>
    </row>
    <row r="60" spans="1:44" x14ac:dyDescent="0.25">
      <c r="A60" s="1">
        <v>73</v>
      </c>
      <c r="D60" t="str">
        <f ca="1">INDEX([1]!NOTA[NB NOTA_C_QTY],Table1[[#This Row],[//NOTA]])</f>
        <v>mekpensil20tizotm030g96lsnuntana</v>
      </c>
      <c r="E6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mechpentizo20tm030c96lsn</v>
      </c>
      <c r="F60">
        <f ca="1">MATCH(Table1[NB BM_C_QTY],Table6[POINTER],0)</f>
        <v>2941</v>
      </c>
      <c r="G60">
        <f t="shared" si="1"/>
        <v>73</v>
      </c>
      <c r="H60">
        <f ca="1">MATCH(Table1[[#This Row],[NB NOTA_C_QTY]],[2]!db[NB NOTA_C_QTY+F],0)</f>
        <v>1735</v>
      </c>
      <c r="I60" s="4" t="str">
        <f ca="1">INDEX(INDIRECT($4:$4),Table1[//DB])</f>
        <v>Mech Pen Tizo 2.0 TM 030-C</v>
      </c>
      <c r="J60" s="4" t="str">
        <f ca="1">INDEX(INDIRECT($4:$4),Table1[//DB])</f>
        <v>UNTANA</v>
      </c>
      <c r="K60" s="5" t="str">
        <f ca="1">INDEX(INDIRECT($4:$4),Table1[//DB])</f>
        <v>DB</v>
      </c>
      <c r="L60" s="4" t="str">
        <f ca="1">INDEX(INDIRECT($4:$4),Table1[//DB])</f>
        <v>96 LSN</v>
      </c>
      <c r="M60" s="4" t="str">
        <f ca="1">INDEX(INDIRECT($4:$4),Table1[//DB])</f>
        <v>mechpen</v>
      </c>
      <c r="N60" s="4" t="str">
        <f ca="1">INDEX(INDIRECT($4:$4),Table1[//DB])</f>
        <v>96</v>
      </c>
      <c r="O60" s="4" t="str">
        <f ca="1">INDEX(INDIRECT($4:$4),Table1[//DB])</f>
        <v>LSN</v>
      </c>
      <c r="P60" s="4">
        <f ca="1">INDEX(INDIRECT($4:$4),Table1[//DB])</f>
        <v>12</v>
      </c>
      <c r="Q60" s="4" t="str">
        <f ca="1">INDEX(INDIRECT($4:$4),Table1[//DB])</f>
        <v>PCS</v>
      </c>
      <c r="R60" s="4" t="str">
        <f ca="1">INDEX(INDIRECT($4:$4),Table1[//DB])</f>
        <v/>
      </c>
      <c r="S60" s="4" t="str">
        <f ca="1">INDEX(INDIRECT($4:$4),Table1[//DB])</f>
        <v/>
      </c>
      <c r="T60" s="4">
        <f ca="1">INDEX(INDIRECT($4:$4),Table1[//DB])</f>
        <v>1152</v>
      </c>
      <c r="U60" s="4" t="str">
        <f ca="1">INDEX(INDIRECT($4:$4),Table1[//DB])</f>
        <v>PCS</v>
      </c>
      <c r="V60" s="4"/>
      <c r="W60" s="2">
        <f>INDEX([1]!NOTA[C],Table1[[#This Row],[//NOTA]])</f>
        <v>1</v>
      </c>
      <c r="X6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60" s="2">
        <f>IF(Table1[[#This Row],[CTN]]&lt;1,"",INDEX([1]!NOTA[QTY],Table1[[#This Row],[//NOTA]]))</f>
        <v>96</v>
      </c>
      <c r="Z60" s="2" t="str">
        <f>IF(Table1[[#This Row],[CTN]]&lt;1,"",INDEX([1]!NOTA[STN],Table1[[#This Row],[//NOTA]]))</f>
        <v>LSN</v>
      </c>
      <c r="AA6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B60" s="4" t="str">
        <f>IF(Table1[[#This Row],[CTN]]&lt;1,INDEX([1]!NOTA[QTY],Table1[[#This Row],[//NOTA]]),"")</f>
        <v/>
      </c>
      <c r="AC60" s="4" t="str">
        <f>IF(Table1[[#This Row],[SISA]]="","",INDEX([1]!NOTA[STN],Table1[[#This Row],[//NOTA]]))</f>
        <v/>
      </c>
      <c r="AD6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0" s="2" t="str">
        <f>IF(Table1[[#This Row],[SISA X]]="","",Table1[[#This Row],[STN X]])</f>
        <v/>
      </c>
      <c r="AF60" s="2">
        <f ca="1">IF(AND(AR$5:AR$373&gt;=$3:$3,AR$5:AR$373&lt;=$4:$4),Table1[[#This Row],[CTN]],"")</f>
        <v>1</v>
      </c>
      <c r="AG60" s="2" t="str">
        <f ca="1">IF(Table1[[#This Row],[CTN_MG_1]]="","",Table1[[#This Row],[SISA X]])</f>
        <v/>
      </c>
      <c r="AH60" s="2" t="str">
        <f ca="1">IF(Table1[[#This Row],[QTY_ECER_MG_1]]="","",Table1[[#This Row],[STN SISA X]])</f>
        <v/>
      </c>
      <c r="AI60" s="2">
        <f ca="1">IF(Table1[[#This Row],[CTN_MG_1]]="","",COUNT(AF$6:AF60))</f>
        <v>46</v>
      </c>
      <c r="AJ60" s="2" t="str">
        <f ca="1">IF(AND(Table1[TGL_H]&gt;=$3:$3,Table1[TGL_H]&lt;=$4:$4),Table1[CTN],"")</f>
        <v/>
      </c>
      <c r="AK60" s="2" t="str">
        <f ca="1">IF(Table1[[#This Row],[CTN_MG_2]]="","",Table1[[#This Row],[SISA X]])</f>
        <v/>
      </c>
      <c r="AL60" s="2" t="str">
        <f ca="1">IF(Table1[[#This Row],[QTY_ECER_MG_2]]="","",Table1[[#This Row],[STN SISA X]])</f>
        <v/>
      </c>
      <c r="AM60" s="2" t="str">
        <f ca="1">IF(Table1[[#This Row],[CTN_MG_2]]="","",COUNT(AJ$6:AJ60))</f>
        <v/>
      </c>
      <c r="AN60" s="2" t="str">
        <f ca="1">IF(AND(AR$5:AR$373&gt;=$3:$3,AR$5:AR$373&lt;=$4:$4),Table1[[#This Row],[CTN]],"")</f>
        <v/>
      </c>
      <c r="AO60" s="2" t="str">
        <f ca="1">IF(Table1[[#This Row],[CTN_MG_3]]="","",Table1[[#This Row],[SISA X]])</f>
        <v/>
      </c>
      <c r="AP60" s="2" t="str">
        <f ca="1">IF(Table1[[#This Row],[QTY_ECER_MG_3]]="","",Table1[[#This Row],[STN SISA X]])</f>
        <v/>
      </c>
      <c r="AQ60" s="4" t="str">
        <f ca="1">IF(Table1[[#This Row],[CTN_MG_3]]="","",COUNT(AN$6:AN60))</f>
        <v/>
      </c>
      <c r="AR60" s="3">
        <f ca="1">INDEX([1]!NOTA[TGL_H],Table1[[#This Row],[//NOTA]])</f>
        <v>45112</v>
      </c>
    </row>
    <row r="61" spans="1:44" x14ac:dyDescent="0.25">
      <c r="A61" s="1">
        <v>74</v>
      </c>
      <c r="D61" t="str">
        <f ca="1">INDEX([1]!NOTA[NB NOTA_C_QTY],Table1[[#This Row],[//NOTA]])</f>
        <v>mekpensil20tizotm030h96lsnuntana</v>
      </c>
      <c r="E6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mechpentizo20tm030h96lsn</v>
      </c>
      <c r="F61">
        <f ca="1">MATCH(Table1[NB BM_C_QTY],Table6[POINTER],0)</f>
        <v>2943</v>
      </c>
      <c r="G61">
        <f t="shared" si="1"/>
        <v>74</v>
      </c>
      <c r="H61">
        <f ca="1">MATCH(Table1[[#This Row],[NB NOTA_C_QTY]],[2]!db[NB NOTA_C_QTY+F],0)</f>
        <v>1723</v>
      </c>
      <c r="I61" s="4" t="str">
        <f ca="1">INDEX(INDIRECT($4:$4),Table1[//DB])</f>
        <v>Mech pen Tizo 2.0 TM 030-H</v>
      </c>
      <c r="J61" s="4" t="str">
        <f ca="1">INDEX(INDIRECT($4:$4),Table1[//DB])</f>
        <v>UNTANA</v>
      </c>
      <c r="K61" s="5" t="str">
        <f ca="1">INDEX(INDIRECT($4:$4),Table1[//DB])</f>
        <v>DB</v>
      </c>
      <c r="L61" s="4" t="str">
        <f ca="1">INDEX(INDIRECT($4:$4),Table1[//DB])</f>
        <v>96 LSN</v>
      </c>
      <c r="M61" s="4" t="str">
        <f ca="1">INDEX(INDIRECT($4:$4),Table1[//DB])</f>
        <v>mechpen</v>
      </c>
      <c r="N61" s="4" t="str">
        <f ca="1">INDEX(INDIRECT($4:$4),Table1[//DB])</f>
        <v>96</v>
      </c>
      <c r="O61" s="4" t="str">
        <f ca="1">INDEX(INDIRECT($4:$4),Table1[//DB])</f>
        <v>LSN</v>
      </c>
      <c r="P61" s="4">
        <f ca="1">INDEX(INDIRECT($4:$4),Table1[//DB])</f>
        <v>12</v>
      </c>
      <c r="Q61" s="4" t="str">
        <f ca="1">INDEX(INDIRECT($4:$4),Table1[//DB])</f>
        <v>PCS</v>
      </c>
      <c r="R61" s="4" t="str">
        <f ca="1">INDEX(INDIRECT($4:$4),Table1[//DB])</f>
        <v/>
      </c>
      <c r="S61" s="4" t="str">
        <f ca="1">INDEX(INDIRECT($4:$4),Table1[//DB])</f>
        <v/>
      </c>
      <c r="T61" s="4">
        <f ca="1">INDEX(INDIRECT($4:$4),Table1[//DB])</f>
        <v>1152</v>
      </c>
      <c r="U61" s="4" t="str">
        <f ca="1">INDEX(INDIRECT($4:$4),Table1[//DB])</f>
        <v>PCS</v>
      </c>
      <c r="V61" s="4"/>
      <c r="W61" s="2">
        <f>INDEX([1]!NOTA[C],Table1[[#This Row],[//NOTA]])</f>
        <v>1</v>
      </c>
      <c r="X6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61" s="2">
        <f>IF(Table1[[#This Row],[CTN]]&lt;1,"",INDEX([1]!NOTA[QTY],Table1[[#This Row],[//NOTA]]))</f>
        <v>96</v>
      </c>
      <c r="Z61" s="2" t="str">
        <f>IF(Table1[[#This Row],[CTN]]&lt;1,"",INDEX([1]!NOTA[STN],Table1[[#This Row],[//NOTA]]))</f>
        <v>LSN</v>
      </c>
      <c r="AA6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B61" s="4" t="str">
        <f>IF(Table1[[#This Row],[CTN]]&lt;1,INDEX([1]!NOTA[QTY],Table1[[#This Row],[//NOTA]]),"")</f>
        <v/>
      </c>
      <c r="AC61" s="4" t="str">
        <f>IF(Table1[[#This Row],[SISA]]="","",INDEX([1]!NOTA[STN],Table1[[#This Row],[//NOTA]]))</f>
        <v/>
      </c>
      <c r="AD6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1" s="2" t="str">
        <f>IF(Table1[[#This Row],[SISA X]]="","",Table1[[#This Row],[STN X]])</f>
        <v/>
      </c>
      <c r="AF61" s="2">
        <f ca="1">IF(AND(AR$5:AR$373&gt;=$3:$3,AR$5:AR$373&lt;=$4:$4),Table1[[#This Row],[CTN]],"")</f>
        <v>1</v>
      </c>
      <c r="AG61" s="2" t="str">
        <f ca="1">IF(Table1[[#This Row],[CTN_MG_1]]="","",Table1[[#This Row],[SISA X]])</f>
        <v/>
      </c>
      <c r="AH61" s="2" t="str">
        <f ca="1">IF(Table1[[#This Row],[QTY_ECER_MG_1]]="","",Table1[[#This Row],[STN SISA X]])</f>
        <v/>
      </c>
      <c r="AI61" s="2">
        <f ca="1">IF(Table1[[#This Row],[CTN_MG_1]]="","",COUNT(AF$6:AF61))</f>
        <v>47</v>
      </c>
      <c r="AJ61" s="2" t="str">
        <f ca="1">IF(AND(Table1[TGL_H]&gt;=$3:$3,Table1[TGL_H]&lt;=$4:$4),Table1[CTN],"")</f>
        <v/>
      </c>
      <c r="AK61" s="2" t="str">
        <f ca="1">IF(Table1[[#This Row],[CTN_MG_2]]="","",Table1[[#This Row],[SISA X]])</f>
        <v/>
      </c>
      <c r="AL61" s="2" t="str">
        <f ca="1">IF(Table1[[#This Row],[QTY_ECER_MG_2]]="","",Table1[[#This Row],[STN SISA X]])</f>
        <v/>
      </c>
      <c r="AM61" s="2" t="str">
        <f ca="1">IF(Table1[[#This Row],[CTN_MG_2]]="","",COUNT(AJ$6:AJ61))</f>
        <v/>
      </c>
      <c r="AN61" s="2" t="str">
        <f ca="1">IF(AND(AR$5:AR$373&gt;=$3:$3,AR$5:AR$373&lt;=$4:$4),Table1[[#This Row],[CTN]],"")</f>
        <v/>
      </c>
      <c r="AO61" s="2" t="str">
        <f ca="1">IF(Table1[[#This Row],[CTN_MG_3]]="","",Table1[[#This Row],[SISA X]])</f>
        <v/>
      </c>
      <c r="AP61" s="2" t="str">
        <f ca="1">IF(Table1[[#This Row],[QTY_ECER_MG_3]]="","",Table1[[#This Row],[STN SISA X]])</f>
        <v/>
      </c>
      <c r="AQ61" s="4" t="str">
        <f ca="1">IF(Table1[[#This Row],[CTN_MG_3]]="","",COUNT(AN$6:AN61))</f>
        <v/>
      </c>
      <c r="AR61" s="3">
        <f ca="1">INDEX([1]!NOTA[TGL_H],Table1[[#This Row],[//NOTA]])</f>
        <v>45112</v>
      </c>
    </row>
    <row r="62" spans="1:44" x14ac:dyDescent="0.25">
      <c r="A62" s="1">
        <v>75</v>
      </c>
      <c r="D62" t="str">
        <f ca="1">INDEX([1]!NOTA[NB NOTA_C_QTY],Table1[[#This Row],[//NOTA]])</f>
        <v>mekpensil20tm0180096lsnuntana</v>
      </c>
      <c r="E6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mechtizotm0180096lsn</v>
      </c>
      <c r="F62">
        <f ca="1">MATCH(Table1[NB BM_C_QTY],Table6[POINTER],0)</f>
        <v>2958</v>
      </c>
      <c r="G62">
        <f t="shared" si="1"/>
        <v>75</v>
      </c>
      <c r="H62">
        <f ca="1">MATCH(Table1[[#This Row],[NB NOTA_C_QTY]],[2]!db[NB NOTA_C_QTY+F],0)</f>
        <v>1725</v>
      </c>
      <c r="I62" s="4" t="str">
        <f ca="1">INDEX(INDIRECT($4:$4),Table1[//DB])</f>
        <v>Mech Tizo TM-01800</v>
      </c>
      <c r="J62" s="4" t="str">
        <f ca="1">INDEX(INDIRECT($4:$4),Table1[//DB])</f>
        <v>UNTANA</v>
      </c>
      <c r="K62" s="5" t="str">
        <f ca="1">INDEX(INDIRECT($4:$4),Table1[//DB])</f>
        <v>DB</v>
      </c>
      <c r="L62" s="4" t="str">
        <f ca="1">INDEX(INDIRECT($4:$4),Table1[//DB])</f>
        <v>96 LSN</v>
      </c>
      <c r="M62" s="4" t="str">
        <f ca="1">INDEX(INDIRECT($4:$4),Table1[//DB])</f>
        <v>mechpen</v>
      </c>
      <c r="N62" s="4" t="str">
        <f ca="1">INDEX(INDIRECT($4:$4),Table1[//DB])</f>
        <v>96</v>
      </c>
      <c r="O62" s="4" t="str">
        <f ca="1">INDEX(INDIRECT($4:$4),Table1[//DB])</f>
        <v>LSN</v>
      </c>
      <c r="P62" s="4">
        <f ca="1">INDEX(INDIRECT($4:$4),Table1[//DB])</f>
        <v>12</v>
      </c>
      <c r="Q62" s="4" t="str">
        <f ca="1">INDEX(INDIRECT($4:$4),Table1[//DB])</f>
        <v>PCS</v>
      </c>
      <c r="R62" s="4" t="str">
        <f ca="1">INDEX(INDIRECT($4:$4),Table1[//DB])</f>
        <v/>
      </c>
      <c r="S62" s="4" t="str">
        <f ca="1">INDEX(INDIRECT($4:$4),Table1[//DB])</f>
        <v/>
      </c>
      <c r="T62" s="4">
        <f ca="1">INDEX(INDIRECT($4:$4),Table1[//DB])</f>
        <v>1152</v>
      </c>
      <c r="U62" s="4" t="str">
        <f ca="1">INDEX(INDIRECT($4:$4),Table1[//DB])</f>
        <v>PCS</v>
      </c>
      <c r="V62" s="4"/>
      <c r="W62" s="2">
        <f>INDEX([1]!NOTA[C],Table1[[#This Row],[//NOTA]])</f>
        <v>1</v>
      </c>
      <c r="X6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62" s="2">
        <f>IF(Table1[[#This Row],[CTN]]&lt;1,"",INDEX([1]!NOTA[QTY],Table1[[#This Row],[//NOTA]]))</f>
        <v>96</v>
      </c>
      <c r="Z62" s="2" t="str">
        <f>IF(Table1[[#This Row],[CTN]]&lt;1,"",INDEX([1]!NOTA[STN],Table1[[#This Row],[//NOTA]]))</f>
        <v>LSN</v>
      </c>
      <c r="AA6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B62" s="4" t="str">
        <f>IF(Table1[[#This Row],[CTN]]&lt;1,INDEX([1]!NOTA[QTY],Table1[[#This Row],[//NOTA]]),"")</f>
        <v/>
      </c>
      <c r="AC62" s="4" t="str">
        <f>IF(Table1[[#This Row],[SISA]]="","",INDEX([1]!NOTA[STN],Table1[[#This Row],[//NOTA]]))</f>
        <v/>
      </c>
      <c r="AD6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2" s="2" t="str">
        <f>IF(Table1[[#This Row],[SISA X]]="","",Table1[[#This Row],[STN X]])</f>
        <v/>
      </c>
      <c r="AF62" s="2">
        <f ca="1">IF(AND(AR$5:AR$373&gt;=$3:$3,AR$5:AR$373&lt;=$4:$4),Table1[[#This Row],[CTN]],"")</f>
        <v>1</v>
      </c>
      <c r="AG62" s="2" t="str">
        <f ca="1">IF(Table1[[#This Row],[CTN_MG_1]]="","",Table1[[#This Row],[SISA X]])</f>
        <v/>
      </c>
      <c r="AH62" s="2" t="str">
        <f ca="1">IF(Table1[[#This Row],[QTY_ECER_MG_1]]="","",Table1[[#This Row],[STN SISA X]])</f>
        <v/>
      </c>
      <c r="AI62" s="2">
        <f ca="1">IF(Table1[[#This Row],[CTN_MG_1]]="","",COUNT(AF$6:AF62))</f>
        <v>48</v>
      </c>
      <c r="AJ62" s="2" t="str">
        <f ca="1">IF(AND(Table1[TGL_H]&gt;=$3:$3,Table1[TGL_H]&lt;=$4:$4),Table1[CTN],"")</f>
        <v/>
      </c>
      <c r="AK62" s="2" t="str">
        <f ca="1">IF(Table1[[#This Row],[CTN_MG_2]]="","",Table1[[#This Row],[SISA X]])</f>
        <v/>
      </c>
      <c r="AL62" s="2" t="str">
        <f ca="1">IF(Table1[[#This Row],[QTY_ECER_MG_2]]="","",Table1[[#This Row],[STN SISA X]])</f>
        <v/>
      </c>
      <c r="AM62" s="2" t="str">
        <f ca="1">IF(Table1[[#This Row],[CTN_MG_2]]="","",COUNT(AJ$6:AJ62))</f>
        <v/>
      </c>
      <c r="AN62" s="2" t="str">
        <f ca="1">IF(AND(AR$5:AR$373&gt;=$3:$3,AR$5:AR$373&lt;=$4:$4),Table1[[#This Row],[CTN]],"")</f>
        <v/>
      </c>
      <c r="AO62" s="2" t="str">
        <f ca="1">IF(Table1[[#This Row],[CTN_MG_3]]="","",Table1[[#This Row],[SISA X]])</f>
        <v/>
      </c>
      <c r="AP62" s="2" t="str">
        <f ca="1">IF(Table1[[#This Row],[QTY_ECER_MG_3]]="","",Table1[[#This Row],[STN SISA X]])</f>
        <v/>
      </c>
      <c r="AQ62" s="4" t="str">
        <f ca="1">IF(Table1[[#This Row],[CTN_MG_3]]="","",COUNT(AN$6:AN62))</f>
        <v/>
      </c>
      <c r="AR62" s="3">
        <f ca="1">INDEX([1]!NOTA[TGL_H],Table1[[#This Row],[//NOTA]])</f>
        <v>45112</v>
      </c>
    </row>
    <row r="63" spans="1:44" x14ac:dyDescent="0.25">
      <c r="A63" s="1">
        <v>76</v>
      </c>
      <c r="D63" t="str">
        <f ca="1">INDEX([1]!NOTA[NB NOTA_C_QTY],Table1[[#This Row],[//NOTA]])</f>
        <v>geldebozz05dbg05120lsnuntana</v>
      </c>
      <c r="E6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gelpendebozz05dbg05120lsn</v>
      </c>
      <c r="F63">
        <f ca="1">MATCH(Table1[NB BM_C_QTY],Table6[POINTER],0)</f>
        <v>873</v>
      </c>
      <c r="G63">
        <f t="shared" si="1"/>
        <v>76</v>
      </c>
      <c r="H63">
        <f ca="1">MATCH(Table1[[#This Row],[NB NOTA_C_QTY]],[2]!db[NB NOTA_C_QTY+F],0)</f>
        <v>840</v>
      </c>
      <c r="I63" s="4" t="str">
        <f ca="1">INDEX(INDIRECT($4:$4),Table1[//DB])</f>
        <v>Gel pen debozz 0.5 DB-G05</v>
      </c>
      <c r="J63" s="4" t="str">
        <f ca="1">INDEX(INDIRECT($4:$4),Table1[//DB])</f>
        <v>UNTANA</v>
      </c>
      <c r="K63" s="5">
        <f ca="1">INDEX(INDIRECT($4:$4),Table1[//DB])</f>
        <v>99</v>
      </c>
      <c r="L63" s="4" t="str">
        <f ca="1">INDEX(INDIRECT($4:$4),Table1[//DB])</f>
        <v>120 LSN</v>
      </c>
      <c r="M63" s="4" t="str">
        <f ca="1">INDEX(INDIRECT($4:$4),Table1[//DB])</f>
        <v>pen</v>
      </c>
      <c r="N63" s="4" t="str">
        <f ca="1">INDEX(INDIRECT($4:$4),Table1[//DB])</f>
        <v>120</v>
      </c>
      <c r="O63" s="4" t="str">
        <f ca="1">INDEX(INDIRECT($4:$4),Table1[//DB])</f>
        <v>LSN</v>
      </c>
      <c r="P63" s="4">
        <f ca="1">INDEX(INDIRECT($4:$4),Table1[//DB])</f>
        <v>12</v>
      </c>
      <c r="Q63" s="4" t="str">
        <f ca="1">INDEX(INDIRECT($4:$4),Table1[//DB])</f>
        <v>PCS</v>
      </c>
      <c r="R63" s="4" t="str">
        <f ca="1">INDEX(INDIRECT($4:$4),Table1[//DB])</f>
        <v/>
      </c>
      <c r="S63" s="4" t="str">
        <f ca="1">INDEX(INDIRECT($4:$4),Table1[//DB])</f>
        <v/>
      </c>
      <c r="T63" s="4">
        <f ca="1">INDEX(INDIRECT($4:$4),Table1[//DB])</f>
        <v>1440</v>
      </c>
      <c r="U63" s="4" t="str">
        <f ca="1">INDEX(INDIRECT($4:$4),Table1[//DB])</f>
        <v>PCS</v>
      </c>
      <c r="V63" s="4"/>
      <c r="W63" s="2">
        <f>INDEX([1]!NOTA[C],Table1[[#This Row],[//NOTA]])</f>
        <v>10</v>
      </c>
      <c r="X63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63" s="2">
        <f>IF(Table1[[#This Row],[CTN]]&lt;1,"",INDEX([1]!NOTA[QTY],Table1[[#This Row],[//NOTA]]))</f>
        <v>1200</v>
      </c>
      <c r="Z63" s="2" t="str">
        <f>IF(Table1[[#This Row],[CTN]]&lt;1,"",INDEX([1]!NOTA[STN],Table1[[#This Row],[//NOTA]]))</f>
        <v>LSN</v>
      </c>
      <c r="AA6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14400</v>
      </c>
      <c r="AB63" s="4" t="str">
        <f>IF(Table1[[#This Row],[CTN]]&lt;1,INDEX([1]!NOTA[QTY],Table1[[#This Row],[//NOTA]]),"")</f>
        <v/>
      </c>
      <c r="AC63" s="4" t="str">
        <f>IF(Table1[[#This Row],[SISA]]="","",INDEX([1]!NOTA[STN],Table1[[#This Row],[//NOTA]]))</f>
        <v/>
      </c>
      <c r="AD6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3" s="2" t="str">
        <f>IF(Table1[[#This Row],[SISA X]]="","",Table1[[#This Row],[STN X]])</f>
        <v/>
      </c>
      <c r="AF63" s="2">
        <f ca="1">IF(AND(AR$5:AR$373&gt;=$3:$3,AR$5:AR$373&lt;=$4:$4),Table1[[#This Row],[CTN]],"")</f>
        <v>10</v>
      </c>
      <c r="AG63" s="2" t="str">
        <f ca="1">IF(Table1[[#This Row],[CTN_MG_1]]="","",Table1[[#This Row],[SISA X]])</f>
        <v/>
      </c>
      <c r="AH63" s="2" t="str">
        <f ca="1">IF(Table1[[#This Row],[QTY_ECER_MG_1]]="","",Table1[[#This Row],[STN SISA X]])</f>
        <v/>
      </c>
      <c r="AI63" s="2">
        <f ca="1">IF(Table1[[#This Row],[CTN_MG_1]]="","",COUNT(AF$6:AF63))</f>
        <v>49</v>
      </c>
      <c r="AJ63" s="2" t="str">
        <f ca="1">IF(AND(Table1[TGL_H]&gt;=$3:$3,Table1[TGL_H]&lt;=$4:$4),Table1[CTN],"")</f>
        <v/>
      </c>
      <c r="AK63" s="2" t="str">
        <f ca="1">IF(Table1[[#This Row],[CTN_MG_2]]="","",Table1[[#This Row],[SISA X]])</f>
        <v/>
      </c>
      <c r="AL63" s="2" t="str">
        <f ca="1">IF(Table1[[#This Row],[QTY_ECER_MG_2]]="","",Table1[[#This Row],[STN SISA X]])</f>
        <v/>
      </c>
      <c r="AM63" s="2" t="str">
        <f ca="1">IF(Table1[[#This Row],[CTN_MG_2]]="","",COUNT(AJ$6:AJ63))</f>
        <v/>
      </c>
      <c r="AN63" s="2" t="str">
        <f ca="1">IF(AND(AR$5:AR$373&gt;=$3:$3,AR$5:AR$373&lt;=$4:$4),Table1[[#This Row],[CTN]],"")</f>
        <v/>
      </c>
      <c r="AO63" s="2" t="str">
        <f ca="1">IF(Table1[[#This Row],[CTN_MG_3]]="","",Table1[[#This Row],[SISA X]])</f>
        <v/>
      </c>
      <c r="AP63" s="2" t="str">
        <f ca="1">IF(Table1[[#This Row],[QTY_ECER_MG_3]]="","",Table1[[#This Row],[STN SISA X]])</f>
        <v/>
      </c>
      <c r="AQ63" s="4" t="str">
        <f ca="1">IF(Table1[[#This Row],[CTN_MG_3]]="","",COUNT(AN$6:AN63))</f>
        <v/>
      </c>
      <c r="AR63" s="3">
        <f ca="1">INDEX([1]!NOTA[TGL_H],Table1[[#This Row],[//NOTA]])</f>
        <v>45112</v>
      </c>
    </row>
    <row r="64" spans="1:44" x14ac:dyDescent="0.25">
      <c r="A64" s="1">
        <v>78</v>
      </c>
      <c r="D64" t="str">
        <f ca="1">INDEX([1]!NOTA[NB NOTA_C_QTY],Table1[[#This Row],[//NOTA]])</f>
        <v>gelpenzuizhuahy1020hitam192lsnuntana</v>
      </c>
      <c r="E6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gelpenzuizhuahy1020hitam192lsn</v>
      </c>
      <c r="F64">
        <f ca="1">MATCH(Table1[NB BM_C_QTY],Table6[POINTER],0)</f>
        <v>875</v>
      </c>
      <c r="G64">
        <f t="shared" si="1"/>
        <v>78</v>
      </c>
      <c r="H64">
        <f ca="1">MATCH(Table1[[#This Row],[NB NOTA_C_QTY]],[2]!db[NB NOTA_C_QTY+F],0)</f>
        <v>895</v>
      </c>
      <c r="I64" s="4" t="str">
        <f ca="1">INDEX(INDIRECT($4:$4),Table1[//DB])</f>
        <v>Gel pen Zui Zhua HY-1020 Hitam</v>
      </c>
      <c r="J64" s="4" t="str">
        <f ca="1">INDEX(INDIRECT($4:$4),Table1[//DB])</f>
        <v>UNTANA</v>
      </c>
      <c r="K64" s="5" t="str">
        <f ca="1">INDEX(INDIRECT($4:$4),Table1[//DB])</f>
        <v>GALAXY</v>
      </c>
      <c r="L64" s="4" t="str">
        <f ca="1">INDEX(INDIRECT($4:$4),Table1[//DB])</f>
        <v>192 LSN</v>
      </c>
      <c r="M64" s="4" t="str">
        <f ca="1">INDEX(INDIRECT($4:$4),Table1[//DB])</f>
        <v>pen</v>
      </c>
      <c r="N64" s="4" t="str">
        <f ca="1">INDEX(INDIRECT($4:$4),Table1[//DB])</f>
        <v>192</v>
      </c>
      <c r="O64" s="4" t="str">
        <f ca="1">INDEX(INDIRECT($4:$4),Table1[//DB])</f>
        <v>LSN</v>
      </c>
      <c r="P64" s="4">
        <f ca="1">INDEX(INDIRECT($4:$4),Table1[//DB])</f>
        <v>12</v>
      </c>
      <c r="Q64" s="4" t="str">
        <f ca="1">INDEX(INDIRECT($4:$4),Table1[//DB])</f>
        <v>PCS</v>
      </c>
      <c r="R64" s="4" t="str">
        <f ca="1">INDEX(INDIRECT($4:$4),Table1[//DB])</f>
        <v/>
      </c>
      <c r="S64" s="4" t="str">
        <f ca="1">INDEX(INDIRECT($4:$4),Table1[//DB])</f>
        <v/>
      </c>
      <c r="T64" s="4">
        <f ca="1">INDEX(INDIRECT($4:$4),Table1[//DB])</f>
        <v>2304</v>
      </c>
      <c r="U64" s="4" t="str">
        <f ca="1">INDEX(INDIRECT($4:$4),Table1[//DB])</f>
        <v>PCS</v>
      </c>
      <c r="V64" s="4"/>
      <c r="W64" s="2">
        <f>INDEX([1]!NOTA[C],Table1[[#This Row],[//NOTA]])</f>
        <v>26</v>
      </c>
      <c r="X64" s="2">
        <f ca="1">IF(Table1[[#This Row],[Column5]]/Table1[[#This Row],[QTY X]]=Table1[[#This Row],[CTN]],Table1[[#This Row],[Column5]]/Table1[[#This Row],[QTY X]],Table1[[#This Row],[Column5]]/Table1[[#This Row],[QTY X]]&amp;" xxx ")</f>
        <v>26</v>
      </c>
      <c r="Y64" s="2">
        <f>IF(Table1[[#This Row],[CTN]]&lt;1,"",INDEX([1]!NOTA[QTY],Table1[[#This Row],[//NOTA]]))</f>
        <v>4992</v>
      </c>
      <c r="Z64" s="2" t="str">
        <f>IF(Table1[[#This Row],[CTN]]&lt;1,"",INDEX([1]!NOTA[STN],Table1[[#This Row],[//NOTA]]))</f>
        <v>LSN</v>
      </c>
      <c r="AA6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59904</v>
      </c>
      <c r="AB64" s="4" t="str">
        <f>IF(Table1[[#This Row],[CTN]]&lt;1,INDEX([1]!NOTA[QTY],Table1[[#This Row],[//NOTA]]),"")</f>
        <v/>
      </c>
      <c r="AC64" s="4" t="str">
        <f>IF(Table1[[#This Row],[SISA]]="","",INDEX([1]!NOTA[STN],Table1[[#This Row],[//NOTA]]))</f>
        <v/>
      </c>
      <c r="AD6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4" s="2" t="str">
        <f>IF(Table1[[#This Row],[SISA X]]="","",Table1[[#This Row],[STN X]])</f>
        <v/>
      </c>
      <c r="AF64" s="2">
        <f ca="1">IF(AND(AR$5:AR$373&gt;=$3:$3,AR$5:AR$373&lt;=$4:$4),Table1[[#This Row],[CTN]],"")</f>
        <v>26</v>
      </c>
      <c r="AG64" s="2" t="str">
        <f ca="1">IF(Table1[[#This Row],[CTN_MG_1]]="","",Table1[[#This Row],[SISA X]])</f>
        <v/>
      </c>
      <c r="AH64" s="2" t="str">
        <f ca="1">IF(Table1[[#This Row],[QTY_ECER_MG_1]]="","",Table1[[#This Row],[STN SISA X]])</f>
        <v/>
      </c>
      <c r="AI64" s="2">
        <f ca="1">IF(Table1[[#This Row],[CTN_MG_1]]="","",COUNT(AF$6:AF64))</f>
        <v>50</v>
      </c>
      <c r="AJ64" s="2" t="str">
        <f ca="1">IF(AND(Table1[TGL_H]&gt;=$3:$3,Table1[TGL_H]&lt;=$4:$4),Table1[CTN],"")</f>
        <v/>
      </c>
      <c r="AK64" s="2" t="str">
        <f ca="1">IF(Table1[[#This Row],[CTN_MG_2]]="","",Table1[[#This Row],[SISA X]])</f>
        <v/>
      </c>
      <c r="AL64" s="2" t="str">
        <f ca="1">IF(Table1[[#This Row],[QTY_ECER_MG_2]]="","",Table1[[#This Row],[STN SISA X]])</f>
        <v/>
      </c>
      <c r="AM64" s="2" t="str">
        <f ca="1">IF(Table1[[#This Row],[CTN_MG_2]]="","",COUNT(AJ$6:AJ64))</f>
        <v/>
      </c>
      <c r="AN64" s="2" t="str">
        <f ca="1">IF(AND(AR$5:AR$373&gt;=$3:$3,AR$5:AR$373&lt;=$4:$4),Table1[[#This Row],[CTN]],"")</f>
        <v/>
      </c>
      <c r="AO64" s="2" t="str">
        <f ca="1">IF(Table1[[#This Row],[CTN_MG_3]]="","",Table1[[#This Row],[SISA X]])</f>
        <v/>
      </c>
      <c r="AP64" s="2" t="str">
        <f ca="1">IF(Table1[[#This Row],[QTY_ECER_MG_3]]="","",Table1[[#This Row],[STN SISA X]])</f>
        <v/>
      </c>
      <c r="AQ64" s="4" t="str">
        <f ca="1">IF(Table1[[#This Row],[CTN_MG_3]]="","",COUNT(AN$6:AN64))</f>
        <v/>
      </c>
      <c r="AR64" s="3">
        <f ca="1">INDEX([1]!NOTA[TGL_H],Table1[[#This Row],[//NOTA]])</f>
        <v>45112</v>
      </c>
    </row>
    <row r="65" spans="1:44" x14ac:dyDescent="0.25">
      <c r="A65" s="1">
        <v>80</v>
      </c>
      <c r="D65" t="str">
        <f ca="1">INDEX([1]!NOTA[NB NOTA_C_QTY],Table1[[#This Row],[//NOTA]])</f>
        <v>gelpenzuizhuahy1020hitam192lsnuntana</v>
      </c>
      <c r="E6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gelpenzuizhuahy1020hitam192lsn</v>
      </c>
      <c r="F65">
        <f ca="1">MATCH(Table1[NB BM_C_QTY],Table6[POINTER],0)</f>
        <v>875</v>
      </c>
      <c r="G65">
        <f t="shared" si="1"/>
        <v>80</v>
      </c>
      <c r="H65">
        <f ca="1">MATCH(Table1[[#This Row],[NB NOTA_C_QTY]],[2]!db[NB NOTA_C_QTY+F],0)</f>
        <v>895</v>
      </c>
      <c r="I65" s="4" t="str">
        <f ca="1">INDEX(INDIRECT($4:$4),Table1[//DB])</f>
        <v>Gel pen Zui Zhua HY-1020 Hitam</v>
      </c>
      <c r="J65" s="4" t="str">
        <f ca="1">INDEX(INDIRECT($4:$4),Table1[//DB])</f>
        <v>UNTANA</v>
      </c>
      <c r="K65" s="5" t="str">
        <f ca="1">INDEX(INDIRECT($4:$4),Table1[//DB])</f>
        <v>GALAXY</v>
      </c>
      <c r="L65" s="4" t="str">
        <f ca="1">INDEX(INDIRECT($4:$4),Table1[//DB])</f>
        <v>192 LSN</v>
      </c>
      <c r="M65" s="4" t="str">
        <f ca="1">INDEX(INDIRECT($4:$4),Table1[//DB])</f>
        <v>pen</v>
      </c>
      <c r="N65" s="4" t="str">
        <f ca="1">INDEX(INDIRECT($4:$4),Table1[//DB])</f>
        <v>192</v>
      </c>
      <c r="O65" s="4" t="str">
        <f ca="1">INDEX(INDIRECT($4:$4),Table1[//DB])</f>
        <v>LSN</v>
      </c>
      <c r="P65" s="4">
        <f ca="1">INDEX(INDIRECT($4:$4),Table1[//DB])</f>
        <v>12</v>
      </c>
      <c r="Q65" s="4" t="str">
        <f ca="1">INDEX(INDIRECT($4:$4),Table1[//DB])</f>
        <v>PCS</v>
      </c>
      <c r="R65" s="4" t="str">
        <f ca="1">INDEX(INDIRECT($4:$4),Table1[//DB])</f>
        <v/>
      </c>
      <c r="S65" s="4" t="str">
        <f ca="1">INDEX(INDIRECT($4:$4),Table1[//DB])</f>
        <v/>
      </c>
      <c r="T65" s="4">
        <f ca="1">INDEX(INDIRECT($4:$4),Table1[//DB])</f>
        <v>2304</v>
      </c>
      <c r="U65" s="4" t="str">
        <f ca="1">INDEX(INDIRECT($4:$4),Table1[//DB])</f>
        <v>PCS</v>
      </c>
      <c r="V65" s="4"/>
      <c r="W65" s="2">
        <f>INDEX([1]!NOTA[C],Table1[[#This Row],[//NOTA]])</f>
        <v>50</v>
      </c>
      <c r="X65" s="2">
        <f ca="1">IF(Table1[[#This Row],[Column5]]/Table1[[#This Row],[QTY X]]=Table1[[#This Row],[CTN]],Table1[[#This Row],[Column5]]/Table1[[#This Row],[QTY X]],Table1[[#This Row],[Column5]]/Table1[[#This Row],[QTY X]]&amp;" xxx ")</f>
        <v>50</v>
      </c>
      <c r="Y65" s="2">
        <f>IF(Table1[[#This Row],[CTN]]&lt;1,"",INDEX([1]!NOTA[QTY],Table1[[#This Row],[//NOTA]]))</f>
        <v>9600</v>
      </c>
      <c r="Z65" s="2" t="str">
        <f>IF(Table1[[#This Row],[CTN]]&lt;1,"",INDEX([1]!NOTA[STN],Table1[[#This Row],[//NOTA]]))</f>
        <v>LSN</v>
      </c>
      <c r="AA6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115200</v>
      </c>
      <c r="AB65" s="4" t="str">
        <f>IF(Table1[[#This Row],[CTN]]&lt;1,INDEX([1]!NOTA[QTY],Table1[[#This Row],[//NOTA]]),"")</f>
        <v/>
      </c>
      <c r="AC65" s="4" t="str">
        <f>IF(Table1[[#This Row],[SISA]]="","",INDEX([1]!NOTA[STN],Table1[[#This Row],[//NOTA]]))</f>
        <v/>
      </c>
      <c r="AD6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5" s="2" t="str">
        <f>IF(Table1[[#This Row],[SISA X]]="","",Table1[[#This Row],[STN X]])</f>
        <v/>
      </c>
      <c r="AF65" s="2">
        <f ca="1">IF(AND(AR$5:AR$373&gt;=$3:$3,AR$5:AR$373&lt;=$4:$4),Table1[[#This Row],[CTN]],"")</f>
        <v>50</v>
      </c>
      <c r="AG65" s="2" t="str">
        <f ca="1">IF(Table1[[#This Row],[CTN_MG_1]]="","",Table1[[#This Row],[SISA X]])</f>
        <v/>
      </c>
      <c r="AH65" s="2" t="str">
        <f ca="1">IF(Table1[[#This Row],[QTY_ECER_MG_1]]="","",Table1[[#This Row],[STN SISA X]])</f>
        <v/>
      </c>
      <c r="AI65" s="2">
        <f ca="1">IF(Table1[[#This Row],[CTN_MG_1]]="","",COUNT(AF$6:AF65))</f>
        <v>51</v>
      </c>
      <c r="AJ65" s="2" t="str">
        <f ca="1">IF(AND(Table1[TGL_H]&gt;=$3:$3,Table1[TGL_H]&lt;=$4:$4),Table1[CTN],"")</f>
        <v/>
      </c>
      <c r="AK65" s="2" t="str">
        <f ca="1">IF(Table1[[#This Row],[CTN_MG_2]]="","",Table1[[#This Row],[SISA X]])</f>
        <v/>
      </c>
      <c r="AL65" s="2" t="str">
        <f ca="1">IF(Table1[[#This Row],[QTY_ECER_MG_2]]="","",Table1[[#This Row],[STN SISA X]])</f>
        <v/>
      </c>
      <c r="AM65" s="2" t="str">
        <f ca="1">IF(Table1[[#This Row],[CTN_MG_2]]="","",COUNT(AJ$6:AJ65))</f>
        <v/>
      </c>
      <c r="AN65" s="2" t="str">
        <f ca="1">IF(AND(AR$5:AR$373&gt;=$3:$3,AR$5:AR$373&lt;=$4:$4),Table1[[#This Row],[CTN]],"")</f>
        <v/>
      </c>
      <c r="AO65" s="2" t="str">
        <f ca="1">IF(Table1[[#This Row],[CTN_MG_3]]="","",Table1[[#This Row],[SISA X]])</f>
        <v/>
      </c>
      <c r="AP65" s="2" t="str">
        <f ca="1">IF(Table1[[#This Row],[QTY_ECER_MG_3]]="","",Table1[[#This Row],[STN SISA X]])</f>
        <v/>
      </c>
      <c r="AQ65" s="4" t="str">
        <f ca="1">IF(Table1[[#This Row],[CTN_MG_3]]="","",COUNT(AN$6:AN65))</f>
        <v/>
      </c>
      <c r="AR65" s="3">
        <f ca="1">INDEX([1]!NOTA[TGL_H],Table1[[#This Row],[//NOTA]])</f>
        <v>45112</v>
      </c>
    </row>
    <row r="66" spans="1:44" x14ac:dyDescent="0.25">
      <c r="A66" s="1">
        <v>82</v>
      </c>
      <c r="D66" t="str">
        <f ca="1">INDEX([1]!NOTA[NB NOTA_C_QTY],Table1[[#This Row],[//NOTA]])</f>
        <v>refillisipencilbensialantu11321600pakuntana</v>
      </c>
      <c r="E6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refillisibensialantu11321600pak</v>
      </c>
      <c r="F66">
        <f ca="1">MATCH(Table1[NB BM_C_QTY],Table6[POINTER],0)</f>
        <v>3204</v>
      </c>
      <c r="G66">
        <f t="shared" si="1"/>
        <v>82</v>
      </c>
      <c r="H66">
        <f ca="1">MATCH(Table1[[#This Row],[NB NOTA_C_QTY]],[2]!db[NB NOTA_C_QTY+F],0)</f>
        <v>2236</v>
      </c>
      <c r="I66" s="4" t="str">
        <f ca="1">INDEX(INDIRECT($4:$4),Table1[//DB])</f>
        <v>Refill/ Isi Bensia Lantu 1132</v>
      </c>
      <c r="J66" s="4" t="str">
        <f ca="1">INDEX(INDIRECT($4:$4),Table1[//DB])</f>
        <v>UNTANA</v>
      </c>
      <c r="K66" s="5" t="str">
        <f ca="1">INDEX(INDIRECT($4:$4),Table1[//DB])</f>
        <v>MSI</v>
      </c>
      <c r="L66" s="4" t="str">
        <f ca="1">INDEX(INDIRECT($4:$4),Table1[//DB])</f>
        <v>1600 PAK</v>
      </c>
      <c r="M66" s="4" t="str">
        <f ca="1">INDEX(INDIRECT($4:$4),Table1[//DB])</f>
        <v>isi</v>
      </c>
      <c r="N66" s="4" t="str">
        <f ca="1">INDEX(INDIRECT($4:$4),Table1[//DB])</f>
        <v>1600</v>
      </c>
      <c r="O66" s="4" t="str">
        <f ca="1">INDEX(INDIRECT($4:$4),Table1[//DB])</f>
        <v>PAK</v>
      </c>
      <c r="P66" s="4" t="str">
        <f ca="1">INDEX(INDIRECT($4:$4),Table1[//DB])</f>
        <v/>
      </c>
      <c r="Q66" s="4" t="str">
        <f ca="1">INDEX(INDIRECT($4:$4),Table1[//DB])</f>
        <v/>
      </c>
      <c r="R66" s="4" t="str">
        <f ca="1">INDEX(INDIRECT($4:$4),Table1[//DB])</f>
        <v/>
      </c>
      <c r="S66" s="4" t="str">
        <f ca="1">INDEX(INDIRECT($4:$4),Table1[//DB])</f>
        <v/>
      </c>
      <c r="T66" s="4">
        <f ca="1">INDEX(INDIRECT($4:$4),Table1[//DB])</f>
        <v>1600</v>
      </c>
      <c r="U66" s="4" t="str">
        <f ca="1">INDEX(INDIRECT($4:$4),Table1[//DB])</f>
        <v>PAK</v>
      </c>
      <c r="V66" s="4"/>
      <c r="W66" s="2">
        <f>INDEX([1]!NOTA[C],Table1[[#This Row],[//NOTA]])</f>
        <v>15</v>
      </c>
      <c r="X66" s="2">
        <f ca="1">IF(Table1[[#This Row],[Column5]]/Table1[[#This Row],[QTY X]]=Table1[[#This Row],[CTN]],Table1[[#This Row],[Column5]]/Table1[[#This Row],[QTY X]],Table1[[#This Row],[Column5]]/Table1[[#This Row],[QTY X]]&amp;" xxx ")</f>
        <v>15</v>
      </c>
      <c r="Y66" s="2">
        <f>IF(Table1[[#This Row],[CTN]]&lt;1,"",INDEX([1]!NOTA[QTY],Table1[[#This Row],[//NOTA]]))</f>
        <v>24000</v>
      </c>
      <c r="Z66" s="2" t="str">
        <f>IF(Table1[[#This Row],[CTN]]&lt;1,"",INDEX([1]!NOTA[STN],Table1[[#This Row],[//NOTA]]))</f>
        <v>PAK</v>
      </c>
      <c r="AA6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24000</v>
      </c>
      <c r="AB66" s="4" t="str">
        <f>IF(Table1[[#This Row],[CTN]]&lt;1,INDEX([1]!NOTA[QTY],Table1[[#This Row],[//NOTA]]),"")</f>
        <v/>
      </c>
      <c r="AC66" s="4" t="str">
        <f>IF(Table1[[#This Row],[SISA]]="","",INDEX([1]!NOTA[STN],Table1[[#This Row],[//NOTA]]))</f>
        <v/>
      </c>
      <c r="AD6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6" s="2" t="str">
        <f>IF(Table1[[#This Row],[SISA X]]="","",Table1[[#This Row],[STN X]])</f>
        <v/>
      </c>
      <c r="AF66" s="2">
        <f ca="1">IF(AND(AR$5:AR$373&gt;=$3:$3,AR$5:AR$373&lt;=$4:$4),Table1[[#This Row],[CTN]],"")</f>
        <v>15</v>
      </c>
      <c r="AG66" s="2" t="str">
        <f ca="1">IF(Table1[[#This Row],[CTN_MG_1]]="","",Table1[[#This Row],[SISA X]])</f>
        <v/>
      </c>
      <c r="AH66" s="2" t="str">
        <f ca="1">IF(Table1[[#This Row],[QTY_ECER_MG_1]]="","",Table1[[#This Row],[STN SISA X]])</f>
        <v/>
      </c>
      <c r="AI66" s="2">
        <f ca="1">IF(Table1[[#This Row],[CTN_MG_1]]="","",COUNT(AF$6:AF66))</f>
        <v>52</v>
      </c>
      <c r="AJ66" s="2" t="str">
        <f ca="1">IF(AND(Table1[TGL_H]&gt;=$3:$3,Table1[TGL_H]&lt;=$4:$4),Table1[CTN],"")</f>
        <v/>
      </c>
      <c r="AK66" s="2" t="str">
        <f ca="1">IF(Table1[[#This Row],[CTN_MG_2]]="","",Table1[[#This Row],[SISA X]])</f>
        <v/>
      </c>
      <c r="AL66" s="2" t="str">
        <f ca="1">IF(Table1[[#This Row],[QTY_ECER_MG_2]]="","",Table1[[#This Row],[STN SISA X]])</f>
        <v/>
      </c>
      <c r="AM66" s="2" t="str">
        <f ca="1">IF(Table1[[#This Row],[CTN_MG_2]]="","",COUNT(AJ$6:AJ66))</f>
        <v/>
      </c>
      <c r="AN66" s="2" t="str">
        <f ca="1">IF(AND(AR$5:AR$373&gt;=$3:$3,AR$5:AR$373&lt;=$4:$4),Table1[[#This Row],[CTN]],"")</f>
        <v/>
      </c>
      <c r="AO66" s="2" t="str">
        <f ca="1">IF(Table1[[#This Row],[CTN_MG_3]]="","",Table1[[#This Row],[SISA X]])</f>
        <v/>
      </c>
      <c r="AP66" s="2" t="str">
        <f ca="1">IF(Table1[[#This Row],[QTY_ECER_MG_3]]="","",Table1[[#This Row],[STN SISA X]])</f>
        <v/>
      </c>
      <c r="AQ66" s="4" t="str">
        <f ca="1">IF(Table1[[#This Row],[CTN_MG_3]]="","",COUNT(AN$6:AN66))</f>
        <v/>
      </c>
      <c r="AR66" s="3">
        <f ca="1">INDEX([1]!NOTA[TGL_H],Table1[[#This Row],[//NOTA]])</f>
        <v>45112</v>
      </c>
    </row>
    <row r="67" spans="1:44" x14ac:dyDescent="0.25">
      <c r="A67" s="1">
        <v>84</v>
      </c>
      <c r="D67" t="str">
        <f ca="1">INDEX([1]!NOTA[NB NOTA_C_QTY],Table1[[#This Row],[//NOTA]])</f>
        <v>pcmagfy682222*75192pcsartomoro</v>
      </c>
      <c r="E6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pcmagnitfy682222x75192pcs</v>
      </c>
      <c r="F67">
        <f ca="1">MATCH(Table1[NB BM_C_QTY],Table6[POINTER],0)</f>
        <v>1607</v>
      </c>
      <c r="G67">
        <f t="shared" si="1"/>
        <v>84</v>
      </c>
      <c r="H67">
        <f ca="1">MATCH(Table1[[#This Row],[NB NOTA_C_QTY]],[2]!db[NB NOTA_C_QTY+F],0)</f>
        <v>1864</v>
      </c>
      <c r="I67" s="4" t="str">
        <f ca="1">INDEX(INDIRECT($4:$4),Table1[//DB])</f>
        <v>Pc Magnit FY-6822 (22x7.5)</v>
      </c>
      <c r="J67" s="4" t="str">
        <f ca="1">INDEX(INDIRECT($4:$4),Table1[//DB])</f>
        <v>ARTO MORO</v>
      </c>
      <c r="K67" s="5" t="str">
        <f ca="1">INDEX(INDIRECT($4:$4),Table1[//DB])</f>
        <v>SAMUDERA ANGKASA JAYA</v>
      </c>
      <c r="L67" s="4" t="str">
        <f ca="1">INDEX(INDIRECT($4:$4),Table1[//DB])</f>
        <v>192 PCS</v>
      </c>
      <c r="M67" s="4" t="str">
        <f ca="1">INDEX(INDIRECT($4:$4),Table1[//DB])</f>
        <v>pcase</v>
      </c>
      <c r="N67" s="4" t="str">
        <f ca="1">INDEX(INDIRECT($4:$4),Table1[//DB])</f>
        <v>192</v>
      </c>
      <c r="O67" s="4" t="str">
        <f ca="1">INDEX(INDIRECT($4:$4),Table1[//DB])</f>
        <v>PCS</v>
      </c>
      <c r="P67" s="4" t="str">
        <f ca="1">INDEX(INDIRECT($4:$4),Table1[//DB])</f>
        <v/>
      </c>
      <c r="Q67" s="4" t="str">
        <f ca="1">INDEX(INDIRECT($4:$4),Table1[//DB])</f>
        <v/>
      </c>
      <c r="R67" s="4" t="str">
        <f ca="1">INDEX(INDIRECT($4:$4),Table1[//DB])</f>
        <v/>
      </c>
      <c r="S67" s="4" t="str">
        <f ca="1">INDEX(INDIRECT($4:$4),Table1[//DB])</f>
        <v/>
      </c>
      <c r="T67" s="4">
        <f ca="1">INDEX(INDIRECT($4:$4),Table1[//DB])</f>
        <v>192</v>
      </c>
      <c r="U67" s="4" t="str">
        <f ca="1">INDEX(INDIRECT($4:$4),Table1[//DB])</f>
        <v>PCS</v>
      </c>
      <c r="V67" s="4"/>
      <c r="W67" s="2">
        <f>INDEX([1]!NOTA[C],Table1[[#This Row],[//NOTA]])</f>
        <v>10</v>
      </c>
      <c r="X67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67" s="2">
        <f>IF(Table1[[#This Row],[CTN]]&lt;1,"",INDEX([1]!NOTA[QTY],Table1[[#This Row],[//NOTA]]))</f>
        <v>1920</v>
      </c>
      <c r="Z67" s="2" t="str">
        <f>IF(Table1[[#This Row],[CTN]]&lt;1,"",INDEX([1]!NOTA[STN],Table1[[#This Row],[//NOTA]]))</f>
        <v>PCS</v>
      </c>
      <c r="AA6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1920</v>
      </c>
      <c r="AB67" s="4" t="str">
        <f>IF(Table1[[#This Row],[CTN]]&lt;1,INDEX([1]!NOTA[QTY],Table1[[#This Row],[//NOTA]]),"")</f>
        <v/>
      </c>
      <c r="AC67" s="4" t="str">
        <f>IF(Table1[[#This Row],[SISA]]="","",INDEX([1]!NOTA[STN],Table1[[#This Row],[//NOTA]]))</f>
        <v/>
      </c>
      <c r="AD6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7" s="2" t="str">
        <f>IF(Table1[[#This Row],[SISA X]]="","",Table1[[#This Row],[STN X]])</f>
        <v/>
      </c>
      <c r="AF67" s="2">
        <f ca="1">IF(AND(AR$5:AR$373&gt;=$3:$3,AR$5:AR$373&lt;=$4:$4),Table1[[#This Row],[CTN]],"")</f>
        <v>10</v>
      </c>
      <c r="AG67" s="2" t="str">
        <f ca="1">IF(Table1[[#This Row],[CTN_MG_1]]="","",Table1[[#This Row],[SISA X]])</f>
        <v/>
      </c>
      <c r="AH67" s="2" t="str">
        <f ca="1">IF(Table1[[#This Row],[QTY_ECER_MG_1]]="","",Table1[[#This Row],[STN SISA X]])</f>
        <v/>
      </c>
      <c r="AI67" s="2">
        <f ca="1">IF(Table1[[#This Row],[CTN_MG_1]]="","",COUNT(AF$6:AF67))</f>
        <v>53</v>
      </c>
      <c r="AJ67" s="2" t="str">
        <f ca="1">IF(AND(Table1[TGL_H]&gt;=$3:$3,Table1[TGL_H]&lt;=$4:$4),Table1[CTN],"")</f>
        <v/>
      </c>
      <c r="AK67" s="2" t="str">
        <f ca="1">IF(Table1[[#This Row],[CTN_MG_2]]="","",Table1[[#This Row],[SISA X]])</f>
        <v/>
      </c>
      <c r="AL67" s="2" t="str">
        <f ca="1">IF(Table1[[#This Row],[QTY_ECER_MG_2]]="","",Table1[[#This Row],[STN SISA X]])</f>
        <v/>
      </c>
      <c r="AM67" s="2" t="str">
        <f ca="1">IF(Table1[[#This Row],[CTN_MG_2]]="","",COUNT(AJ$6:AJ67))</f>
        <v/>
      </c>
      <c r="AN67" s="2" t="str">
        <f ca="1">IF(AND(AR$5:AR$373&gt;=$3:$3,AR$5:AR$373&lt;=$4:$4),Table1[[#This Row],[CTN]],"")</f>
        <v/>
      </c>
      <c r="AO67" s="2" t="str">
        <f ca="1">IF(Table1[[#This Row],[CTN_MG_3]]="","",Table1[[#This Row],[SISA X]])</f>
        <v/>
      </c>
      <c r="AP67" s="2" t="str">
        <f ca="1">IF(Table1[[#This Row],[QTY_ECER_MG_3]]="","",Table1[[#This Row],[STN SISA X]])</f>
        <v/>
      </c>
      <c r="AQ67" s="4" t="str">
        <f ca="1">IF(Table1[[#This Row],[CTN_MG_3]]="","",COUNT(AN$6:AN67))</f>
        <v/>
      </c>
      <c r="AR67" s="3">
        <f ca="1">INDEX([1]!NOTA[TGL_H],Table1[[#This Row],[//NOTA]])</f>
        <v>45113</v>
      </c>
    </row>
    <row r="68" spans="1:44" x14ac:dyDescent="0.25">
      <c r="A68" s="1">
        <v>85</v>
      </c>
      <c r="D68" t="str">
        <f ca="1">INDEX([1]!NOTA[NB NOTA_C_QTY],Table1[[#This Row],[//NOTA]])</f>
        <v>pcmagc2755122*75192pcsartomoro</v>
      </c>
      <c r="E6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pcmagnitc2755122x75192pcs</v>
      </c>
      <c r="F68">
        <f ca="1">MATCH(Table1[NB BM_C_QTY],Table6[POINTER],0)</f>
        <v>1590</v>
      </c>
      <c r="G68">
        <f t="shared" si="1"/>
        <v>85</v>
      </c>
      <c r="H68">
        <f ca="1">MATCH(Table1[[#This Row],[NB NOTA_C_QTY]],[2]!db[NB NOTA_C_QTY+F],0)</f>
        <v>1853</v>
      </c>
      <c r="I68" s="4" t="str">
        <f ca="1">INDEX(INDIRECT($4:$4),Table1[//DB])</f>
        <v>Pc Magnit C-2755-1 (22x7.5)</v>
      </c>
      <c r="J68" s="4" t="str">
        <f ca="1">INDEX(INDIRECT($4:$4),Table1[//DB])</f>
        <v>ARTO MORO</v>
      </c>
      <c r="K68" s="5" t="str">
        <f ca="1">INDEX(INDIRECT($4:$4),Table1[//DB])</f>
        <v>SAMUDERA ANGKASA JAYA</v>
      </c>
      <c r="L68" s="4" t="str">
        <f ca="1">INDEX(INDIRECT($4:$4),Table1[//DB])</f>
        <v>192 PCS</v>
      </c>
      <c r="M68" s="4" t="str">
        <f ca="1">INDEX(INDIRECT($4:$4),Table1[//DB])</f>
        <v>pcase</v>
      </c>
      <c r="N68" s="4" t="str">
        <f ca="1">INDEX(INDIRECT($4:$4),Table1[//DB])</f>
        <v>192</v>
      </c>
      <c r="O68" s="4" t="str">
        <f ca="1">INDEX(INDIRECT($4:$4),Table1[//DB])</f>
        <v>PCS</v>
      </c>
      <c r="P68" s="4" t="str">
        <f ca="1">INDEX(INDIRECT($4:$4),Table1[//DB])</f>
        <v/>
      </c>
      <c r="Q68" s="4" t="str">
        <f ca="1">INDEX(INDIRECT($4:$4),Table1[//DB])</f>
        <v/>
      </c>
      <c r="R68" s="4" t="str">
        <f ca="1">INDEX(INDIRECT($4:$4),Table1[//DB])</f>
        <v/>
      </c>
      <c r="S68" s="4" t="str">
        <f ca="1">INDEX(INDIRECT($4:$4),Table1[//DB])</f>
        <v/>
      </c>
      <c r="T68" s="4">
        <f ca="1">INDEX(INDIRECT($4:$4),Table1[//DB])</f>
        <v>192</v>
      </c>
      <c r="U68" s="4" t="str">
        <f ca="1">INDEX(INDIRECT($4:$4),Table1[//DB])</f>
        <v>PCS</v>
      </c>
      <c r="V68" s="4"/>
      <c r="W68" s="2">
        <f>INDEX([1]!NOTA[C],Table1[[#This Row],[//NOTA]])</f>
        <v>21</v>
      </c>
      <c r="X68" s="2">
        <f ca="1">IF(Table1[[#This Row],[Column5]]/Table1[[#This Row],[QTY X]]=Table1[[#This Row],[CTN]],Table1[[#This Row],[Column5]]/Table1[[#This Row],[QTY X]],Table1[[#This Row],[Column5]]/Table1[[#This Row],[QTY X]]&amp;" xxx ")</f>
        <v>21</v>
      </c>
      <c r="Y68" s="2">
        <f>IF(Table1[[#This Row],[CTN]]&lt;1,"",INDEX([1]!NOTA[QTY],Table1[[#This Row],[//NOTA]]))</f>
        <v>4032</v>
      </c>
      <c r="Z68" s="2" t="str">
        <f>IF(Table1[[#This Row],[CTN]]&lt;1,"",INDEX([1]!NOTA[STN],Table1[[#This Row],[//NOTA]]))</f>
        <v>PCS</v>
      </c>
      <c r="AA6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4032</v>
      </c>
      <c r="AB68" s="4" t="str">
        <f>IF(Table1[[#This Row],[CTN]]&lt;1,INDEX([1]!NOTA[QTY],Table1[[#This Row],[//NOTA]]),"")</f>
        <v/>
      </c>
      <c r="AC68" s="4" t="str">
        <f>IF(Table1[[#This Row],[SISA]]="","",INDEX([1]!NOTA[STN],Table1[[#This Row],[//NOTA]]))</f>
        <v/>
      </c>
      <c r="AD6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8" s="2" t="str">
        <f>IF(Table1[[#This Row],[SISA X]]="","",Table1[[#This Row],[STN X]])</f>
        <v/>
      </c>
      <c r="AF68" s="2">
        <f ca="1">IF(AND(AR$5:AR$373&gt;=$3:$3,AR$5:AR$373&lt;=$4:$4),Table1[[#This Row],[CTN]],"")</f>
        <v>21</v>
      </c>
      <c r="AG68" s="2" t="str">
        <f ca="1">IF(Table1[[#This Row],[CTN_MG_1]]="","",Table1[[#This Row],[SISA X]])</f>
        <v/>
      </c>
      <c r="AH68" s="2" t="str">
        <f ca="1">IF(Table1[[#This Row],[QTY_ECER_MG_1]]="","",Table1[[#This Row],[STN SISA X]])</f>
        <v/>
      </c>
      <c r="AI68" s="2">
        <f ca="1">IF(Table1[[#This Row],[CTN_MG_1]]="","",COUNT(AF$6:AF68))</f>
        <v>54</v>
      </c>
      <c r="AJ68" s="2" t="str">
        <f ca="1">IF(AND(Table1[TGL_H]&gt;=$3:$3,Table1[TGL_H]&lt;=$4:$4),Table1[CTN],"")</f>
        <v/>
      </c>
      <c r="AK68" s="2" t="str">
        <f ca="1">IF(Table1[[#This Row],[CTN_MG_2]]="","",Table1[[#This Row],[SISA X]])</f>
        <v/>
      </c>
      <c r="AL68" s="2" t="str">
        <f ca="1">IF(Table1[[#This Row],[QTY_ECER_MG_2]]="","",Table1[[#This Row],[STN SISA X]])</f>
        <v/>
      </c>
      <c r="AM68" s="2" t="str">
        <f ca="1">IF(Table1[[#This Row],[CTN_MG_2]]="","",COUNT(AJ$6:AJ68))</f>
        <v/>
      </c>
      <c r="AN68" s="2" t="str">
        <f ca="1">IF(AND(AR$5:AR$373&gt;=$3:$3,AR$5:AR$373&lt;=$4:$4),Table1[[#This Row],[CTN]],"")</f>
        <v/>
      </c>
      <c r="AO68" s="2" t="str">
        <f ca="1">IF(Table1[[#This Row],[CTN_MG_3]]="","",Table1[[#This Row],[SISA X]])</f>
        <v/>
      </c>
      <c r="AP68" s="2" t="str">
        <f ca="1">IF(Table1[[#This Row],[QTY_ECER_MG_3]]="","",Table1[[#This Row],[STN SISA X]])</f>
        <v/>
      </c>
      <c r="AQ68" s="4" t="str">
        <f ca="1">IF(Table1[[#This Row],[CTN_MG_3]]="","",COUNT(AN$6:AN68))</f>
        <v/>
      </c>
      <c r="AR68" s="3">
        <f ca="1">INDEX([1]!NOTA[TGL_H],Table1[[#This Row],[//NOTA]])</f>
        <v>45113</v>
      </c>
    </row>
    <row r="69" spans="1:44" x14ac:dyDescent="0.25">
      <c r="A69" s="1">
        <v>86</v>
      </c>
      <c r="D69" t="str">
        <f ca="1">INDEX([1]!NOTA[NB NOTA_C_QTY],Table1[[#This Row],[//NOTA]])</f>
        <v>pcmagjh220a23*85192pcsartomoro</v>
      </c>
      <c r="E6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pcmagnitjh220a22x85192pcs</v>
      </c>
      <c r="F69">
        <f ca="1">MATCH(Table1[NB BM_C_QTY],Table6[POINTER],0)</f>
        <v>1609</v>
      </c>
      <c r="G69">
        <f t="shared" si="1"/>
        <v>86</v>
      </c>
      <c r="H69">
        <f ca="1">MATCH(Table1[[#This Row],[NB NOTA_C_QTY]],[2]!db[NB NOTA_C_QTY+F],0)</f>
        <v>1866</v>
      </c>
      <c r="I69" s="4" t="str">
        <f ca="1">INDEX(INDIRECT($4:$4),Table1[//DB])</f>
        <v>Pc Magnit JH-220 A (22x8.5)</v>
      </c>
      <c r="J69" s="4" t="str">
        <f ca="1">INDEX(INDIRECT($4:$4),Table1[//DB])</f>
        <v>ARTO MORO</v>
      </c>
      <c r="K69" s="5" t="str">
        <f ca="1">INDEX(INDIRECT($4:$4),Table1[//DB])</f>
        <v>SAMUDERA ANGKASA JAYA</v>
      </c>
      <c r="L69" s="4" t="str">
        <f ca="1">INDEX(INDIRECT($4:$4),Table1[//DB])</f>
        <v>192 PCS</v>
      </c>
      <c r="M69" s="4" t="str">
        <f ca="1">INDEX(INDIRECT($4:$4),Table1[//DB])</f>
        <v>pcase</v>
      </c>
      <c r="N69" s="4" t="str">
        <f ca="1">INDEX(INDIRECT($4:$4),Table1[//DB])</f>
        <v>192</v>
      </c>
      <c r="O69" s="4" t="str">
        <f ca="1">INDEX(INDIRECT($4:$4),Table1[//DB])</f>
        <v>PCS</v>
      </c>
      <c r="P69" s="4" t="str">
        <f ca="1">INDEX(INDIRECT($4:$4),Table1[//DB])</f>
        <v/>
      </c>
      <c r="Q69" s="4" t="str">
        <f ca="1">INDEX(INDIRECT($4:$4),Table1[//DB])</f>
        <v/>
      </c>
      <c r="R69" s="4" t="str">
        <f ca="1">INDEX(INDIRECT($4:$4),Table1[//DB])</f>
        <v/>
      </c>
      <c r="S69" s="4" t="str">
        <f ca="1">INDEX(INDIRECT($4:$4),Table1[//DB])</f>
        <v/>
      </c>
      <c r="T69" s="4">
        <f ca="1">INDEX(INDIRECT($4:$4),Table1[//DB])</f>
        <v>192</v>
      </c>
      <c r="U69" s="4" t="str">
        <f ca="1">INDEX(INDIRECT($4:$4),Table1[//DB])</f>
        <v>PCS</v>
      </c>
      <c r="V69" s="4"/>
      <c r="W69" s="2">
        <f>INDEX([1]!NOTA[C],Table1[[#This Row],[//NOTA]])</f>
        <v>26</v>
      </c>
      <c r="X69" s="2">
        <f ca="1">IF(Table1[[#This Row],[Column5]]/Table1[[#This Row],[QTY X]]=Table1[[#This Row],[CTN]],Table1[[#This Row],[Column5]]/Table1[[#This Row],[QTY X]],Table1[[#This Row],[Column5]]/Table1[[#This Row],[QTY X]]&amp;" xxx ")</f>
        <v>26</v>
      </c>
      <c r="Y69" s="2">
        <f>IF(Table1[[#This Row],[CTN]]&lt;1,"",INDEX([1]!NOTA[QTY],Table1[[#This Row],[//NOTA]]))</f>
        <v>4992</v>
      </c>
      <c r="Z69" s="2" t="str">
        <f>IF(Table1[[#This Row],[CTN]]&lt;1,"",INDEX([1]!NOTA[STN],Table1[[#This Row],[//NOTA]]))</f>
        <v>PCS</v>
      </c>
      <c r="AA6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4992</v>
      </c>
      <c r="AB69" s="4" t="str">
        <f>IF(Table1[[#This Row],[CTN]]&lt;1,INDEX([1]!NOTA[QTY],Table1[[#This Row],[//NOTA]]),"")</f>
        <v/>
      </c>
      <c r="AC69" s="4" t="str">
        <f>IF(Table1[[#This Row],[SISA]]="","",INDEX([1]!NOTA[STN],Table1[[#This Row],[//NOTA]]))</f>
        <v/>
      </c>
      <c r="AD6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69" s="2" t="str">
        <f>IF(Table1[[#This Row],[SISA X]]="","",Table1[[#This Row],[STN X]])</f>
        <v/>
      </c>
      <c r="AF69" s="2">
        <f ca="1">IF(AND(AR$5:AR$373&gt;=$3:$3,AR$5:AR$373&lt;=$4:$4),Table1[[#This Row],[CTN]],"")</f>
        <v>26</v>
      </c>
      <c r="AG69" s="2" t="str">
        <f ca="1">IF(Table1[[#This Row],[CTN_MG_1]]="","",Table1[[#This Row],[SISA X]])</f>
        <v/>
      </c>
      <c r="AH69" s="2" t="str">
        <f ca="1">IF(Table1[[#This Row],[QTY_ECER_MG_1]]="","",Table1[[#This Row],[STN SISA X]])</f>
        <v/>
      </c>
      <c r="AI69" s="2">
        <f ca="1">IF(Table1[[#This Row],[CTN_MG_1]]="","",COUNT(AF$6:AF69))</f>
        <v>55</v>
      </c>
      <c r="AJ69" s="2" t="str">
        <f ca="1">IF(AND(Table1[TGL_H]&gt;=$3:$3,Table1[TGL_H]&lt;=$4:$4),Table1[CTN],"")</f>
        <v/>
      </c>
      <c r="AK69" s="2" t="str">
        <f ca="1">IF(Table1[[#This Row],[CTN_MG_2]]="","",Table1[[#This Row],[SISA X]])</f>
        <v/>
      </c>
      <c r="AL69" s="2" t="str">
        <f ca="1">IF(Table1[[#This Row],[QTY_ECER_MG_2]]="","",Table1[[#This Row],[STN SISA X]])</f>
        <v/>
      </c>
      <c r="AM69" s="2" t="str">
        <f ca="1">IF(Table1[[#This Row],[CTN_MG_2]]="","",COUNT(AJ$6:AJ69))</f>
        <v/>
      </c>
      <c r="AN69" s="2" t="str">
        <f ca="1">IF(AND(AR$5:AR$373&gt;=$3:$3,AR$5:AR$373&lt;=$4:$4),Table1[[#This Row],[CTN]],"")</f>
        <v/>
      </c>
      <c r="AO69" s="2" t="str">
        <f ca="1">IF(Table1[[#This Row],[CTN_MG_3]]="","",Table1[[#This Row],[SISA X]])</f>
        <v/>
      </c>
      <c r="AP69" s="2" t="str">
        <f ca="1">IF(Table1[[#This Row],[QTY_ECER_MG_3]]="","",Table1[[#This Row],[STN SISA X]])</f>
        <v/>
      </c>
      <c r="AQ69" s="4" t="str">
        <f ca="1">IF(Table1[[#This Row],[CTN_MG_3]]="","",COUNT(AN$6:AN69))</f>
        <v/>
      </c>
      <c r="AR69" s="3">
        <f ca="1">INDEX([1]!NOTA[TGL_H],Table1[[#This Row],[//NOTA]])</f>
        <v>45113</v>
      </c>
    </row>
    <row r="70" spans="1:44" x14ac:dyDescent="0.25">
      <c r="A70" s="1">
        <v>88</v>
      </c>
      <c r="D70" t="str">
        <f ca="1">INDEX([1]!NOTA[NB NOTA_C_QTY],Table1[[#This Row],[//NOTA]])</f>
        <v>sampulsamsonboxybatik180pcsuntana</v>
      </c>
      <c r="E7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sampulsamsonboxybatik180pcs</v>
      </c>
      <c r="F70">
        <f ca="1">MATCH(Table1[NB BM_C_QTY],Table6[POINTER],0)</f>
        <v>3219</v>
      </c>
      <c r="G70">
        <f t="shared" ref="G70:G133" si="2">A:A</f>
        <v>88</v>
      </c>
      <c r="H70">
        <f ca="1">MATCH(Table1[[#This Row],[NB NOTA_C_QTY]],[2]!db[NB NOTA_C_QTY+F],0)</f>
        <v>2245</v>
      </c>
      <c r="I70" s="4" t="str">
        <f ca="1">INDEX(INDIRECT($4:$4),Table1[//DB])</f>
        <v>Sampul Samson Boxy Batik</v>
      </c>
      <c r="J70" s="4" t="str">
        <f ca="1">INDEX(INDIRECT($4:$4),Table1[//DB])</f>
        <v>UNTANA</v>
      </c>
      <c r="K70" s="5" t="str">
        <f ca="1">INDEX(INDIRECT($4:$4),Table1[//DB])</f>
        <v>PARAMA</v>
      </c>
      <c r="L70" s="4" t="str">
        <f ca="1">INDEX(INDIRECT($4:$4),Table1[//DB])</f>
        <v>180 PCS</v>
      </c>
      <c r="M70" s="4" t="str">
        <f ca="1">INDEX(INDIRECT($4:$4),Table1[//DB])</f>
        <v>kertas</v>
      </c>
      <c r="N70" s="4" t="str">
        <f ca="1">INDEX(INDIRECT($4:$4),Table1[//DB])</f>
        <v>180</v>
      </c>
      <c r="O70" s="4" t="str">
        <f ca="1">INDEX(INDIRECT($4:$4),Table1[//DB])</f>
        <v>PCS</v>
      </c>
      <c r="P70" s="4" t="str">
        <f ca="1">INDEX(INDIRECT($4:$4),Table1[//DB])</f>
        <v/>
      </c>
      <c r="Q70" s="4" t="str">
        <f ca="1">INDEX(INDIRECT($4:$4),Table1[//DB])</f>
        <v/>
      </c>
      <c r="R70" s="4" t="str">
        <f ca="1">INDEX(INDIRECT($4:$4),Table1[//DB])</f>
        <v/>
      </c>
      <c r="S70" s="4" t="str">
        <f ca="1">INDEX(INDIRECT($4:$4),Table1[//DB])</f>
        <v/>
      </c>
      <c r="T70" s="4">
        <f ca="1">INDEX(INDIRECT($4:$4),Table1[//DB])</f>
        <v>180</v>
      </c>
      <c r="U70" s="4" t="str">
        <f ca="1">INDEX(INDIRECT($4:$4),Table1[//DB])</f>
        <v>PCS</v>
      </c>
      <c r="V70" s="4"/>
      <c r="W70" s="2">
        <f>INDEX([1]!NOTA[C],Table1[[#This Row],[//NOTA]])</f>
        <v>15</v>
      </c>
      <c r="X70" s="2">
        <f ca="1">IF(Table1[[#This Row],[Column5]]/Table1[[#This Row],[QTY X]]=Table1[[#This Row],[CTN]],Table1[[#This Row],[Column5]]/Table1[[#This Row],[QTY X]],Table1[[#This Row],[Column5]]/Table1[[#This Row],[QTY X]]&amp;" xxx ")</f>
        <v>15</v>
      </c>
      <c r="Y70" s="2">
        <f>IF(Table1[[#This Row],[CTN]]&lt;1,"",INDEX([1]!NOTA[QTY],Table1[[#This Row],[//NOTA]]))</f>
        <v>2700</v>
      </c>
      <c r="Z70" s="2" t="str">
        <f>IF(Table1[[#This Row],[CTN]]&lt;1,"",INDEX([1]!NOTA[STN],Table1[[#This Row],[//NOTA]]))</f>
        <v>PCS</v>
      </c>
      <c r="AA7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2700</v>
      </c>
      <c r="AB70" s="4" t="str">
        <f>IF(Table1[[#This Row],[CTN]]&lt;1,INDEX([1]!NOTA[QTY],Table1[[#This Row],[//NOTA]]),"")</f>
        <v/>
      </c>
      <c r="AC70" s="4" t="str">
        <f>IF(Table1[[#This Row],[SISA]]="","",INDEX([1]!NOTA[STN],Table1[[#This Row],[//NOTA]]))</f>
        <v/>
      </c>
      <c r="AD7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70" s="2" t="str">
        <f>IF(Table1[[#This Row],[SISA X]]="","",Table1[[#This Row],[STN X]])</f>
        <v/>
      </c>
      <c r="AF70" s="2">
        <f ca="1">IF(AND(AR$5:AR$373&gt;=$3:$3,AR$5:AR$373&lt;=$4:$4),Table1[[#This Row],[CTN]],"")</f>
        <v>15</v>
      </c>
      <c r="AG70" s="2" t="str">
        <f ca="1">IF(Table1[[#This Row],[CTN_MG_1]]="","",Table1[[#This Row],[SISA X]])</f>
        <v/>
      </c>
      <c r="AH70" s="2" t="str">
        <f ca="1">IF(Table1[[#This Row],[QTY_ECER_MG_1]]="","",Table1[[#This Row],[STN SISA X]])</f>
        <v/>
      </c>
      <c r="AI70" s="2">
        <f ca="1">IF(Table1[[#This Row],[CTN_MG_1]]="","",COUNT(AF$6:AF70))</f>
        <v>56</v>
      </c>
      <c r="AJ70" s="2" t="str">
        <f ca="1">IF(AND(Table1[TGL_H]&gt;=$3:$3,Table1[TGL_H]&lt;=$4:$4),Table1[CTN],"")</f>
        <v/>
      </c>
      <c r="AK70" s="2" t="str">
        <f ca="1">IF(Table1[[#This Row],[CTN_MG_2]]="","",Table1[[#This Row],[SISA X]])</f>
        <v/>
      </c>
      <c r="AL70" s="2" t="str">
        <f ca="1">IF(Table1[[#This Row],[QTY_ECER_MG_2]]="","",Table1[[#This Row],[STN SISA X]])</f>
        <v/>
      </c>
      <c r="AM70" s="2" t="str">
        <f ca="1">IF(Table1[[#This Row],[CTN_MG_2]]="","",COUNT(AJ$6:AJ70))</f>
        <v/>
      </c>
      <c r="AN70" s="2" t="str">
        <f ca="1">IF(AND(AR$5:AR$373&gt;=$3:$3,AR$5:AR$373&lt;=$4:$4),Table1[[#This Row],[CTN]],"")</f>
        <v/>
      </c>
      <c r="AO70" s="2" t="str">
        <f ca="1">IF(Table1[[#This Row],[CTN_MG_3]]="","",Table1[[#This Row],[SISA X]])</f>
        <v/>
      </c>
      <c r="AP70" s="2" t="str">
        <f ca="1">IF(Table1[[#This Row],[QTY_ECER_MG_3]]="","",Table1[[#This Row],[STN SISA X]])</f>
        <v/>
      </c>
      <c r="AQ70" s="4" t="str">
        <f ca="1">IF(Table1[[#This Row],[CTN_MG_3]]="","",COUNT(AN$6:AN70))</f>
        <v/>
      </c>
      <c r="AR70" s="3">
        <f ca="1">INDEX([1]!NOTA[TGL_H],Table1[[#This Row],[//NOTA]])</f>
        <v>45113</v>
      </c>
    </row>
    <row r="71" spans="1:44" x14ac:dyDescent="0.25">
      <c r="A71" s="1">
        <v>90</v>
      </c>
      <c r="D71" t="str">
        <f ca="1">INDEX([1]!NOTA[NB NOTA_C_QTY],Table1[[#This Row],[//NOTA]])</f>
        <v>malamshintoengtg612w210pcsuntana</v>
      </c>
      <c r="E7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malamshintoengtg612w210pcs</v>
      </c>
      <c r="F71" t="e">
        <f ca="1">MATCH(Table1[NB BM_C_QTY],Table6[POINTER],0)</f>
        <v>#N/A</v>
      </c>
      <c r="G71">
        <f t="shared" si="2"/>
        <v>90</v>
      </c>
      <c r="H71">
        <f ca="1">MATCH(Table1[[#This Row],[NB NOTA_C_QTY]],[2]!db[NB NOTA_C_QTY+F],0)</f>
        <v>1640</v>
      </c>
      <c r="I71" s="4" t="str">
        <f ca="1">INDEX(INDIRECT($4:$4),Table1[//DB])</f>
        <v>Malam Shintoeng TG 6-12W</v>
      </c>
      <c r="J71" s="4" t="str">
        <f ca="1">INDEX(INDIRECT($4:$4),Table1[//DB])</f>
        <v>UNTANA</v>
      </c>
      <c r="K71" s="5" t="str">
        <f ca="1">INDEX(INDIRECT($4:$4),Table1[//DB])</f>
        <v>HANSA</v>
      </c>
      <c r="L71" s="4" t="str">
        <f ca="1">INDEX(INDIRECT($4:$4),Table1[//DB])</f>
        <v>210 PCS</v>
      </c>
      <c r="M71" s="4" t="str">
        <f ca="1">INDEX(INDIRECT($4:$4),Table1[//DB])</f>
        <v>lilin</v>
      </c>
      <c r="N71" s="4" t="str">
        <f ca="1">INDEX(INDIRECT($4:$4),Table1[//DB])</f>
        <v>210</v>
      </c>
      <c r="O71" s="4" t="str">
        <f ca="1">INDEX(INDIRECT($4:$4),Table1[//DB])</f>
        <v>PCS</v>
      </c>
      <c r="P71" s="4" t="str">
        <f ca="1">INDEX(INDIRECT($4:$4),Table1[//DB])</f>
        <v/>
      </c>
      <c r="Q71" s="4" t="str">
        <f ca="1">INDEX(INDIRECT($4:$4),Table1[//DB])</f>
        <v/>
      </c>
      <c r="R71" s="4" t="str">
        <f ca="1">INDEX(INDIRECT($4:$4),Table1[//DB])</f>
        <v/>
      </c>
      <c r="S71" s="4" t="str">
        <f ca="1">INDEX(INDIRECT($4:$4),Table1[//DB])</f>
        <v/>
      </c>
      <c r="T71" s="4">
        <f ca="1">INDEX(INDIRECT($4:$4),Table1[//DB])</f>
        <v>210</v>
      </c>
      <c r="U71" s="4" t="str">
        <f ca="1">INDEX(INDIRECT($4:$4),Table1[//DB])</f>
        <v>PCS</v>
      </c>
      <c r="V71" s="4"/>
      <c r="W71" s="2">
        <f>INDEX([1]!NOTA[C],Table1[[#This Row],[//NOTA]])</f>
        <v>0</v>
      </c>
      <c r="X71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71" s="2" t="str">
        <f>IF(Table1[[#This Row],[CTN]]&lt;1,"",INDEX([1]!NOTA[QTY],Table1[[#This Row],[//NOTA]]))</f>
        <v/>
      </c>
      <c r="Z71" s="2" t="str">
        <f>IF(Table1[[#This Row],[CTN]]&lt;1,"",INDEX([1]!NOTA[STN],Table1[[#This Row],[//NOTA]]))</f>
        <v/>
      </c>
      <c r="AA7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71" s="4">
        <f>IF(Table1[[#This Row],[CTN]]&lt;1,INDEX([1]!NOTA[QTY],Table1[[#This Row],[//NOTA]]),"")</f>
        <v>12</v>
      </c>
      <c r="AC71" s="4" t="str">
        <f>IF(Table1[[#This Row],[SISA]]="","",INDEX([1]!NOTA[STN],Table1[[#This Row],[//NOTA]]))</f>
        <v>PCS</v>
      </c>
      <c r="AD71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E71" s="2" t="str">
        <f ca="1">IF(Table1[[#This Row],[SISA X]]="","",Table1[[#This Row],[STN X]])</f>
        <v>PCS</v>
      </c>
      <c r="AF71" s="2">
        <f ca="1">IF(AND(AR$5:AR$373&gt;=$3:$3,AR$5:AR$373&lt;=$4:$4),Table1[[#This Row],[CTN]],"")</f>
        <v>0</v>
      </c>
      <c r="AG71" s="2">
        <f ca="1">IF(Table1[[#This Row],[CTN_MG_1]]="","",Table1[[#This Row],[SISA X]])</f>
        <v>12</v>
      </c>
      <c r="AH71" s="2" t="str">
        <f ca="1">IF(Table1[[#This Row],[QTY_ECER_MG_1]]="","",Table1[[#This Row],[STN SISA X]])</f>
        <v>PCS</v>
      </c>
      <c r="AI71" s="2">
        <f ca="1">IF(Table1[[#This Row],[CTN_MG_1]]="","",COUNT(AF$6:AF71))</f>
        <v>57</v>
      </c>
      <c r="AJ71" s="2" t="str">
        <f ca="1">IF(AND(Table1[TGL_H]&gt;=$3:$3,Table1[TGL_H]&lt;=$4:$4),Table1[CTN],"")</f>
        <v/>
      </c>
      <c r="AK71" s="2" t="str">
        <f ca="1">IF(Table1[[#This Row],[CTN_MG_2]]="","",Table1[[#This Row],[SISA X]])</f>
        <v/>
      </c>
      <c r="AL71" s="2" t="str">
        <f ca="1">IF(Table1[[#This Row],[QTY_ECER_MG_2]]="","",Table1[[#This Row],[STN SISA X]])</f>
        <v/>
      </c>
      <c r="AM71" s="2" t="str">
        <f ca="1">IF(Table1[[#This Row],[CTN_MG_2]]="","",COUNT(AJ$6:AJ71))</f>
        <v/>
      </c>
      <c r="AN71" s="2" t="str">
        <f ca="1">IF(AND(AR$5:AR$373&gt;=$3:$3,AR$5:AR$373&lt;=$4:$4),Table1[[#This Row],[CTN]],"")</f>
        <v/>
      </c>
      <c r="AO71" s="2" t="str">
        <f ca="1">IF(Table1[[#This Row],[CTN_MG_3]]="","",Table1[[#This Row],[SISA X]])</f>
        <v/>
      </c>
      <c r="AP71" s="2" t="str">
        <f ca="1">IF(Table1[[#This Row],[QTY_ECER_MG_3]]="","",Table1[[#This Row],[STN SISA X]])</f>
        <v/>
      </c>
      <c r="AQ71" s="4" t="str">
        <f ca="1">IF(Table1[[#This Row],[CTN_MG_3]]="","",COUNT(AN$6:AN71))</f>
        <v/>
      </c>
      <c r="AR71" s="3">
        <f ca="1">INDEX([1]!NOTA[TGL_H],Table1[[#This Row],[//NOTA]])</f>
        <v>45113</v>
      </c>
    </row>
    <row r="72" spans="1:44" x14ac:dyDescent="0.25">
      <c r="A72" s="1">
        <v>91</v>
      </c>
      <c r="D72" t="str">
        <f ca="1">INDEX([1]!NOTA[NB NOTA_C_QTY],Table1[[#This Row],[//NOTA]])</f>
        <v>malamshintoengk612w480pcsuntana</v>
      </c>
      <c r="E7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malamshintoengk612w480pcs</v>
      </c>
      <c r="F72" t="e">
        <f ca="1">MATCH(Table1[NB BM_C_QTY],Table6[POINTER],0)</f>
        <v>#N/A</v>
      </c>
      <c r="G72">
        <f t="shared" si="2"/>
        <v>91</v>
      </c>
      <c r="H72">
        <f ca="1">MATCH(Table1[[#This Row],[NB NOTA_C_QTY]],[2]!db[NB NOTA_C_QTY+F],0)</f>
        <v>1636</v>
      </c>
      <c r="I72" s="4" t="str">
        <f ca="1">INDEX(INDIRECT($4:$4),Table1[//DB])</f>
        <v>Malam Shintoeng K 6-12W</v>
      </c>
      <c r="J72" s="4" t="str">
        <f ca="1">INDEX(INDIRECT($4:$4),Table1[//DB])</f>
        <v>UNTANA</v>
      </c>
      <c r="K72" s="5" t="str">
        <f ca="1">INDEX(INDIRECT($4:$4),Table1[//DB])</f>
        <v>HANSA</v>
      </c>
      <c r="L72" s="4" t="str">
        <f ca="1">INDEX(INDIRECT($4:$4),Table1[//DB])</f>
        <v>480 PCS</v>
      </c>
      <c r="M72" s="4" t="str">
        <f ca="1">INDEX(INDIRECT($4:$4),Table1[//DB])</f>
        <v>lilin</v>
      </c>
      <c r="N72" s="4" t="str">
        <f ca="1">INDEX(INDIRECT($4:$4),Table1[//DB])</f>
        <v>480</v>
      </c>
      <c r="O72" s="4" t="str">
        <f ca="1">INDEX(INDIRECT($4:$4),Table1[//DB])</f>
        <v>PCS</v>
      </c>
      <c r="P72" s="4" t="str">
        <f ca="1">INDEX(INDIRECT($4:$4),Table1[//DB])</f>
        <v/>
      </c>
      <c r="Q72" s="4" t="str">
        <f ca="1">INDEX(INDIRECT($4:$4),Table1[//DB])</f>
        <v/>
      </c>
      <c r="R72" s="4" t="str">
        <f ca="1">INDEX(INDIRECT($4:$4),Table1[//DB])</f>
        <v/>
      </c>
      <c r="S72" s="4" t="str">
        <f ca="1">INDEX(INDIRECT($4:$4),Table1[//DB])</f>
        <v/>
      </c>
      <c r="T72" s="4">
        <f ca="1">INDEX(INDIRECT($4:$4),Table1[//DB])</f>
        <v>480</v>
      </c>
      <c r="U72" s="4" t="str">
        <f ca="1">INDEX(INDIRECT($4:$4),Table1[//DB])</f>
        <v>PCS</v>
      </c>
      <c r="V72" s="4"/>
      <c r="W72" s="2">
        <f>INDEX([1]!NOTA[C],Table1[[#This Row],[//NOTA]])</f>
        <v>0</v>
      </c>
      <c r="X72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72" s="2" t="str">
        <f>IF(Table1[[#This Row],[CTN]]&lt;1,"",INDEX([1]!NOTA[QTY],Table1[[#This Row],[//NOTA]]))</f>
        <v/>
      </c>
      <c r="Z72" s="2" t="str">
        <f>IF(Table1[[#This Row],[CTN]]&lt;1,"",INDEX([1]!NOTA[STN],Table1[[#This Row],[//NOTA]]))</f>
        <v/>
      </c>
      <c r="AA7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72" s="4">
        <f>IF(Table1[[#This Row],[CTN]]&lt;1,INDEX([1]!NOTA[QTY],Table1[[#This Row],[//NOTA]]),"")</f>
        <v>12</v>
      </c>
      <c r="AC72" s="4" t="str">
        <f>IF(Table1[[#This Row],[SISA]]="","",INDEX([1]!NOTA[STN],Table1[[#This Row],[//NOTA]]))</f>
        <v>PCS</v>
      </c>
      <c r="AD72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E72" s="2" t="str">
        <f ca="1">IF(Table1[[#This Row],[SISA X]]="","",Table1[[#This Row],[STN X]])</f>
        <v>PCS</v>
      </c>
      <c r="AF72" s="2">
        <f ca="1">IF(AND(AR$5:AR$373&gt;=$3:$3,AR$5:AR$373&lt;=$4:$4),Table1[[#This Row],[CTN]],"")</f>
        <v>0</v>
      </c>
      <c r="AG72" s="2">
        <f ca="1">IF(Table1[[#This Row],[CTN_MG_1]]="","",Table1[[#This Row],[SISA X]])</f>
        <v>12</v>
      </c>
      <c r="AH72" s="2" t="str">
        <f ca="1">IF(Table1[[#This Row],[QTY_ECER_MG_1]]="","",Table1[[#This Row],[STN SISA X]])</f>
        <v>PCS</v>
      </c>
      <c r="AI72" s="2">
        <f ca="1">IF(Table1[[#This Row],[CTN_MG_1]]="","",COUNT(AF$6:AF72))</f>
        <v>58</v>
      </c>
      <c r="AJ72" s="2" t="str">
        <f ca="1">IF(AND(Table1[TGL_H]&gt;=$3:$3,Table1[TGL_H]&lt;=$4:$4),Table1[CTN],"")</f>
        <v/>
      </c>
      <c r="AK72" s="2" t="str">
        <f ca="1">IF(Table1[[#This Row],[CTN_MG_2]]="","",Table1[[#This Row],[SISA X]])</f>
        <v/>
      </c>
      <c r="AL72" s="2" t="str">
        <f ca="1">IF(Table1[[#This Row],[QTY_ECER_MG_2]]="","",Table1[[#This Row],[STN SISA X]])</f>
        <v/>
      </c>
      <c r="AM72" s="2" t="str">
        <f ca="1">IF(Table1[[#This Row],[CTN_MG_2]]="","",COUNT(AJ$6:AJ72))</f>
        <v/>
      </c>
      <c r="AN72" s="2" t="str">
        <f ca="1">IF(AND(AR$5:AR$373&gt;=$3:$3,AR$5:AR$373&lt;=$4:$4),Table1[[#This Row],[CTN]],"")</f>
        <v/>
      </c>
      <c r="AO72" s="2" t="str">
        <f ca="1">IF(Table1[[#This Row],[CTN_MG_3]]="","",Table1[[#This Row],[SISA X]])</f>
        <v/>
      </c>
      <c r="AP72" s="2" t="str">
        <f ca="1">IF(Table1[[#This Row],[QTY_ECER_MG_3]]="","",Table1[[#This Row],[STN SISA X]])</f>
        <v/>
      </c>
      <c r="AQ72" s="4" t="str">
        <f ca="1">IF(Table1[[#This Row],[CTN_MG_3]]="","",COUNT(AN$6:AN72))</f>
        <v/>
      </c>
      <c r="AR72" s="3">
        <f ca="1">INDEX([1]!NOTA[TGL_H],Table1[[#This Row],[//NOTA]])</f>
        <v>45113</v>
      </c>
    </row>
    <row r="73" spans="1:44" x14ac:dyDescent="0.25">
      <c r="A73" s="1">
        <v>92</v>
      </c>
      <c r="D73" t="str">
        <f ca="1">INDEX([1]!NOTA[NB NOTA_C_QTY],Table1[[#This Row],[//NOTA]])</f>
        <v>malamshintoengk1wpolos480pcsuntana</v>
      </c>
      <c r="E7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malamshintoengk1wpolos480pcs</v>
      </c>
      <c r="F73" t="e">
        <f ca="1">MATCH(Table1[NB BM_C_QTY],Table6[POINTER],0)</f>
        <v>#N/A</v>
      </c>
      <c r="G73">
        <f t="shared" si="2"/>
        <v>92</v>
      </c>
      <c r="H73">
        <f ca="1">MATCH(Table1[[#This Row],[NB NOTA_C_QTY]],[2]!db[NB NOTA_C_QTY+F],0)</f>
        <v>1635</v>
      </c>
      <c r="I73" s="4" t="str">
        <f ca="1">INDEX(INDIRECT($4:$4),Table1[//DB])</f>
        <v>Malam Shintoeng K 1W polos</v>
      </c>
      <c r="J73" s="4" t="str">
        <f ca="1">INDEX(INDIRECT($4:$4),Table1[//DB])</f>
        <v>UNTANA</v>
      </c>
      <c r="K73" s="5" t="str">
        <f ca="1">INDEX(INDIRECT($4:$4),Table1[//DB])</f>
        <v>HANSA</v>
      </c>
      <c r="L73" s="4" t="str">
        <f ca="1">INDEX(INDIRECT($4:$4),Table1[//DB])</f>
        <v>480 PCS</v>
      </c>
      <c r="M73" s="4" t="str">
        <f ca="1">INDEX(INDIRECT($4:$4),Table1[//DB])</f>
        <v>lilin</v>
      </c>
      <c r="N73" s="4" t="str">
        <f ca="1">INDEX(INDIRECT($4:$4),Table1[//DB])</f>
        <v>480</v>
      </c>
      <c r="O73" s="4" t="str">
        <f ca="1">INDEX(INDIRECT($4:$4),Table1[//DB])</f>
        <v>PCS</v>
      </c>
      <c r="P73" s="4" t="str">
        <f ca="1">INDEX(INDIRECT($4:$4),Table1[//DB])</f>
        <v/>
      </c>
      <c r="Q73" s="4" t="str">
        <f ca="1">INDEX(INDIRECT($4:$4),Table1[//DB])</f>
        <v/>
      </c>
      <c r="R73" s="4" t="str">
        <f ca="1">INDEX(INDIRECT($4:$4),Table1[//DB])</f>
        <v/>
      </c>
      <c r="S73" s="4" t="str">
        <f ca="1">INDEX(INDIRECT($4:$4),Table1[//DB])</f>
        <v/>
      </c>
      <c r="T73" s="4">
        <f ca="1">INDEX(INDIRECT($4:$4),Table1[//DB])</f>
        <v>480</v>
      </c>
      <c r="U73" s="4" t="str">
        <f ca="1">INDEX(INDIRECT($4:$4),Table1[//DB])</f>
        <v>PCS</v>
      </c>
      <c r="V73" s="4"/>
      <c r="W73" s="2">
        <f>INDEX([1]!NOTA[C],Table1[[#This Row],[//NOTA]])</f>
        <v>0</v>
      </c>
      <c r="X73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73" s="2" t="str">
        <f>IF(Table1[[#This Row],[CTN]]&lt;1,"",INDEX([1]!NOTA[QTY],Table1[[#This Row],[//NOTA]]))</f>
        <v/>
      </c>
      <c r="Z73" s="2" t="str">
        <f>IF(Table1[[#This Row],[CTN]]&lt;1,"",INDEX([1]!NOTA[STN],Table1[[#This Row],[//NOTA]]))</f>
        <v/>
      </c>
      <c r="AA7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73" s="4">
        <f>IF(Table1[[#This Row],[CTN]]&lt;1,INDEX([1]!NOTA[QTY],Table1[[#This Row],[//NOTA]]),"")</f>
        <v>12</v>
      </c>
      <c r="AC73" s="4" t="str">
        <f>IF(Table1[[#This Row],[SISA]]="","",INDEX([1]!NOTA[STN],Table1[[#This Row],[//NOTA]]))</f>
        <v>PCS</v>
      </c>
      <c r="AD73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E73" s="2" t="str">
        <f ca="1">IF(Table1[[#This Row],[SISA X]]="","",Table1[[#This Row],[STN X]])</f>
        <v>PCS</v>
      </c>
      <c r="AF73" s="2">
        <f ca="1">IF(AND(AR$5:AR$373&gt;=$3:$3,AR$5:AR$373&lt;=$4:$4),Table1[[#This Row],[CTN]],"")</f>
        <v>0</v>
      </c>
      <c r="AG73" s="2">
        <f ca="1">IF(Table1[[#This Row],[CTN_MG_1]]="","",Table1[[#This Row],[SISA X]])</f>
        <v>12</v>
      </c>
      <c r="AH73" s="2" t="str">
        <f ca="1">IF(Table1[[#This Row],[QTY_ECER_MG_1]]="","",Table1[[#This Row],[STN SISA X]])</f>
        <v>PCS</v>
      </c>
      <c r="AI73" s="2">
        <f ca="1">IF(Table1[[#This Row],[CTN_MG_1]]="","",COUNT(AF$6:AF73))</f>
        <v>59</v>
      </c>
      <c r="AJ73" s="2" t="str">
        <f ca="1">IF(AND(Table1[TGL_H]&gt;=$3:$3,Table1[TGL_H]&lt;=$4:$4),Table1[CTN],"")</f>
        <v/>
      </c>
      <c r="AK73" s="2" t="str">
        <f ca="1">IF(Table1[[#This Row],[CTN_MG_2]]="","",Table1[[#This Row],[SISA X]])</f>
        <v/>
      </c>
      <c r="AL73" s="2" t="str">
        <f ca="1">IF(Table1[[#This Row],[QTY_ECER_MG_2]]="","",Table1[[#This Row],[STN SISA X]])</f>
        <v/>
      </c>
      <c r="AM73" s="2" t="str">
        <f ca="1">IF(Table1[[#This Row],[CTN_MG_2]]="","",COUNT(AJ$6:AJ73))</f>
        <v/>
      </c>
      <c r="AN73" s="2" t="str">
        <f ca="1">IF(AND(AR$5:AR$373&gt;=$3:$3,AR$5:AR$373&lt;=$4:$4),Table1[[#This Row],[CTN]],"")</f>
        <v/>
      </c>
      <c r="AO73" s="2" t="str">
        <f ca="1">IF(Table1[[#This Row],[CTN_MG_3]]="","",Table1[[#This Row],[SISA X]])</f>
        <v/>
      </c>
      <c r="AP73" s="2" t="str">
        <f ca="1">IF(Table1[[#This Row],[QTY_ECER_MG_3]]="","",Table1[[#This Row],[STN SISA X]])</f>
        <v/>
      </c>
      <c r="AQ73" s="4" t="str">
        <f ca="1">IF(Table1[[#This Row],[CTN_MG_3]]="","",COUNT(AN$6:AN73))</f>
        <v/>
      </c>
      <c r="AR73" s="3">
        <f ca="1">INDEX([1]!NOTA[TGL_H],Table1[[#This Row],[//NOTA]])</f>
        <v>45113</v>
      </c>
    </row>
    <row r="74" spans="1:44" x14ac:dyDescent="0.25">
      <c r="A74" s="1">
        <v>94</v>
      </c>
      <c r="D74" t="str">
        <f ca="1">INDEX([1]!NOTA[NB NOTA_C_QTY],Table1[[#This Row],[//NOTA]])</f>
        <v>ntagdmrh3014000pcsuntana</v>
      </c>
      <c r="E7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nametagdusmerah3014000pcs</v>
      </c>
      <c r="F74">
        <f ca="1">MATCH(Table1[NB BM_C_QTY],Table6[POINTER],0)</f>
        <v>1388</v>
      </c>
      <c r="G74">
        <f t="shared" si="2"/>
        <v>94</v>
      </c>
      <c r="H74">
        <f ca="1">MATCH(Table1[[#This Row],[NB NOTA_C_QTY]],[2]!db[NB NOTA_C_QTY+F],0)</f>
        <v>1761</v>
      </c>
      <c r="I74" s="4" t="str">
        <f ca="1">INDEX(INDIRECT($4:$4),Table1[//DB])</f>
        <v>Name Tag Dus Merah 301</v>
      </c>
      <c r="J74" s="4" t="str">
        <f ca="1">INDEX(INDIRECT($4:$4),Table1[//DB])</f>
        <v>UNTANA</v>
      </c>
      <c r="K74" s="5" t="str">
        <f ca="1">INDEX(INDIRECT($4:$4),Table1[//DB])</f>
        <v>ETJ</v>
      </c>
      <c r="L74" s="4" t="str">
        <f ca="1">INDEX(INDIRECT($4:$4),Table1[//DB])</f>
        <v>4000 PCS</v>
      </c>
      <c r="M74" s="4" t="str">
        <f ca="1">INDEX(INDIRECT($4:$4),Table1[//DB])</f>
        <v>dll</v>
      </c>
      <c r="N74" s="4" t="str">
        <f ca="1">INDEX(INDIRECT($4:$4),Table1[//DB])</f>
        <v>4000</v>
      </c>
      <c r="O74" s="4" t="str">
        <f ca="1">INDEX(INDIRECT($4:$4),Table1[//DB])</f>
        <v>PCS</v>
      </c>
      <c r="P74" s="4" t="str">
        <f ca="1">INDEX(INDIRECT($4:$4),Table1[//DB])</f>
        <v/>
      </c>
      <c r="Q74" s="4" t="str">
        <f ca="1">INDEX(INDIRECT($4:$4),Table1[//DB])</f>
        <v/>
      </c>
      <c r="R74" s="4" t="str">
        <f ca="1">INDEX(INDIRECT($4:$4),Table1[//DB])</f>
        <v/>
      </c>
      <c r="S74" s="4" t="str">
        <f ca="1">INDEX(INDIRECT($4:$4),Table1[//DB])</f>
        <v/>
      </c>
      <c r="T74" s="4">
        <f ca="1">INDEX(INDIRECT($4:$4),Table1[//DB])</f>
        <v>4000</v>
      </c>
      <c r="U74" s="4" t="str">
        <f ca="1">INDEX(INDIRECT($4:$4),Table1[//DB])</f>
        <v>PCS</v>
      </c>
      <c r="V74" s="4"/>
      <c r="W74" s="2">
        <f>INDEX([1]!NOTA[C],Table1[[#This Row],[//NOTA]])</f>
        <v>2</v>
      </c>
      <c r="X7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74" s="2">
        <f>IF(Table1[[#This Row],[CTN]]&lt;1,"",INDEX([1]!NOTA[QTY],Table1[[#This Row],[//NOTA]]))</f>
        <v>8000</v>
      </c>
      <c r="Z74" s="2" t="str">
        <f>IF(Table1[[#This Row],[CTN]]&lt;1,"",INDEX([1]!NOTA[STN],Table1[[#This Row],[//NOTA]]))</f>
        <v>PCS</v>
      </c>
      <c r="AA7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8000</v>
      </c>
      <c r="AB74" s="4" t="str">
        <f>IF(Table1[[#This Row],[CTN]]&lt;1,INDEX([1]!NOTA[QTY],Table1[[#This Row],[//NOTA]]),"")</f>
        <v/>
      </c>
      <c r="AC74" s="4" t="str">
        <f>IF(Table1[[#This Row],[SISA]]="","",INDEX([1]!NOTA[STN],Table1[[#This Row],[//NOTA]]))</f>
        <v/>
      </c>
      <c r="AD7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74" s="2" t="str">
        <f>IF(Table1[[#This Row],[SISA X]]="","",Table1[[#This Row],[STN X]])</f>
        <v/>
      </c>
      <c r="AF74" s="2">
        <f ca="1">IF(AND(AR$5:AR$373&gt;=$3:$3,AR$5:AR$373&lt;=$4:$4),Table1[[#This Row],[CTN]],"")</f>
        <v>2</v>
      </c>
      <c r="AG74" s="2" t="str">
        <f ca="1">IF(Table1[[#This Row],[CTN_MG_1]]="","",Table1[[#This Row],[SISA X]])</f>
        <v/>
      </c>
      <c r="AH74" s="2" t="str">
        <f ca="1">IF(Table1[[#This Row],[QTY_ECER_MG_1]]="","",Table1[[#This Row],[STN SISA X]])</f>
        <v/>
      </c>
      <c r="AI74" s="2">
        <f ca="1">IF(Table1[[#This Row],[CTN_MG_1]]="","",COUNT(AF$6:AF74))</f>
        <v>60</v>
      </c>
      <c r="AJ74" s="2" t="str">
        <f ca="1">IF(AND(Table1[TGL_H]&gt;=$3:$3,Table1[TGL_H]&lt;=$4:$4),Table1[CTN],"")</f>
        <v/>
      </c>
      <c r="AK74" s="2" t="str">
        <f ca="1">IF(Table1[[#This Row],[CTN_MG_2]]="","",Table1[[#This Row],[SISA X]])</f>
        <v/>
      </c>
      <c r="AL74" s="2" t="str">
        <f ca="1">IF(Table1[[#This Row],[QTY_ECER_MG_2]]="","",Table1[[#This Row],[STN SISA X]])</f>
        <v/>
      </c>
      <c r="AM74" s="2" t="str">
        <f ca="1">IF(Table1[[#This Row],[CTN_MG_2]]="","",COUNT(AJ$6:AJ74))</f>
        <v/>
      </c>
      <c r="AN74" s="2" t="str">
        <f ca="1">IF(AND(AR$5:AR$373&gt;=$3:$3,AR$5:AR$373&lt;=$4:$4),Table1[[#This Row],[CTN]],"")</f>
        <v/>
      </c>
      <c r="AO74" s="2" t="str">
        <f ca="1">IF(Table1[[#This Row],[CTN_MG_3]]="","",Table1[[#This Row],[SISA X]])</f>
        <v/>
      </c>
      <c r="AP74" s="2" t="str">
        <f ca="1">IF(Table1[[#This Row],[QTY_ECER_MG_3]]="","",Table1[[#This Row],[STN SISA X]])</f>
        <v/>
      </c>
      <c r="AQ74" s="4" t="str">
        <f ca="1">IF(Table1[[#This Row],[CTN_MG_3]]="","",COUNT(AN$6:AN74))</f>
        <v/>
      </c>
      <c r="AR74" s="3">
        <f ca="1">INDEX([1]!NOTA[TGL_H],Table1[[#This Row],[//NOTA]])</f>
        <v>45113</v>
      </c>
    </row>
    <row r="75" spans="1:44" x14ac:dyDescent="0.25">
      <c r="A75" s="1">
        <v>96</v>
      </c>
      <c r="D75" t="str">
        <f ca="1">INDEX([1]!NOTA[NB NOTA_C_QTY],Table1[[#This Row],[//NOTA]])</f>
        <v>mejaipadimportjumbokarakter10pcsuntana</v>
      </c>
      <c r="E7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mejaipadimportjumbokarakter10pcs</v>
      </c>
      <c r="F75" t="e">
        <f ca="1">MATCH(Table1[NB BM_C_QTY],Table6[POINTER],0)</f>
        <v>#N/A</v>
      </c>
      <c r="G75">
        <f t="shared" si="2"/>
        <v>96</v>
      </c>
      <c r="H75">
        <f ca="1">MATCH(Table1[[#This Row],[NB NOTA_C_QTY]],[2]!db[NB NOTA_C_QTY+F],0)</f>
        <v>1718</v>
      </c>
      <c r="I75" s="4" t="str">
        <f ca="1">INDEX(INDIRECT($4:$4),Table1[//DB])</f>
        <v>Meja Ipad Import Jumbo Karakter</v>
      </c>
      <c r="J75" s="4" t="str">
        <f ca="1">INDEX(INDIRECT($4:$4),Table1[//DB])</f>
        <v>UNTANA</v>
      </c>
      <c r="K75" s="5" t="str">
        <f ca="1">INDEX(INDIRECT($4:$4),Table1[//DB])</f>
        <v>SAPUTRO OFFICE</v>
      </c>
      <c r="L75" s="4" t="str">
        <f ca="1">INDEX(INDIRECT($4:$4),Table1[//DB])</f>
        <v>10 PCS</v>
      </c>
      <c r="M75" s="4" t="str">
        <f ca="1">INDEX(INDIRECT($4:$4),Table1[//DB])</f>
        <v>dll</v>
      </c>
      <c r="N75" s="4" t="str">
        <f ca="1">INDEX(INDIRECT($4:$4),Table1[//DB])</f>
        <v>10</v>
      </c>
      <c r="O75" s="4" t="str">
        <f ca="1">INDEX(INDIRECT($4:$4),Table1[//DB])</f>
        <v>PCS</v>
      </c>
      <c r="P75" s="4" t="str">
        <f ca="1">INDEX(INDIRECT($4:$4),Table1[//DB])</f>
        <v/>
      </c>
      <c r="Q75" s="4" t="str">
        <f ca="1">INDEX(INDIRECT($4:$4),Table1[//DB])</f>
        <v/>
      </c>
      <c r="R75" s="4" t="str">
        <f ca="1">INDEX(INDIRECT($4:$4),Table1[//DB])</f>
        <v/>
      </c>
      <c r="S75" s="4" t="str">
        <f ca="1">INDEX(INDIRECT($4:$4),Table1[//DB])</f>
        <v/>
      </c>
      <c r="T75" s="4">
        <f ca="1">INDEX(INDIRECT($4:$4),Table1[//DB])</f>
        <v>10</v>
      </c>
      <c r="U75" s="4" t="str">
        <f ca="1">INDEX(INDIRECT($4:$4),Table1[//DB])</f>
        <v>PCS</v>
      </c>
      <c r="V75" s="4"/>
      <c r="W75" s="2">
        <f>INDEX([1]!NOTA[C],Table1[[#This Row],[//NOTA]])</f>
        <v>20</v>
      </c>
      <c r="X75" s="2">
        <f ca="1">IF(Table1[[#This Row],[Column5]]/Table1[[#This Row],[QTY X]]=Table1[[#This Row],[CTN]],Table1[[#This Row],[Column5]]/Table1[[#This Row],[QTY X]],Table1[[#This Row],[Column5]]/Table1[[#This Row],[QTY X]]&amp;" xxx ")</f>
        <v>20</v>
      </c>
      <c r="Y75" s="2">
        <f>IF(Table1[[#This Row],[CTN]]&lt;1,"",INDEX([1]!NOTA[QTY],Table1[[#This Row],[//NOTA]]))</f>
        <v>200</v>
      </c>
      <c r="Z75" s="2" t="str">
        <f>IF(Table1[[#This Row],[CTN]]&lt;1,"",INDEX([1]!NOTA[STN],Table1[[#This Row],[//NOTA]]))</f>
        <v>PCS</v>
      </c>
      <c r="AA7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</v>
      </c>
      <c r="AB75" s="4" t="str">
        <f>IF(Table1[[#This Row],[CTN]]&lt;1,INDEX([1]!NOTA[QTY],Table1[[#This Row],[//NOTA]]),"")</f>
        <v/>
      </c>
      <c r="AC75" s="4" t="str">
        <f>IF(Table1[[#This Row],[SISA]]="","",INDEX([1]!NOTA[STN],Table1[[#This Row],[//NOTA]]))</f>
        <v/>
      </c>
      <c r="AD7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75" s="2" t="str">
        <f>IF(Table1[[#This Row],[SISA X]]="","",Table1[[#This Row],[STN X]])</f>
        <v/>
      </c>
      <c r="AF75" s="2">
        <f ca="1">IF(AND(AR$5:AR$373&gt;=$3:$3,AR$5:AR$373&lt;=$4:$4),Table1[[#This Row],[CTN]],"")</f>
        <v>20</v>
      </c>
      <c r="AG75" s="2" t="str">
        <f ca="1">IF(Table1[[#This Row],[CTN_MG_1]]="","",Table1[[#This Row],[SISA X]])</f>
        <v/>
      </c>
      <c r="AH75" s="2" t="str">
        <f ca="1">IF(Table1[[#This Row],[QTY_ECER_MG_1]]="","",Table1[[#This Row],[STN SISA X]])</f>
        <v/>
      </c>
      <c r="AI75" s="2">
        <f ca="1">IF(Table1[[#This Row],[CTN_MG_1]]="","",COUNT(AF$6:AF75))</f>
        <v>61</v>
      </c>
      <c r="AJ75" s="2" t="str">
        <f ca="1">IF(AND(Table1[TGL_H]&gt;=$3:$3,Table1[TGL_H]&lt;=$4:$4),Table1[CTN],"")</f>
        <v/>
      </c>
      <c r="AK75" s="2" t="str">
        <f ca="1">IF(Table1[[#This Row],[CTN_MG_2]]="","",Table1[[#This Row],[SISA X]])</f>
        <v/>
      </c>
      <c r="AL75" s="2" t="str">
        <f ca="1">IF(Table1[[#This Row],[QTY_ECER_MG_2]]="","",Table1[[#This Row],[STN SISA X]])</f>
        <v/>
      </c>
      <c r="AM75" s="2" t="str">
        <f ca="1">IF(Table1[[#This Row],[CTN_MG_2]]="","",COUNT(AJ$6:AJ75))</f>
        <v/>
      </c>
      <c r="AN75" s="2" t="str">
        <f ca="1">IF(AND(AR$5:AR$373&gt;=$3:$3,AR$5:AR$373&lt;=$4:$4),Table1[[#This Row],[CTN]],"")</f>
        <v/>
      </c>
      <c r="AO75" s="2" t="str">
        <f ca="1">IF(Table1[[#This Row],[CTN_MG_3]]="","",Table1[[#This Row],[SISA X]])</f>
        <v/>
      </c>
      <c r="AP75" s="2" t="str">
        <f ca="1">IF(Table1[[#This Row],[QTY_ECER_MG_3]]="","",Table1[[#This Row],[STN SISA X]])</f>
        <v/>
      </c>
      <c r="AQ75" s="4" t="str">
        <f ca="1">IF(Table1[[#This Row],[CTN_MG_3]]="","",COUNT(AN$6:AN75))</f>
        <v/>
      </c>
      <c r="AR75" s="3">
        <f ca="1">INDEX([1]!NOTA[TGL_H],Table1[[#This Row],[//NOTA]])</f>
        <v>45113</v>
      </c>
    </row>
    <row r="76" spans="1:44" x14ac:dyDescent="0.25">
      <c r="A76" s="1">
        <v>98</v>
      </c>
      <c r="D76" t="str">
        <f ca="1">INDEX([1]!NOTA[NB NOTA_C_QTY],Table1[[#This Row],[//NOTA]])</f>
        <v>sdistapler110230lsnartomoro</v>
      </c>
      <c r="E7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staplersdi110230lsn</v>
      </c>
      <c r="F76">
        <f ca="1">MATCH(Table1[NB BM_C_QTY],Table6[POINTER],0)</f>
        <v>3254</v>
      </c>
      <c r="G76">
        <f t="shared" si="2"/>
        <v>98</v>
      </c>
      <c r="H76">
        <f ca="1">MATCH(Table1[[#This Row],[NB NOTA_C_QTY]],[2]!db[NB NOTA_C_QTY+F],0)</f>
        <v>2271</v>
      </c>
      <c r="I76" s="4" t="str">
        <f ca="1">INDEX(INDIRECT($4:$4),Table1[//DB])</f>
        <v>Stapler SDI 1102</v>
      </c>
      <c r="J76" s="4" t="str">
        <f ca="1">INDEX(INDIRECT($4:$4),Table1[//DB])</f>
        <v>ARTO MORO</v>
      </c>
      <c r="K76" s="5" t="str">
        <f ca="1">INDEX(INDIRECT($4:$4),Table1[//DB])</f>
        <v>SDI</v>
      </c>
      <c r="L76" s="4" t="str">
        <f ca="1">INDEX(INDIRECT($4:$4),Table1[//DB])</f>
        <v>30 LSN</v>
      </c>
      <c r="M76" s="4" t="str">
        <f ca="1">INDEX(INDIRECT($4:$4),Table1[//DB])</f>
        <v>stapler</v>
      </c>
      <c r="N76" s="4" t="str">
        <f ca="1">INDEX(INDIRECT($4:$4),Table1[//DB])</f>
        <v>30</v>
      </c>
      <c r="O76" s="4" t="str">
        <f ca="1">INDEX(INDIRECT($4:$4),Table1[//DB])</f>
        <v>LSN</v>
      </c>
      <c r="P76" s="4">
        <f ca="1">INDEX(INDIRECT($4:$4),Table1[//DB])</f>
        <v>12</v>
      </c>
      <c r="Q76" s="4" t="str">
        <f ca="1">INDEX(INDIRECT($4:$4),Table1[//DB])</f>
        <v>PCS</v>
      </c>
      <c r="R76" s="4" t="str">
        <f ca="1">INDEX(INDIRECT($4:$4),Table1[//DB])</f>
        <v/>
      </c>
      <c r="S76" s="4" t="str">
        <f ca="1">INDEX(INDIRECT($4:$4),Table1[//DB])</f>
        <v/>
      </c>
      <c r="T76" s="4">
        <f ca="1">INDEX(INDIRECT($4:$4),Table1[//DB])</f>
        <v>360</v>
      </c>
      <c r="U76" s="4" t="str">
        <f ca="1">INDEX(INDIRECT($4:$4),Table1[//DB])</f>
        <v>PCS</v>
      </c>
      <c r="V76" s="4"/>
      <c r="W76" s="2">
        <f>INDEX([1]!NOTA[C],Table1[[#This Row],[//NOTA]])</f>
        <v>1</v>
      </c>
      <c r="X7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76" s="2">
        <f>IF(Table1[[#This Row],[CTN]]&lt;1,"",INDEX([1]!NOTA[QTY],Table1[[#This Row],[//NOTA]]))</f>
        <v>30</v>
      </c>
      <c r="Z76" s="2" t="str">
        <f>IF(Table1[[#This Row],[CTN]]&lt;1,"",INDEX([1]!NOTA[STN],Table1[[#This Row],[//NOTA]]))</f>
        <v>LSN</v>
      </c>
      <c r="AA7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B76" s="4" t="str">
        <f>IF(Table1[[#This Row],[CTN]]&lt;1,INDEX([1]!NOTA[QTY],Table1[[#This Row],[//NOTA]]),"")</f>
        <v/>
      </c>
      <c r="AC76" s="4" t="str">
        <f>IF(Table1[[#This Row],[SISA]]="","",INDEX([1]!NOTA[STN],Table1[[#This Row],[//NOTA]]))</f>
        <v/>
      </c>
      <c r="AD7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76" s="2" t="str">
        <f>IF(Table1[[#This Row],[SISA X]]="","",Table1[[#This Row],[STN X]])</f>
        <v/>
      </c>
      <c r="AF76" s="2">
        <f ca="1">IF(AND(AR$5:AR$373&gt;=$3:$3,AR$5:AR$373&lt;=$4:$4),Table1[[#This Row],[CTN]],"")</f>
        <v>1</v>
      </c>
      <c r="AG76" s="2" t="str">
        <f ca="1">IF(Table1[[#This Row],[CTN_MG_1]]="","",Table1[[#This Row],[SISA X]])</f>
        <v/>
      </c>
      <c r="AH76" s="2" t="str">
        <f ca="1">IF(Table1[[#This Row],[QTY_ECER_MG_1]]="","",Table1[[#This Row],[STN SISA X]])</f>
        <v/>
      </c>
      <c r="AI76" s="2">
        <f ca="1">IF(Table1[[#This Row],[CTN_MG_1]]="","",COUNT(AF$6:AF76))</f>
        <v>62</v>
      </c>
      <c r="AJ76" s="2" t="str">
        <f ca="1">IF(AND(Table1[TGL_H]&gt;=$3:$3,Table1[TGL_H]&lt;=$4:$4),Table1[CTN],"")</f>
        <v/>
      </c>
      <c r="AK76" s="2" t="str">
        <f ca="1">IF(Table1[[#This Row],[CTN_MG_2]]="","",Table1[[#This Row],[SISA X]])</f>
        <v/>
      </c>
      <c r="AL76" s="2" t="str">
        <f ca="1">IF(Table1[[#This Row],[QTY_ECER_MG_2]]="","",Table1[[#This Row],[STN SISA X]])</f>
        <v/>
      </c>
      <c r="AM76" s="2" t="str">
        <f ca="1">IF(Table1[[#This Row],[CTN_MG_2]]="","",COUNT(AJ$6:AJ76))</f>
        <v/>
      </c>
      <c r="AN76" s="2" t="str">
        <f ca="1">IF(AND(AR$5:AR$373&gt;=$3:$3,AR$5:AR$373&lt;=$4:$4),Table1[[#This Row],[CTN]],"")</f>
        <v/>
      </c>
      <c r="AO76" s="2" t="str">
        <f ca="1">IF(Table1[[#This Row],[CTN_MG_3]]="","",Table1[[#This Row],[SISA X]])</f>
        <v/>
      </c>
      <c r="AP76" s="2" t="str">
        <f ca="1">IF(Table1[[#This Row],[QTY_ECER_MG_3]]="","",Table1[[#This Row],[STN SISA X]])</f>
        <v/>
      </c>
      <c r="AQ76" s="4" t="str">
        <f ca="1">IF(Table1[[#This Row],[CTN_MG_3]]="","",COUNT(AN$6:AN76))</f>
        <v/>
      </c>
      <c r="AR76" s="3">
        <f ca="1">INDEX([1]!NOTA[TGL_H],Table1[[#This Row],[//NOTA]])</f>
        <v>45114</v>
      </c>
    </row>
    <row r="77" spans="1:44" x14ac:dyDescent="0.25">
      <c r="A77" s="1">
        <v>99</v>
      </c>
      <c r="D77" t="str">
        <f ca="1">INDEX([1]!NOTA[NB NOTA_C_QTY],Table1[[#This Row],[//NOTA]])</f>
        <v>zrmcuttera300alock48lsnartomoro</v>
      </c>
      <c r="E7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cutterzrma300alock48lsn</v>
      </c>
      <c r="F77" t="e">
        <f ca="1">MATCH(Table1[NB BM_C_QTY],Table6[POINTER],0)</f>
        <v>#N/A</v>
      </c>
      <c r="G77">
        <f t="shared" si="2"/>
        <v>99</v>
      </c>
      <c r="H77">
        <f ca="1">MATCH(Table1[[#This Row],[NB NOTA_C_QTY]],[2]!db[NB NOTA_C_QTY+F],0)</f>
        <v>2551</v>
      </c>
      <c r="I77" s="4" t="str">
        <f ca="1">INDEX(INDIRECT($4:$4),Table1[//DB])</f>
        <v>Cutter ZRM A-300 A Lock</v>
      </c>
      <c r="J77" s="4" t="str">
        <f ca="1">INDEX(INDIRECT($4:$4),Table1[//DB])</f>
        <v>ARTO MORO</v>
      </c>
      <c r="K77" s="5" t="str">
        <f ca="1">INDEX(INDIRECT($4:$4),Table1[//DB])</f>
        <v>SDI</v>
      </c>
      <c r="L77" s="4" t="str">
        <f ca="1">INDEX(INDIRECT($4:$4),Table1[//DB])</f>
        <v>48 LSN</v>
      </c>
      <c r="M77" s="4" t="str">
        <f ca="1">INDEX(INDIRECT($4:$4),Table1[//DB])</f>
        <v>cutter</v>
      </c>
      <c r="N77" s="4" t="str">
        <f ca="1">INDEX(INDIRECT($4:$4),Table1[//DB])</f>
        <v>48</v>
      </c>
      <c r="O77" s="4" t="str">
        <f ca="1">INDEX(INDIRECT($4:$4),Table1[//DB])</f>
        <v>LSN</v>
      </c>
      <c r="P77" s="4">
        <f ca="1">INDEX(INDIRECT($4:$4),Table1[//DB])</f>
        <v>12</v>
      </c>
      <c r="Q77" s="4" t="str">
        <f ca="1">INDEX(INDIRECT($4:$4),Table1[//DB])</f>
        <v>PCS</v>
      </c>
      <c r="R77" s="4" t="str">
        <f ca="1">INDEX(INDIRECT($4:$4),Table1[//DB])</f>
        <v/>
      </c>
      <c r="S77" s="4" t="str">
        <f ca="1">INDEX(INDIRECT($4:$4),Table1[//DB])</f>
        <v/>
      </c>
      <c r="T77" s="4">
        <f ca="1">INDEX(INDIRECT($4:$4),Table1[//DB])</f>
        <v>576</v>
      </c>
      <c r="U77" s="4" t="str">
        <f ca="1">INDEX(INDIRECT($4:$4),Table1[//DB])</f>
        <v>PCS</v>
      </c>
      <c r="V77" s="4"/>
      <c r="W77" s="2">
        <f>INDEX([1]!NOTA[C],Table1[[#This Row],[//NOTA]])</f>
        <v>1</v>
      </c>
      <c r="X7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77" s="2">
        <f>IF(Table1[[#This Row],[CTN]]&lt;1,"",INDEX([1]!NOTA[QTY],Table1[[#This Row],[//NOTA]]))</f>
        <v>48</v>
      </c>
      <c r="Z77" s="2" t="str">
        <f>IF(Table1[[#This Row],[CTN]]&lt;1,"",INDEX([1]!NOTA[STN],Table1[[#This Row],[//NOTA]]))</f>
        <v>LSN</v>
      </c>
      <c r="AA7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B77" s="4" t="str">
        <f>IF(Table1[[#This Row],[CTN]]&lt;1,INDEX([1]!NOTA[QTY],Table1[[#This Row],[//NOTA]]),"")</f>
        <v/>
      </c>
      <c r="AC77" s="4" t="str">
        <f>IF(Table1[[#This Row],[SISA]]="","",INDEX([1]!NOTA[STN],Table1[[#This Row],[//NOTA]]))</f>
        <v/>
      </c>
      <c r="AD7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77" s="2" t="str">
        <f>IF(Table1[[#This Row],[SISA X]]="","",Table1[[#This Row],[STN X]])</f>
        <v/>
      </c>
      <c r="AF77" s="2">
        <f ca="1">IF(AND(AR$5:AR$373&gt;=$3:$3,AR$5:AR$373&lt;=$4:$4),Table1[[#This Row],[CTN]],"")</f>
        <v>1</v>
      </c>
      <c r="AG77" s="2" t="str">
        <f ca="1">IF(Table1[[#This Row],[CTN_MG_1]]="","",Table1[[#This Row],[SISA X]])</f>
        <v/>
      </c>
      <c r="AH77" s="2" t="str">
        <f ca="1">IF(Table1[[#This Row],[QTY_ECER_MG_1]]="","",Table1[[#This Row],[STN SISA X]])</f>
        <v/>
      </c>
      <c r="AI77" s="2">
        <f ca="1">IF(Table1[[#This Row],[CTN_MG_1]]="","",COUNT(AF$6:AF77))</f>
        <v>63</v>
      </c>
      <c r="AJ77" s="2" t="str">
        <f ca="1">IF(AND(Table1[TGL_H]&gt;=$3:$3,Table1[TGL_H]&lt;=$4:$4),Table1[CTN],"")</f>
        <v/>
      </c>
      <c r="AK77" s="2" t="str">
        <f ca="1">IF(Table1[[#This Row],[CTN_MG_2]]="","",Table1[[#This Row],[SISA X]])</f>
        <v/>
      </c>
      <c r="AL77" s="2" t="str">
        <f ca="1">IF(Table1[[#This Row],[QTY_ECER_MG_2]]="","",Table1[[#This Row],[STN SISA X]])</f>
        <v/>
      </c>
      <c r="AM77" s="2" t="str">
        <f ca="1">IF(Table1[[#This Row],[CTN_MG_2]]="","",COUNT(AJ$6:AJ77))</f>
        <v/>
      </c>
      <c r="AN77" s="2" t="str">
        <f ca="1">IF(AND(AR$5:AR$373&gt;=$3:$3,AR$5:AR$373&lt;=$4:$4),Table1[[#This Row],[CTN]],"")</f>
        <v/>
      </c>
      <c r="AO77" s="2" t="str">
        <f ca="1">IF(Table1[[#This Row],[CTN_MG_3]]="","",Table1[[#This Row],[SISA X]])</f>
        <v/>
      </c>
      <c r="AP77" s="2" t="str">
        <f ca="1">IF(Table1[[#This Row],[QTY_ECER_MG_3]]="","",Table1[[#This Row],[STN SISA X]])</f>
        <v/>
      </c>
      <c r="AQ77" s="4" t="str">
        <f ca="1">IF(Table1[[#This Row],[CTN_MG_3]]="","",COUNT(AN$6:AN77))</f>
        <v/>
      </c>
      <c r="AR77" s="3">
        <f ca="1">INDEX([1]!NOTA[TGL_H],Table1[[#This Row],[//NOTA]])</f>
        <v>45114</v>
      </c>
    </row>
    <row r="78" spans="1:44" x14ac:dyDescent="0.25">
      <c r="A78" s="1">
        <v>100</v>
      </c>
      <c r="D78" t="str">
        <f ca="1">INDEX([1]!NOTA[NB NOTA_C_QTY],Table1[[#This Row],[//NOTA]])</f>
        <v>zrmcutterl50024lsnartomoro</v>
      </c>
      <c r="E7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cutterzrml50024lsn</v>
      </c>
      <c r="F78" t="e">
        <f ca="1">MATCH(Table1[NB BM_C_QTY],Table6[POINTER],0)</f>
        <v>#N/A</v>
      </c>
      <c r="G78">
        <f t="shared" si="2"/>
        <v>100</v>
      </c>
      <c r="H78">
        <f ca="1">MATCH(Table1[[#This Row],[NB NOTA_C_QTY]],[2]!db[NB NOTA_C_QTY+F],0)</f>
        <v>2552</v>
      </c>
      <c r="I78" s="4" t="str">
        <f ca="1">INDEX(INDIRECT($4:$4),Table1[//DB])</f>
        <v>Cutter ZRM L-500</v>
      </c>
      <c r="J78" s="4" t="str">
        <f ca="1">INDEX(INDIRECT($4:$4),Table1[//DB])</f>
        <v>ARTO MORO</v>
      </c>
      <c r="K78" s="5" t="str">
        <f ca="1">INDEX(INDIRECT($4:$4),Table1[//DB])</f>
        <v>SDI</v>
      </c>
      <c r="L78" s="4" t="str">
        <f ca="1">INDEX(INDIRECT($4:$4),Table1[//DB])</f>
        <v>24 LSN</v>
      </c>
      <c r="M78" s="4" t="str">
        <f ca="1">INDEX(INDIRECT($4:$4),Table1[//DB])</f>
        <v>cutter</v>
      </c>
      <c r="N78" s="4" t="str">
        <f ca="1">INDEX(INDIRECT($4:$4),Table1[//DB])</f>
        <v>24</v>
      </c>
      <c r="O78" s="4" t="str">
        <f ca="1">INDEX(INDIRECT($4:$4),Table1[//DB])</f>
        <v>LSN</v>
      </c>
      <c r="P78" s="4">
        <f ca="1">INDEX(INDIRECT($4:$4),Table1[//DB])</f>
        <v>12</v>
      </c>
      <c r="Q78" s="4" t="str">
        <f ca="1">INDEX(INDIRECT($4:$4),Table1[//DB])</f>
        <v>PCS</v>
      </c>
      <c r="R78" s="4" t="str">
        <f ca="1">INDEX(INDIRECT($4:$4),Table1[//DB])</f>
        <v/>
      </c>
      <c r="S78" s="4" t="str">
        <f ca="1">INDEX(INDIRECT($4:$4),Table1[//DB])</f>
        <v/>
      </c>
      <c r="T78" s="4">
        <f ca="1">INDEX(INDIRECT($4:$4),Table1[//DB])</f>
        <v>288</v>
      </c>
      <c r="U78" s="4" t="str">
        <f ca="1">INDEX(INDIRECT($4:$4),Table1[//DB])</f>
        <v>PCS</v>
      </c>
      <c r="V78" s="4"/>
      <c r="W78" s="2">
        <f>INDEX([1]!NOTA[C],Table1[[#This Row],[//NOTA]])</f>
        <v>1</v>
      </c>
      <c r="X7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78" s="2">
        <f>IF(Table1[[#This Row],[CTN]]&lt;1,"",INDEX([1]!NOTA[QTY],Table1[[#This Row],[//NOTA]]))</f>
        <v>24</v>
      </c>
      <c r="Z78" s="2" t="str">
        <f>IF(Table1[[#This Row],[CTN]]&lt;1,"",INDEX([1]!NOTA[STN],Table1[[#This Row],[//NOTA]]))</f>
        <v>LSN</v>
      </c>
      <c r="AA7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78" s="4" t="str">
        <f>IF(Table1[[#This Row],[CTN]]&lt;1,INDEX([1]!NOTA[QTY],Table1[[#This Row],[//NOTA]]),"")</f>
        <v/>
      </c>
      <c r="AC78" s="4" t="str">
        <f>IF(Table1[[#This Row],[SISA]]="","",INDEX([1]!NOTA[STN],Table1[[#This Row],[//NOTA]]))</f>
        <v/>
      </c>
      <c r="AD7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78" s="2" t="str">
        <f>IF(Table1[[#This Row],[SISA X]]="","",Table1[[#This Row],[STN X]])</f>
        <v/>
      </c>
      <c r="AF78" s="2">
        <f ca="1">IF(AND(AR$5:AR$373&gt;=$3:$3,AR$5:AR$373&lt;=$4:$4),Table1[[#This Row],[CTN]],"")</f>
        <v>1</v>
      </c>
      <c r="AG78" s="2" t="str">
        <f ca="1">IF(Table1[[#This Row],[CTN_MG_1]]="","",Table1[[#This Row],[SISA X]])</f>
        <v/>
      </c>
      <c r="AH78" s="2" t="str">
        <f ca="1">IF(Table1[[#This Row],[QTY_ECER_MG_1]]="","",Table1[[#This Row],[STN SISA X]])</f>
        <v/>
      </c>
      <c r="AI78" s="2">
        <f ca="1">IF(Table1[[#This Row],[CTN_MG_1]]="","",COUNT(AF$6:AF78))</f>
        <v>64</v>
      </c>
      <c r="AJ78" s="2" t="str">
        <f ca="1">IF(AND(Table1[TGL_H]&gt;=$3:$3,Table1[TGL_H]&lt;=$4:$4),Table1[CTN],"")</f>
        <v/>
      </c>
      <c r="AK78" s="2" t="str">
        <f ca="1">IF(Table1[[#This Row],[CTN_MG_2]]="","",Table1[[#This Row],[SISA X]])</f>
        <v/>
      </c>
      <c r="AL78" s="2" t="str">
        <f ca="1">IF(Table1[[#This Row],[QTY_ECER_MG_2]]="","",Table1[[#This Row],[STN SISA X]])</f>
        <v/>
      </c>
      <c r="AM78" s="2" t="str">
        <f ca="1">IF(Table1[[#This Row],[CTN_MG_2]]="","",COUNT(AJ$6:AJ78))</f>
        <v/>
      </c>
      <c r="AN78" s="2" t="str">
        <f ca="1">IF(AND(AR$5:AR$373&gt;=$3:$3,AR$5:AR$373&lt;=$4:$4),Table1[[#This Row],[CTN]],"")</f>
        <v/>
      </c>
      <c r="AO78" s="2" t="str">
        <f ca="1">IF(Table1[[#This Row],[CTN_MG_3]]="","",Table1[[#This Row],[SISA X]])</f>
        <v/>
      </c>
      <c r="AP78" s="2" t="str">
        <f ca="1">IF(Table1[[#This Row],[QTY_ECER_MG_3]]="","",Table1[[#This Row],[STN SISA X]])</f>
        <v/>
      </c>
      <c r="AQ78" s="4" t="str">
        <f ca="1">IF(Table1[[#This Row],[CTN_MG_3]]="","",COUNT(AN$6:AN78))</f>
        <v/>
      </c>
      <c r="AR78" s="3">
        <f ca="1">INDEX([1]!NOTA[TGL_H],Table1[[#This Row],[//NOTA]])</f>
        <v>45114</v>
      </c>
    </row>
    <row r="79" spans="1:44" x14ac:dyDescent="0.25">
      <c r="A79" s="1">
        <v>102</v>
      </c>
      <c r="D79" t="str">
        <f ca="1">INDEX([1]!NOTA[NB NOTA_C_QTY],Table1[[#This Row],[//NOTA]])</f>
        <v>ntagdmrh3014000pcsuntana</v>
      </c>
      <c r="E7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nametagdusmerah3014000pcs</v>
      </c>
      <c r="F79">
        <f ca="1">MATCH(Table1[NB BM_C_QTY],Table6[POINTER],0)</f>
        <v>1388</v>
      </c>
      <c r="G79">
        <f t="shared" si="2"/>
        <v>102</v>
      </c>
      <c r="H79">
        <f ca="1">MATCH(Table1[[#This Row],[NB NOTA_C_QTY]],[2]!db[NB NOTA_C_QTY+F],0)</f>
        <v>1761</v>
      </c>
      <c r="I79" s="4" t="str">
        <f ca="1">INDEX(INDIRECT($4:$4),Table1[//DB])</f>
        <v>Name Tag Dus Merah 301</v>
      </c>
      <c r="J79" s="4" t="str">
        <f ca="1">INDEX(INDIRECT($4:$4),Table1[//DB])</f>
        <v>UNTANA</v>
      </c>
      <c r="K79" s="5" t="str">
        <f ca="1">INDEX(INDIRECT($4:$4),Table1[//DB])</f>
        <v>ETJ</v>
      </c>
      <c r="L79" s="4" t="str">
        <f ca="1">INDEX(INDIRECT($4:$4),Table1[//DB])</f>
        <v>4000 PCS</v>
      </c>
      <c r="M79" s="4" t="str">
        <f ca="1">INDEX(INDIRECT($4:$4),Table1[//DB])</f>
        <v>dll</v>
      </c>
      <c r="N79" s="4" t="str">
        <f ca="1">INDEX(INDIRECT($4:$4),Table1[//DB])</f>
        <v>4000</v>
      </c>
      <c r="O79" s="4" t="str">
        <f ca="1">INDEX(INDIRECT($4:$4),Table1[//DB])</f>
        <v>PCS</v>
      </c>
      <c r="P79" s="4" t="str">
        <f ca="1">INDEX(INDIRECT($4:$4),Table1[//DB])</f>
        <v/>
      </c>
      <c r="Q79" s="4" t="str">
        <f ca="1">INDEX(INDIRECT($4:$4),Table1[//DB])</f>
        <v/>
      </c>
      <c r="R79" s="4" t="str">
        <f ca="1">INDEX(INDIRECT($4:$4),Table1[//DB])</f>
        <v/>
      </c>
      <c r="S79" s="4" t="str">
        <f ca="1">INDEX(INDIRECT($4:$4),Table1[//DB])</f>
        <v/>
      </c>
      <c r="T79" s="4">
        <f ca="1">INDEX(INDIRECT($4:$4),Table1[//DB])</f>
        <v>4000</v>
      </c>
      <c r="U79" s="4" t="str">
        <f ca="1">INDEX(INDIRECT($4:$4),Table1[//DB])</f>
        <v>PCS</v>
      </c>
      <c r="V79" s="4"/>
      <c r="W79" s="2">
        <f>INDEX([1]!NOTA[C],Table1[[#This Row],[//NOTA]])</f>
        <v>2</v>
      </c>
      <c r="X7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79" s="2">
        <f>IF(Table1[[#This Row],[CTN]]&lt;1,"",INDEX([1]!NOTA[QTY],Table1[[#This Row],[//NOTA]]))</f>
        <v>8000</v>
      </c>
      <c r="Z79" s="2" t="str">
        <f>IF(Table1[[#This Row],[CTN]]&lt;1,"",INDEX([1]!NOTA[STN],Table1[[#This Row],[//NOTA]]))</f>
        <v>PCS</v>
      </c>
      <c r="AA7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8000</v>
      </c>
      <c r="AB79" s="4" t="str">
        <f>IF(Table1[[#This Row],[CTN]]&lt;1,INDEX([1]!NOTA[QTY],Table1[[#This Row],[//NOTA]]),"")</f>
        <v/>
      </c>
      <c r="AC79" s="4" t="str">
        <f>IF(Table1[[#This Row],[SISA]]="","",INDEX([1]!NOTA[STN],Table1[[#This Row],[//NOTA]]))</f>
        <v/>
      </c>
      <c r="AD7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79" s="2" t="str">
        <f>IF(Table1[[#This Row],[SISA X]]="","",Table1[[#This Row],[STN X]])</f>
        <v/>
      </c>
      <c r="AF79" s="2">
        <f ca="1">IF(AND(AR$5:AR$373&gt;=$3:$3,AR$5:AR$373&lt;=$4:$4),Table1[[#This Row],[CTN]],"")</f>
        <v>2</v>
      </c>
      <c r="AG79" s="2" t="str">
        <f ca="1">IF(Table1[[#This Row],[CTN_MG_1]]="","",Table1[[#This Row],[SISA X]])</f>
        <v/>
      </c>
      <c r="AH79" s="2" t="str">
        <f ca="1">IF(Table1[[#This Row],[QTY_ECER_MG_1]]="","",Table1[[#This Row],[STN SISA X]])</f>
        <v/>
      </c>
      <c r="AI79" s="2">
        <f ca="1">IF(Table1[[#This Row],[CTN_MG_1]]="","",COUNT(AF$6:AF79))</f>
        <v>65</v>
      </c>
      <c r="AJ79" s="2" t="str">
        <f ca="1">IF(AND(Table1[TGL_H]&gt;=$3:$3,Table1[TGL_H]&lt;=$4:$4),Table1[CTN],"")</f>
        <v/>
      </c>
      <c r="AK79" s="2" t="str">
        <f ca="1">IF(Table1[[#This Row],[CTN_MG_2]]="","",Table1[[#This Row],[SISA X]])</f>
        <v/>
      </c>
      <c r="AL79" s="2" t="str">
        <f ca="1">IF(Table1[[#This Row],[QTY_ECER_MG_2]]="","",Table1[[#This Row],[STN SISA X]])</f>
        <v/>
      </c>
      <c r="AM79" s="2" t="str">
        <f ca="1">IF(Table1[[#This Row],[CTN_MG_2]]="","",COUNT(AJ$6:AJ79))</f>
        <v/>
      </c>
      <c r="AN79" s="2" t="str">
        <f ca="1">IF(AND(AR$5:AR$373&gt;=$3:$3,AR$5:AR$373&lt;=$4:$4),Table1[[#This Row],[CTN]],"")</f>
        <v/>
      </c>
      <c r="AO79" s="2" t="str">
        <f ca="1">IF(Table1[[#This Row],[CTN_MG_3]]="","",Table1[[#This Row],[SISA X]])</f>
        <v/>
      </c>
      <c r="AP79" s="2" t="str">
        <f ca="1">IF(Table1[[#This Row],[QTY_ECER_MG_3]]="","",Table1[[#This Row],[STN SISA X]])</f>
        <v/>
      </c>
      <c r="AQ79" s="4" t="str">
        <f ca="1">IF(Table1[[#This Row],[CTN_MG_3]]="","",COUNT(AN$6:AN79))</f>
        <v/>
      </c>
      <c r="AR79" s="3">
        <f ca="1">INDEX([1]!NOTA[TGL_H],Table1[[#This Row],[//NOTA]])</f>
        <v>45113</v>
      </c>
    </row>
    <row r="80" spans="1:44" x14ac:dyDescent="0.25">
      <c r="A80" s="1">
        <v>104</v>
      </c>
      <c r="D80" t="str">
        <f ca="1">INDEX([1]!NOTA[NB NOTA_C_QTY],Table1[[#This Row],[//NOTA]])</f>
        <v>btbatik7lsnuntana</v>
      </c>
      <c r="E8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btbatikkain7lsn</v>
      </c>
      <c r="F80">
        <f ca="1">MATCH(Table1[NB BM_C_QTY],Table6[POINTER],0)</f>
        <v>2605</v>
      </c>
      <c r="G80">
        <f t="shared" si="2"/>
        <v>104</v>
      </c>
      <c r="H80">
        <f ca="1">MATCH(Table1[[#This Row],[NB NOTA_C_QTY]],[2]!db[NB NOTA_C_QTY+F],0)</f>
        <v>396</v>
      </c>
      <c r="I80" s="4" t="str">
        <f ca="1">INDEX(INDIRECT($4:$4),Table1[//DB])</f>
        <v>BT batik kain</v>
      </c>
      <c r="J80" s="4" t="str">
        <f ca="1">INDEX(INDIRECT($4:$4),Table1[//DB])</f>
        <v>UNTANA</v>
      </c>
      <c r="K80" s="5" t="str">
        <f ca="1">INDEX(INDIRECT($4:$4),Table1[//DB])</f>
        <v>GLORY</v>
      </c>
      <c r="L80" s="4" t="str">
        <f ca="1">INDEX(INDIRECT($4:$4),Table1[//DB])</f>
        <v>7 LSN</v>
      </c>
      <c r="M80" s="4" t="str">
        <f ca="1">INDEX(INDIRECT($4:$4),Table1[//DB])</f>
        <v>buku</v>
      </c>
      <c r="N80" s="4" t="str">
        <f ca="1">INDEX(INDIRECT($4:$4),Table1[//DB])</f>
        <v>7</v>
      </c>
      <c r="O80" s="4" t="str">
        <f ca="1">INDEX(INDIRECT($4:$4),Table1[//DB])</f>
        <v>LSN</v>
      </c>
      <c r="P80" s="4">
        <f ca="1">INDEX(INDIRECT($4:$4),Table1[//DB])</f>
        <v>12</v>
      </c>
      <c r="Q80" s="4" t="str">
        <f ca="1">INDEX(INDIRECT($4:$4),Table1[//DB])</f>
        <v>PCS</v>
      </c>
      <c r="R80" s="4" t="str">
        <f ca="1">INDEX(INDIRECT($4:$4),Table1[//DB])</f>
        <v/>
      </c>
      <c r="S80" s="4" t="str">
        <f ca="1">INDEX(INDIRECT($4:$4),Table1[//DB])</f>
        <v/>
      </c>
      <c r="T80" s="4">
        <f ca="1">INDEX(INDIRECT($4:$4),Table1[//DB])</f>
        <v>84</v>
      </c>
      <c r="U80" s="4" t="str">
        <f ca="1">INDEX(INDIRECT($4:$4),Table1[//DB])</f>
        <v>PCS</v>
      </c>
      <c r="V80" s="4"/>
      <c r="W80" s="2">
        <f>INDEX([1]!NOTA[C],Table1[[#This Row],[//NOTA]])</f>
        <v>1</v>
      </c>
      <c r="X8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80" s="2">
        <f>IF(Table1[[#This Row],[CTN]]&lt;1,"",INDEX([1]!NOTA[QTY],Table1[[#This Row],[//NOTA]]))</f>
        <v>7</v>
      </c>
      <c r="Z80" s="2" t="str">
        <f>IF(Table1[[#This Row],[CTN]]&lt;1,"",INDEX([1]!NOTA[STN],Table1[[#This Row],[//NOTA]]))</f>
        <v>LSN</v>
      </c>
      <c r="AA8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84</v>
      </c>
      <c r="AB80" s="4" t="str">
        <f>IF(Table1[[#This Row],[CTN]]&lt;1,INDEX([1]!NOTA[QTY],Table1[[#This Row],[//NOTA]]),"")</f>
        <v/>
      </c>
      <c r="AC80" s="4" t="str">
        <f>IF(Table1[[#This Row],[SISA]]="","",INDEX([1]!NOTA[STN],Table1[[#This Row],[//NOTA]]))</f>
        <v/>
      </c>
      <c r="AD8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0" s="2" t="str">
        <f>IF(Table1[[#This Row],[SISA X]]="","",Table1[[#This Row],[STN X]])</f>
        <v/>
      </c>
      <c r="AF80" s="2">
        <f ca="1">IF(AND(AR$5:AR$373&gt;=$3:$3,AR$5:AR$373&lt;=$4:$4),Table1[[#This Row],[CTN]],"")</f>
        <v>1</v>
      </c>
      <c r="AG80" s="2" t="str">
        <f ca="1">IF(Table1[[#This Row],[CTN_MG_1]]="","",Table1[[#This Row],[SISA X]])</f>
        <v/>
      </c>
      <c r="AH80" s="2" t="str">
        <f ca="1">IF(Table1[[#This Row],[QTY_ECER_MG_1]]="","",Table1[[#This Row],[STN SISA X]])</f>
        <v/>
      </c>
      <c r="AI80" s="2">
        <f ca="1">IF(Table1[[#This Row],[CTN_MG_1]]="","",COUNT(AF$6:AF80))</f>
        <v>66</v>
      </c>
      <c r="AJ80" s="2" t="str">
        <f ca="1">IF(AND(Table1[TGL_H]&gt;=$3:$3,Table1[TGL_H]&lt;=$4:$4),Table1[CTN],"")</f>
        <v/>
      </c>
      <c r="AK80" s="2" t="str">
        <f ca="1">IF(Table1[[#This Row],[CTN_MG_2]]="","",Table1[[#This Row],[SISA X]])</f>
        <v/>
      </c>
      <c r="AL80" s="2" t="str">
        <f ca="1">IF(Table1[[#This Row],[QTY_ECER_MG_2]]="","",Table1[[#This Row],[STN SISA X]])</f>
        <v/>
      </c>
      <c r="AM80" s="2" t="str">
        <f ca="1">IF(Table1[[#This Row],[CTN_MG_2]]="","",COUNT(AJ$6:AJ80))</f>
        <v/>
      </c>
      <c r="AN80" s="2" t="str">
        <f ca="1">IF(AND(AR$5:AR$373&gt;=$3:$3,AR$5:AR$373&lt;=$4:$4),Table1[[#This Row],[CTN]],"")</f>
        <v/>
      </c>
      <c r="AO80" s="2" t="str">
        <f ca="1">IF(Table1[[#This Row],[CTN_MG_3]]="","",Table1[[#This Row],[SISA X]])</f>
        <v/>
      </c>
      <c r="AP80" s="2" t="str">
        <f ca="1">IF(Table1[[#This Row],[QTY_ECER_MG_3]]="","",Table1[[#This Row],[STN SISA X]])</f>
        <v/>
      </c>
      <c r="AQ80" s="4" t="str">
        <f ca="1">IF(Table1[[#This Row],[CTN_MG_3]]="","",COUNT(AN$6:AN80))</f>
        <v/>
      </c>
      <c r="AR80" s="3">
        <f ca="1">INDEX([1]!NOTA[TGL_H],Table1[[#This Row],[//NOTA]])</f>
        <v>45114</v>
      </c>
    </row>
    <row r="81" spans="1:44" x14ac:dyDescent="0.25">
      <c r="A81" s="1">
        <v>106</v>
      </c>
      <c r="D81" t="str">
        <f ca="1">INDEX([1]!NOTA[NB NOTA_C_QTY],Table1[[#This Row],[//NOTA]])</f>
        <v>gelpentizo10tg34096lsnuntana</v>
      </c>
      <c r="E8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gelpentizo10tg34096lsn</v>
      </c>
      <c r="F81">
        <f ca="1">MATCH(Table1[NB BM_C_QTY],Table6[POINTER],0)</f>
        <v>2761</v>
      </c>
      <c r="G81">
        <f t="shared" si="2"/>
        <v>106</v>
      </c>
      <c r="H81">
        <f ca="1">MATCH(Table1[[#This Row],[NB NOTA_C_QTY]],[2]!db[NB NOTA_C_QTY+F],0)</f>
        <v>886</v>
      </c>
      <c r="I81" s="4" t="str">
        <f ca="1">INDEX(INDIRECT($4:$4),Table1[//DB])</f>
        <v>Gel pen Tizo 1.0 TG 340</v>
      </c>
      <c r="J81" s="4" t="str">
        <f ca="1">INDEX(INDIRECT($4:$4),Table1[//DB])</f>
        <v>UNTANA</v>
      </c>
      <c r="K81" s="5" t="str">
        <f ca="1">INDEX(INDIRECT($4:$4),Table1[//DB])</f>
        <v>DB STATIONERY</v>
      </c>
      <c r="L81" s="4" t="str">
        <f ca="1">INDEX(INDIRECT($4:$4),Table1[//DB])</f>
        <v>96 LSN</v>
      </c>
      <c r="M81" s="4" t="str">
        <f ca="1">INDEX(INDIRECT($4:$4),Table1[//DB])</f>
        <v>pen</v>
      </c>
      <c r="N81" s="4" t="str">
        <f ca="1">INDEX(INDIRECT($4:$4),Table1[//DB])</f>
        <v>96</v>
      </c>
      <c r="O81" s="4" t="str">
        <f ca="1">INDEX(INDIRECT($4:$4),Table1[//DB])</f>
        <v>LSN</v>
      </c>
      <c r="P81" s="4">
        <f ca="1">INDEX(INDIRECT($4:$4),Table1[//DB])</f>
        <v>12</v>
      </c>
      <c r="Q81" s="4" t="str">
        <f ca="1">INDEX(INDIRECT($4:$4),Table1[//DB])</f>
        <v>PCS</v>
      </c>
      <c r="R81" s="4" t="str">
        <f ca="1">INDEX(INDIRECT($4:$4),Table1[//DB])</f>
        <v/>
      </c>
      <c r="S81" s="4" t="str">
        <f ca="1">INDEX(INDIRECT($4:$4),Table1[//DB])</f>
        <v/>
      </c>
      <c r="T81" s="4">
        <f ca="1">INDEX(INDIRECT($4:$4),Table1[//DB])</f>
        <v>1152</v>
      </c>
      <c r="U81" s="4" t="str">
        <f ca="1">INDEX(INDIRECT($4:$4),Table1[//DB])</f>
        <v>PCS</v>
      </c>
      <c r="V81" s="4"/>
      <c r="W81" s="2">
        <f>INDEX([1]!NOTA[C],Table1[[#This Row],[//NOTA]])</f>
        <v>10</v>
      </c>
      <c r="X81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81" s="2">
        <f>IF(Table1[[#This Row],[CTN]]&lt;1,"",INDEX([1]!NOTA[QTY],Table1[[#This Row],[//NOTA]]))</f>
        <v>960</v>
      </c>
      <c r="Z81" s="2" t="str">
        <f>IF(Table1[[#This Row],[CTN]]&lt;1,"",INDEX([1]!NOTA[STN],Table1[[#This Row],[//NOTA]]))</f>
        <v>LSN</v>
      </c>
      <c r="AA8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11520</v>
      </c>
      <c r="AB81" s="4" t="str">
        <f>IF(Table1[[#This Row],[CTN]]&lt;1,INDEX([1]!NOTA[QTY],Table1[[#This Row],[//NOTA]]),"")</f>
        <v/>
      </c>
      <c r="AC81" s="4" t="str">
        <f>IF(Table1[[#This Row],[SISA]]="","",INDEX([1]!NOTA[STN],Table1[[#This Row],[//NOTA]]))</f>
        <v/>
      </c>
      <c r="AD8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1" s="2" t="str">
        <f>IF(Table1[[#This Row],[SISA X]]="","",Table1[[#This Row],[STN X]])</f>
        <v/>
      </c>
      <c r="AF81" s="2">
        <f ca="1">IF(AND(AR$5:AR$373&gt;=$3:$3,AR$5:AR$373&lt;=$4:$4),Table1[[#This Row],[CTN]],"")</f>
        <v>10</v>
      </c>
      <c r="AG81" s="2" t="str">
        <f ca="1">IF(Table1[[#This Row],[CTN_MG_1]]="","",Table1[[#This Row],[SISA X]])</f>
        <v/>
      </c>
      <c r="AH81" s="2" t="str">
        <f ca="1">IF(Table1[[#This Row],[QTY_ECER_MG_1]]="","",Table1[[#This Row],[STN SISA X]])</f>
        <v/>
      </c>
      <c r="AI81" s="2">
        <f ca="1">IF(Table1[[#This Row],[CTN_MG_1]]="","",COUNT(AF$6:AF81))</f>
        <v>67</v>
      </c>
      <c r="AJ81" s="2" t="str">
        <f ca="1">IF(AND(Table1[TGL_H]&gt;=$3:$3,Table1[TGL_H]&lt;=$4:$4),Table1[CTN],"")</f>
        <v/>
      </c>
      <c r="AK81" s="2" t="str">
        <f ca="1">IF(Table1[[#This Row],[CTN_MG_2]]="","",Table1[[#This Row],[SISA X]])</f>
        <v/>
      </c>
      <c r="AL81" s="2" t="str">
        <f ca="1">IF(Table1[[#This Row],[QTY_ECER_MG_2]]="","",Table1[[#This Row],[STN SISA X]])</f>
        <v/>
      </c>
      <c r="AM81" s="2" t="str">
        <f ca="1">IF(Table1[[#This Row],[CTN_MG_2]]="","",COUNT(AJ$6:AJ81))</f>
        <v/>
      </c>
      <c r="AN81" s="2" t="str">
        <f ca="1">IF(AND(AR$5:AR$373&gt;=$3:$3,AR$5:AR$373&lt;=$4:$4),Table1[[#This Row],[CTN]],"")</f>
        <v/>
      </c>
      <c r="AO81" s="2" t="str">
        <f ca="1">IF(Table1[[#This Row],[CTN_MG_3]]="","",Table1[[#This Row],[SISA X]])</f>
        <v/>
      </c>
      <c r="AP81" s="2" t="str">
        <f ca="1">IF(Table1[[#This Row],[QTY_ECER_MG_3]]="","",Table1[[#This Row],[STN SISA X]])</f>
        <v/>
      </c>
      <c r="AQ81" s="4" t="str">
        <f ca="1">IF(Table1[[#This Row],[CTN_MG_3]]="","",COUNT(AN$6:AN81))</f>
        <v/>
      </c>
      <c r="AR81" s="3">
        <f ca="1">INDEX([1]!NOTA[TGL_H],Table1[[#This Row],[//NOTA]])</f>
        <v>45114</v>
      </c>
    </row>
    <row r="82" spans="1:44" x14ac:dyDescent="0.25">
      <c r="A82" s="1">
        <v>107</v>
      </c>
      <c r="D82" t="str">
        <f ca="1">INDEX([1]!NOTA[NB NOTA_C_QTY],Table1[[#This Row],[//NOTA]])</f>
        <v>gel10340birutg340bi96lsnuntana</v>
      </c>
      <c r="E8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gelpentizo10tg340biru96lsn</v>
      </c>
      <c r="F82">
        <f ca="1">MATCH(Table1[NB BM_C_QTY],Table6[POINTER],0)</f>
        <v>874</v>
      </c>
      <c r="G82">
        <f t="shared" si="2"/>
        <v>107</v>
      </c>
      <c r="H82">
        <f ca="1">MATCH(Table1[[#This Row],[NB NOTA_C_QTY]],[2]!db[NB NOTA_C_QTY+F],0)</f>
        <v>834</v>
      </c>
      <c r="I82" s="4" t="str">
        <f ca="1">INDEX(INDIRECT($4:$4),Table1[//DB])</f>
        <v>Gel pen Tizo 1.0 TG 340 biru</v>
      </c>
      <c r="J82" s="4" t="str">
        <f ca="1">INDEX(INDIRECT($4:$4),Table1[//DB])</f>
        <v>UNTANA</v>
      </c>
      <c r="K82" s="5" t="str">
        <f ca="1">INDEX(INDIRECT($4:$4),Table1[//DB])</f>
        <v>DB STATIONERY</v>
      </c>
      <c r="L82" s="4" t="str">
        <f ca="1">INDEX(INDIRECT($4:$4),Table1[//DB])</f>
        <v>96 LSN</v>
      </c>
      <c r="M82" s="4" t="str">
        <f ca="1">INDEX(INDIRECT($4:$4),Table1[//DB])</f>
        <v>pen</v>
      </c>
      <c r="N82" s="4" t="str">
        <f ca="1">INDEX(INDIRECT($4:$4),Table1[//DB])</f>
        <v>96</v>
      </c>
      <c r="O82" s="4" t="str">
        <f ca="1">INDEX(INDIRECT($4:$4),Table1[//DB])</f>
        <v>LSN</v>
      </c>
      <c r="P82" s="4">
        <f ca="1">INDEX(INDIRECT($4:$4),Table1[//DB])</f>
        <v>12</v>
      </c>
      <c r="Q82" s="4" t="str">
        <f ca="1">INDEX(INDIRECT($4:$4),Table1[//DB])</f>
        <v>PCS</v>
      </c>
      <c r="R82" s="4" t="str">
        <f ca="1">INDEX(INDIRECT($4:$4),Table1[//DB])</f>
        <v/>
      </c>
      <c r="S82" s="4" t="str">
        <f ca="1">INDEX(INDIRECT($4:$4),Table1[//DB])</f>
        <v/>
      </c>
      <c r="T82" s="4">
        <f ca="1">INDEX(INDIRECT($4:$4),Table1[//DB])</f>
        <v>1152</v>
      </c>
      <c r="U82" s="4" t="str">
        <f ca="1">INDEX(INDIRECT($4:$4),Table1[//DB])</f>
        <v>PCS</v>
      </c>
      <c r="V82" s="4"/>
      <c r="W82" s="2">
        <f>INDEX([1]!NOTA[C],Table1[[#This Row],[//NOTA]])</f>
        <v>5</v>
      </c>
      <c r="X82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82" s="2">
        <f>IF(Table1[[#This Row],[CTN]]&lt;1,"",INDEX([1]!NOTA[QTY],Table1[[#This Row],[//NOTA]]))</f>
        <v>480</v>
      </c>
      <c r="Z82" s="2" t="str">
        <f>IF(Table1[[#This Row],[CTN]]&lt;1,"",INDEX([1]!NOTA[STN],Table1[[#This Row],[//NOTA]]))</f>
        <v>LSN</v>
      </c>
      <c r="AA8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5760</v>
      </c>
      <c r="AB82" s="4" t="str">
        <f>IF(Table1[[#This Row],[CTN]]&lt;1,INDEX([1]!NOTA[QTY],Table1[[#This Row],[//NOTA]]),"")</f>
        <v/>
      </c>
      <c r="AC82" s="4" t="str">
        <f>IF(Table1[[#This Row],[SISA]]="","",INDEX([1]!NOTA[STN],Table1[[#This Row],[//NOTA]]))</f>
        <v/>
      </c>
      <c r="AD8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2" s="2" t="str">
        <f>IF(Table1[[#This Row],[SISA X]]="","",Table1[[#This Row],[STN X]])</f>
        <v/>
      </c>
      <c r="AF82" s="2">
        <f ca="1">IF(AND(AR$5:AR$373&gt;=$3:$3,AR$5:AR$373&lt;=$4:$4),Table1[[#This Row],[CTN]],"")</f>
        <v>5</v>
      </c>
      <c r="AG82" s="2" t="str">
        <f ca="1">IF(Table1[[#This Row],[CTN_MG_1]]="","",Table1[[#This Row],[SISA X]])</f>
        <v/>
      </c>
      <c r="AH82" s="2" t="str">
        <f ca="1">IF(Table1[[#This Row],[QTY_ECER_MG_1]]="","",Table1[[#This Row],[STN SISA X]])</f>
        <v/>
      </c>
      <c r="AI82" s="2">
        <f ca="1">IF(Table1[[#This Row],[CTN_MG_1]]="","",COUNT(AF$6:AF82))</f>
        <v>68</v>
      </c>
      <c r="AJ82" s="2" t="str">
        <f ca="1">IF(AND(Table1[TGL_H]&gt;=$3:$3,Table1[TGL_H]&lt;=$4:$4),Table1[CTN],"")</f>
        <v/>
      </c>
      <c r="AK82" s="2" t="str">
        <f ca="1">IF(Table1[[#This Row],[CTN_MG_2]]="","",Table1[[#This Row],[SISA X]])</f>
        <v/>
      </c>
      <c r="AL82" s="2" t="str">
        <f ca="1">IF(Table1[[#This Row],[QTY_ECER_MG_2]]="","",Table1[[#This Row],[STN SISA X]])</f>
        <v/>
      </c>
      <c r="AM82" s="2" t="str">
        <f ca="1">IF(Table1[[#This Row],[CTN_MG_2]]="","",COUNT(AJ$6:AJ82))</f>
        <v/>
      </c>
      <c r="AN82" s="2" t="str">
        <f ca="1">IF(AND(AR$5:AR$373&gt;=$3:$3,AR$5:AR$373&lt;=$4:$4),Table1[[#This Row],[CTN]],"")</f>
        <v/>
      </c>
      <c r="AO82" s="2" t="str">
        <f ca="1">IF(Table1[[#This Row],[CTN_MG_3]]="","",Table1[[#This Row],[SISA X]])</f>
        <v/>
      </c>
      <c r="AP82" s="2" t="str">
        <f ca="1">IF(Table1[[#This Row],[QTY_ECER_MG_3]]="","",Table1[[#This Row],[STN SISA X]])</f>
        <v/>
      </c>
      <c r="AQ82" s="4" t="str">
        <f ca="1">IF(Table1[[#This Row],[CTN_MG_3]]="","",COUNT(AN$6:AN82))</f>
        <v/>
      </c>
      <c r="AR82" s="3">
        <f ca="1">INDEX([1]!NOTA[TGL_H],Table1[[#This Row],[//NOTA]])</f>
        <v>45114</v>
      </c>
    </row>
    <row r="83" spans="1:44" x14ac:dyDescent="0.25">
      <c r="A83" s="1">
        <v>108</v>
      </c>
      <c r="D83" t="str">
        <f ca="1">INDEX([1]!NOTA[NB NOTA_C_QTY],Table1[[#This Row],[//NOTA]])</f>
        <v>mekpensil20tizotm030a196lsnuntana</v>
      </c>
      <c r="E8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mechpentizo20tm030a196lsn</v>
      </c>
      <c r="F83">
        <f ca="1">MATCH(Table1[NB BM_C_QTY],Table6[POINTER],0)</f>
        <v>2940</v>
      </c>
      <c r="G83">
        <f t="shared" si="2"/>
        <v>108</v>
      </c>
      <c r="H83">
        <f ca="1">MATCH(Table1[[#This Row],[NB NOTA_C_QTY]],[2]!db[NB NOTA_C_QTY+F],0)</f>
        <v>1734</v>
      </c>
      <c r="I83" s="4" t="str">
        <f ca="1">INDEX(INDIRECT($4:$4),Table1[//DB])</f>
        <v>Mech Pen Tizo 2.0 TM 030A-1</v>
      </c>
      <c r="J83" s="4" t="str">
        <f ca="1">INDEX(INDIRECT($4:$4),Table1[//DB])</f>
        <v>UNTANA</v>
      </c>
      <c r="K83" s="5" t="str">
        <f ca="1">INDEX(INDIRECT($4:$4),Table1[//DB])</f>
        <v>DB</v>
      </c>
      <c r="L83" s="4" t="str">
        <f ca="1">INDEX(INDIRECT($4:$4),Table1[//DB])</f>
        <v>96 LSN</v>
      </c>
      <c r="M83" s="4" t="str">
        <f ca="1">INDEX(INDIRECT($4:$4),Table1[//DB])</f>
        <v>mechpen</v>
      </c>
      <c r="N83" s="4" t="str">
        <f ca="1">INDEX(INDIRECT($4:$4),Table1[//DB])</f>
        <v>96</v>
      </c>
      <c r="O83" s="4" t="str">
        <f ca="1">INDEX(INDIRECT($4:$4),Table1[//DB])</f>
        <v>LSN</v>
      </c>
      <c r="P83" s="4">
        <f ca="1">INDEX(INDIRECT($4:$4),Table1[//DB])</f>
        <v>12</v>
      </c>
      <c r="Q83" s="4" t="str">
        <f ca="1">INDEX(INDIRECT($4:$4),Table1[//DB])</f>
        <v>PCS</v>
      </c>
      <c r="R83" s="4" t="str">
        <f ca="1">INDEX(INDIRECT($4:$4),Table1[//DB])</f>
        <v/>
      </c>
      <c r="S83" s="4" t="str">
        <f ca="1">INDEX(INDIRECT($4:$4),Table1[//DB])</f>
        <v/>
      </c>
      <c r="T83" s="4">
        <f ca="1">INDEX(INDIRECT($4:$4),Table1[//DB])</f>
        <v>1152</v>
      </c>
      <c r="U83" s="4" t="str">
        <f ca="1">INDEX(INDIRECT($4:$4),Table1[//DB])</f>
        <v>PCS</v>
      </c>
      <c r="V83" s="4"/>
      <c r="W83" s="2">
        <f>INDEX([1]!NOTA[C],Table1[[#This Row],[//NOTA]])</f>
        <v>2</v>
      </c>
      <c r="X8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83" s="2">
        <f>IF(Table1[[#This Row],[CTN]]&lt;1,"",INDEX([1]!NOTA[QTY],Table1[[#This Row],[//NOTA]]))</f>
        <v>192</v>
      </c>
      <c r="Z83" s="2" t="str">
        <f>IF(Table1[[#This Row],[CTN]]&lt;1,"",INDEX([1]!NOTA[STN],Table1[[#This Row],[//NOTA]]))</f>
        <v>LSN</v>
      </c>
      <c r="AA8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2304</v>
      </c>
      <c r="AB83" s="4" t="str">
        <f>IF(Table1[[#This Row],[CTN]]&lt;1,INDEX([1]!NOTA[QTY],Table1[[#This Row],[//NOTA]]),"")</f>
        <v/>
      </c>
      <c r="AC83" s="4" t="str">
        <f>IF(Table1[[#This Row],[SISA]]="","",INDEX([1]!NOTA[STN],Table1[[#This Row],[//NOTA]]))</f>
        <v/>
      </c>
      <c r="AD8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3" s="2" t="str">
        <f>IF(Table1[[#This Row],[SISA X]]="","",Table1[[#This Row],[STN X]])</f>
        <v/>
      </c>
      <c r="AF83" s="2">
        <f ca="1">IF(AND(AR$5:AR$373&gt;=$3:$3,AR$5:AR$373&lt;=$4:$4),Table1[[#This Row],[CTN]],"")</f>
        <v>2</v>
      </c>
      <c r="AG83" s="2" t="str">
        <f ca="1">IF(Table1[[#This Row],[CTN_MG_1]]="","",Table1[[#This Row],[SISA X]])</f>
        <v/>
      </c>
      <c r="AH83" s="2" t="str">
        <f ca="1">IF(Table1[[#This Row],[QTY_ECER_MG_1]]="","",Table1[[#This Row],[STN SISA X]])</f>
        <v/>
      </c>
      <c r="AI83" s="2">
        <f ca="1">IF(Table1[[#This Row],[CTN_MG_1]]="","",COUNT(AF$6:AF83))</f>
        <v>69</v>
      </c>
      <c r="AJ83" s="2" t="str">
        <f ca="1">IF(AND(Table1[TGL_H]&gt;=$3:$3,Table1[TGL_H]&lt;=$4:$4),Table1[CTN],"")</f>
        <v/>
      </c>
      <c r="AK83" s="2" t="str">
        <f ca="1">IF(Table1[[#This Row],[CTN_MG_2]]="","",Table1[[#This Row],[SISA X]])</f>
        <v/>
      </c>
      <c r="AL83" s="2" t="str">
        <f ca="1">IF(Table1[[#This Row],[QTY_ECER_MG_2]]="","",Table1[[#This Row],[STN SISA X]])</f>
        <v/>
      </c>
      <c r="AM83" s="2" t="str">
        <f ca="1">IF(Table1[[#This Row],[CTN_MG_2]]="","",COUNT(AJ$6:AJ83))</f>
        <v/>
      </c>
      <c r="AN83" s="2" t="str">
        <f ca="1">IF(AND(AR$5:AR$373&gt;=$3:$3,AR$5:AR$373&lt;=$4:$4),Table1[[#This Row],[CTN]],"")</f>
        <v/>
      </c>
      <c r="AO83" s="2" t="str">
        <f ca="1">IF(Table1[[#This Row],[CTN_MG_3]]="","",Table1[[#This Row],[SISA X]])</f>
        <v/>
      </c>
      <c r="AP83" s="2" t="str">
        <f ca="1">IF(Table1[[#This Row],[QTY_ECER_MG_3]]="","",Table1[[#This Row],[STN SISA X]])</f>
        <v/>
      </c>
      <c r="AQ83" s="4" t="str">
        <f ca="1">IF(Table1[[#This Row],[CTN_MG_3]]="","",COUNT(AN$6:AN83))</f>
        <v/>
      </c>
      <c r="AR83" s="3">
        <f ca="1">INDEX([1]!NOTA[TGL_H],Table1[[#This Row],[//NOTA]])</f>
        <v>45114</v>
      </c>
    </row>
    <row r="84" spans="1:44" x14ac:dyDescent="0.25">
      <c r="A84" s="1">
        <v>109</v>
      </c>
      <c r="D84" t="str">
        <f ca="1">INDEX([1]!NOTA[NB NOTA_C_QTY],Table1[[#This Row],[//NOTA]])</f>
        <v>mektizo20tm030c96lsnuntana</v>
      </c>
      <c r="E8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mechpentizo20tm030c96lsn</v>
      </c>
      <c r="F84">
        <f ca="1">MATCH(Table1[NB BM_C_QTY],Table6[POINTER],0)</f>
        <v>2941</v>
      </c>
      <c r="G84">
        <f t="shared" si="2"/>
        <v>109</v>
      </c>
      <c r="H84">
        <f ca="1">MATCH(Table1[[#This Row],[NB NOTA_C_QTY]],[2]!db[NB NOTA_C_QTY+F],0)</f>
        <v>1752</v>
      </c>
      <c r="I84" s="4" t="str">
        <f ca="1">INDEX(INDIRECT($4:$4),Table1[//DB])</f>
        <v>Mech pen Tizo 2.0 TM 030-C</v>
      </c>
      <c r="J84" s="4" t="str">
        <f ca="1">INDEX(INDIRECT($4:$4),Table1[//DB])</f>
        <v>UNTANA</v>
      </c>
      <c r="K84" s="5">
        <f ca="1">INDEX(INDIRECT($4:$4),Table1[//DB])</f>
        <v>99</v>
      </c>
      <c r="L84" s="4" t="str">
        <f ca="1">INDEX(INDIRECT($4:$4),Table1[//DB])</f>
        <v>96 LSN</v>
      </c>
      <c r="M84" s="4" t="str">
        <f ca="1">INDEX(INDIRECT($4:$4),Table1[//DB])</f>
        <v>mechpen</v>
      </c>
      <c r="N84" s="4" t="str">
        <f ca="1">INDEX(INDIRECT($4:$4),Table1[//DB])</f>
        <v>96</v>
      </c>
      <c r="O84" s="4" t="str">
        <f ca="1">INDEX(INDIRECT($4:$4),Table1[//DB])</f>
        <v>LSN</v>
      </c>
      <c r="P84" s="4">
        <f ca="1">INDEX(INDIRECT($4:$4),Table1[//DB])</f>
        <v>12</v>
      </c>
      <c r="Q84" s="4" t="str">
        <f ca="1">INDEX(INDIRECT($4:$4),Table1[//DB])</f>
        <v>PCS</v>
      </c>
      <c r="R84" s="4" t="str">
        <f ca="1">INDEX(INDIRECT($4:$4),Table1[//DB])</f>
        <v/>
      </c>
      <c r="S84" s="4" t="str">
        <f ca="1">INDEX(INDIRECT($4:$4),Table1[//DB])</f>
        <v/>
      </c>
      <c r="T84" s="4">
        <f ca="1">INDEX(INDIRECT($4:$4),Table1[//DB])</f>
        <v>1152</v>
      </c>
      <c r="U84" s="4" t="str">
        <f ca="1">INDEX(INDIRECT($4:$4),Table1[//DB])</f>
        <v>PCS</v>
      </c>
      <c r="V84" s="4"/>
      <c r="W84" s="2">
        <f>INDEX([1]!NOTA[C],Table1[[#This Row],[//NOTA]])</f>
        <v>2</v>
      </c>
      <c r="X8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84" s="2">
        <f>IF(Table1[[#This Row],[CTN]]&lt;1,"",INDEX([1]!NOTA[QTY],Table1[[#This Row],[//NOTA]]))</f>
        <v>192</v>
      </c>
      <c r="Z84" s="2" t="str">
        <f>IF(Table1[[#This Row],[CTN]]&lt;1,"",INDEX([1]!NOTA[STN],Table1[[#This Row],[//NOTA]]))</f>
        <v>LSN</v>
      </c>
      <c r="AA8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2304</v>
      </c>
      <c r="AB84" s="4" t="str">
        <f>IF(Table1[[#This Row],[CTN]]&lt;1,INDEX([1]!NOTA[QTY],Table1[[#This Row],[//NOTA]]),"")</f>
        <v/>
      </c>
      <c r="AC84" s="4" t="str">
        <f>IF(Table1[[#This Row],[SISA]]="","",INDEX([1]!NOTA[STN],Table1[[#This Row],[//NOTA]]))</f>
        <v/>
      </c>
      <c r="AD8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4" s="2" t="str">
        <f>IF(Table1[[#This Row],[SISA X]]="","",Table1[[#This Row],[STN X]])</f>
        <v/>
      </c>
      <c r="AF84" s="2">
        <f ca="1">IF(AND(AR$5:AR$373&gt;=$3:$3,AR$5:AR$373&lt;=$4:$4),Table1[[#This Row],[CTN]],"")</f>
        <v>2</v>
      </c>
      <c r="AG84" s="2" t="str">
        <f ca="1">IF(Table1[[#This Row],[CTN_MG_1]]="","",Table1[[#This Row],[SISA X]])</f>
        <v/>
      </c>
      <c r="AH84" s="2" t="str">
        <f ca="1">IF(Table1[[#This Row],[QTY_ECER_MG_1]]="","",Table1[[#This Row],[STN SISA X]])</f>
        <v/>
      </c>
      <c r="AI84" s="2">
        <f ca="1">IF(Table1[[#This Row],[CTN_MG_1]]="","",COUNT(AF$6:AF84))</f>
        <v>70</v>
      </c>
      <c r="AJ84" s="2" t="str">
        <f ca="1">IF(AND(Table1[TGL_H]&gt;=$3:$3,Table1[TGL_H]&lt;=$4:$4),Table1[CTN],"")</f>
        <v/>
      </c>
      <c r="AK84" s="2" t="str">
        <f ca="1">IF(Table1[[#This Row],[CTN_MG_2]]="","",Table1[[#This Row],[SISA X]])</f>
        <v/>
      </c>
      <c r="AL84" s="2" t="str">
        <f ca="1">IF(Table1[[#This Row],[QTY_ECER_MG_2]]="","",Table1[[#This Row],[STN SISA X]])</f>
        <v/>
      </c>
      <c r="AM84" s="2" t="str">
        <f ca="1">IF(Table1[[#This Row],[CTN_MG_2]]="","",COUNT(AJ$6:AJ84))</f>
        <v/>
      </c>
      <c r="AN84" s="2" t="str">
        <f ca="1">IF(AND(AR$5:AR$373&gt;=$3:$3,AR$5:AR$373&lt;=$4:$4),Table1[[#This Row],[CTN]],"")</f>
        <v/>
      </c>
      <c r="AO84" s="2" t="str">
        <f ca="1">IF(Table1[[#This Row],[CTN_MG_3]]="","",Table1[[#This Row],[SISA X]])</f>
        <v/>
      </c>
      <c r="AP84" s="2" t="str">
        <f ca="1">IF(Table1[[#This Row],[QTY_ECER_MG_3]]="","",Table1[[#This Row],[STN SISA X]])</f>
        <v/>
      </c>
      <c r="AQ84" s="4" t="str">
        <f ca="1">IF(Table1[[#This Row],[CTN_MG_3]]="","",COUNT(AN$6:AN84))</f>
        <v/>
      </c>
      <c r="AR84" s="3">
        <f ca="1">INDEX([1]!NOTA[TGL_H],Table1[[#This Row],[//NOTA]])</f>
        <v>45114</v>
      </c>
    </row>
    <row r="85" spans="1:44" x14ac:dyDescent="0.25">
      <c r="A85" s="1">
        <v>110</v>
      </c>
      <c r="D85" t="str">
        <f ca="1">INDEX([1]!NOTA[NB NOTA_C_QTY],Table1[[#This Row],[//NOTA]])</f>
        <v>isigelinktz501r96lsnuntana</v>
      </c>
      <c r="E8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isigeltz501r96lsn</v>
      </c>
      <c r="F85">
        <f ca="1">MATCH(Table1[NB BM_C_QTY],Table6[POINTER],0)</f>
        <v>2801</v>
      </c>
      <c r="G85">
        <f t="shared" si="2"/>
        <v>110</v>
      </c>
      <c r="H85">
        <f ca="1">MATCH(Table1[[#This Row],[NB NOTA_C_QTY]],[2]!db[NB NOTA_C_QTY+F],0)</f>
        <v>1146</v>
      </c>
      <c r="I85" s="4" t="str">
        <f ca="1">INDEX(INDIRECT($4:$4),Table1[//DB])</f>
        <v>Isi gel TZ-501 R</v>
      </c>
      <c r="J85" s="4" t="str">
        <f ca="1">INDEX(INDIRECT($4:$4),Table1[//DB])</f>
        <v>UNTANA</v>
      </c>
      <c r="K85" s="5" t="str">
        <f ca="1">INDEX(INDIRECT($4:$4),Table1[//DB])</f>
        <v>DB</v>
      </c>
      <c r="L85" s="4" t="str">
        <f ca="1">INDEX(INDIRECT($4:$4),Table1[//DB])</f>
        <v>96 LSN</v>
      </c>
      <c r="M85" s="4" t="str">
        <f ca="1">INDEX(INDIRECT($4:$4),Table1[//DB])</f>
        <v>isi</v>
      </c>
      <c r="N85" s="4" t="str">
        <f ca="1">INDEX(INDIRECT($4:$4),Table1[//DB])</f>
        <v>96</v>
      </c>
      <c r="O85" s="4" t="str">
        <f ca="1">INDEX(INDIRECT($4:$4),Table1[//DB])</f>
        <v>LSN</v>
      </c>
      <c r="P85" s="4">
        <f ca="1">INDEX(INDIRECT($4:$4),Table1[//DB])</f>
        <v>12</v>
      </c>
      <c r="Q85" s="4" t="str">
        <f ca="1">INDEX(INDIRECT($4:$4),Table1[//DB])</f>
        <v>PCS</v>
      </c>
      <c r="R85" s="4" t="str">
        <f ca="1">INDEX(INDIRECT($4:$4),Table1[//DB])</f>
        <v/>
      </c>
      <c r="S85" s="4" t="str">
        <f ca="1">INDEX(INDIRECT($4:$4),Table1[//DB])</f>
        <v/>
      </c>
      <c r="T85" s="4">
        <f ca="1">INDEX(INDIRECT($4:$4),Table1[//DB])</f>
        <v>1152</v>
      </c>
      <c r="U85" s="4" t="str">
        <f ca="1">INDEX(INDIRECT($4:$4),Table1[//DB])</f>
        <v>PCS</v>
      </c>
      <c r="V85" s="4"/>
      <c r="W85" s="2">
        <f>INDEX([1]!NOTA[C],Table1[[#This Row],[//NOTA]])</f>
        <v>4</v>
      </c>
      <c r="X85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85" s="2">
        <f>IF(Table1[[#This Row],[CTN]]&lt;1,"",INDEX([1]!NOTA[QTY],Table1[[#This Row],[//NOTA]]))</f>
        <v>384</v>
      </c>
      <c r="Z85" s="2" t="str">
        <f>IF(Table1[[#This Row],[CTN]]&lt;1,"",INDEX([1]!NOTA[STN],Table1[[#This Row],[//NOTA]]))</f>
        <v>LSN</v>
      </c>
      <c r="AA8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4608</v>
      </c>
      <c r="AB85" s="4" t="str">
        <f>IF(Table1[[#This Row],[CTN]]&lt;1,INDEX([1]!NOTA[QTY],Table1[[#This Row],[//NOTA]]),"")</f>
        <v/>
      </c>
      <c r="AC85" s="4" t="str">
        <f>IF(Table1[[#This Row],[SISA]]="","",INDEX([1]!NOTA[STN],Table1[[#This Row],[//NOTA]]))</f>
        <v/>
      </c>
      <c r="AD8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5" s="2" t="str">
        <f>IF(Table1[[#This Row],[SISA X]]="","",Table1[[#This Row],[STN X]])</f>
        <v/>
      </c>
      <c r="AF85" s="2">
        <f ca="1">IF(AND(AR$5:AR$373&gt;=$3:$3,AR$5:AR$373&lt;=$4:$4),Table1[[#This Row],[CTN]],"")</f>
        <v>4</v>
      </c>
      <c r="AG85" s="2" t="str">
        <f ca="1">IF(Table1[[#This Row],[CTN_MG_1]]="","",Table1[[#This Row],[SISA X]])</f>
        <v/>
      </c>
      <c r="AH85" s="2" t="str">
        <f ca="1">IF(Table1[[#This Row],[QTY_ECER_MG_1]]="","",Table1[[#This Row],[STN SISA X]])</f>
        <v/>
      </c>
      <c r="AI85" s="2">
        <f ca="1">IF(Table1[[#This Row],[CTN_MG_1]]="","",COUNT(AF$6:AF85))</f>
        <v>71</v>
      </c>
      <c r="AJ85" s="2" t="str">
        <f ca="1">IF(AND(Table1[TGL_H]&gt;=$3:$3,Table1[TGL_H]&lt;=$4:$4),Table1[CTN],"")</f>
        <v/>
      </c>
      <c r="AK85" s="2" t="str">
        <f ca="1">IF(Table1[[#This Row],[CTN_MG_2]]="","",Table1[[#This Row],[SISA X]])</f>
        <v/>
      </c>
      <c r="AL85" s="2" t="str">
        <f ca="1">IF(Table1[[#This Row],[QTY_ECER_MG_2]]="","",Table1[[#This Row],[STN SISA X]])</f>
        <v/>
      </c>
      <c r="AM85" s="2" t="str">
        <f ca="1">IF(Table1[[#This Row],[CTN_MG_2]]="","",COUNT(AJ$6:AJ85))</f>
        <v/>
      </c>
      <c r="AN85" s="2" t="str">
        <f ca="1">IF(AND(AR$5:AR$373&gt;=$3:$3,AR$5:AR$373&lt;=$4:$4),Table1[[#This Row],[CTN]],"")</f>
        <v/>
      </c>
      <c r="AO85" s="2" t="str">
        <f ca="1">IF(Table1[[#This Row],[CTN_MG_3]]="","",Table1[[#This Row],[SISA X]])</f>
        <v/>
      </c>
      <c r="AP85" s="2" t="str">
        <f ca="1">IF(Table1[[#This Row],[QTY_ECER_MG_3]]="","",Table1[[#This Row],[STN SISA X]])</f>
        <v/>
      </c>
      <c r="AQ85" s="4" t="str">
        <f ca="1">IF(Table1[[#This Row],[CTN_MG_3]]="","",COUNT(AN$6:AN85))</f>
        <v/>
      </c>
      <c r="AR85" s="3">
        <f ca="1">INDEX([1]!NOTA[TGL_H],Table1[[#This Row],[//NOTA]])</f>
        <v>45114</v>
      </c>
    </row>
    <row r="86" spans="1:44" x14ac:dyDescent="0.25">
      <c r="A86" s="1">
        <v>111</v>
      </c>
      <c r="D86" t="str">
        <f ca="1">INDEX([1]!NOTA[NB NOTA_C_QTY],Table1[[#This Row],[//NOTA]])</f>
        <v>geltizoretrc05tg67096lsnuntana</v>
      </c>
      <c r="E8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gelpentizoretrc05tg67096lsn</v>
      </c>
      <c r="F86">
        <f ca="1">MATCH(Table1[NB BM_C_QTY],Table6[POINTER],0)</f>
        <v>2762</v>
      </c>
      <c r="G86">
        <f t="shared" si="2"/>
        <v>111</v>
      </c>
      <c r="H86">
        <f ca="1">MATCH(Table1[[#This Row],[NB NOTA_C_QTY]],[2]!db[NB NOTA_C_QTY+F],0)</f>
        <v>972</v>
      </c>
      <c r="I86" s="4" t="str">
        <f ca="1">INDEX(INDIRECT($4:$4),Table1[//DB])</f>
        <v>Gel pen Tizo Retrc 0.5 TG 670</v>
      </c>
      <c r="J86" s="4" t="str">
        <f ca="1">INDEX(INDIRECT($4:$4),Table1[//DB])</f>
        <v>UNTANA</v>
      </c>
      <c r="K86" s="5" t="str">
        <f ca="1">INDEX(INDIRECT($4:$4),Table1[//DB])</f>
        <v>DB STATIONERY</v>
      </c>
      <c r="L86" s="4" t="str">
        <f ca="1">INDEX(INDIRECT($4:$4),Table1[//DB])</f>
        <v>96 LSN</v>
      </c>
      <c r="M86" s="4" t="str">
        <f ca="1">INDEX(INDIRECT($4:$4),Table1[//DB])</f>
        <v>pen</v>
      </c>
      <c r="N86" s="4" t="str">
        <f ca="1">INDEX(INDIRECT($4:$4),Table1[//DB])</f>
        <v>96</v>
      </c>
      <c r="O86" s="4" t="str">
        <f ca="1">INDEX(INDIRECT($4:$4),Table1[//DB])</f>
        <v>LSN</v>
      </c>
      <c r="P86" s="4">
        <f ca="1">INDEX(INDIRECT($4:$4),Table1[//DB])</f>
        <v>12</v>
      </c>
      <c r="Q86" s="4" t="str">
        <f ca="1">INDEX(INDIRECT($4:$4),Table1[//DB])</f>
        <v>PCS</v>
      </c>
      <c r="R86" s="4" t="str">
        <f ca="1">INDEX(INDIRECT($4:$4),Table1[//DB])</f>
        <v/>
      </c>
      <c r="S86" s="4" t="str">
        <f ca="1">INDEX(INDIRECT($4:$4),Table1[//DB])</f>
        <v/>
      </c>
      <c r="T86" s="4">
        <f ca="1">INDEX(INDIRECT($4:$4),Table1[//DB])</f>
        <v>1152</v>
      </c>
      <c r="U86" s="4" t="str">
        <f ca="1">INDEX(INDIRECT($4:$4),Table1[//DB])</f>
        <v>PCS</v>
      </c>
      <c r="V86" s="4"/>
      <c r="W86" s="2">
        <f>INDEX([1]!NOTA[C],Table1[[#This Row],[//NOTA]])</f>
        <v>1</v>
      </c>
      <c r="X8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86" s="2">
        <f>IF(Table1[[#This Row],[CTN]]&lt;1,"",INDEX([1]!NOTA[QTY],Table1[[#This Row],[//NOTA]]))</f>
        <v>96</v>
      </c>
      <c r="Z86" s="2" t="str">
        <f>IF(Table1[[#This Row],[CTN]]&lt;1,"",INDEX([1]!NOTA[STN],Table1[[#This Row],[//NOTA]]))</f>
        <v>LSN</v>
      </c>
      <c r="AA8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B86" s="4" t="str">
        <f>IF(Table1[[#This Row],[CTN]]&lt;1,INDEX([1]!NOTA[QTY],Table1[[#This Row],[//NOTA]]),"")</f>
        <v/>
      </c>
      <c r="AC86" s="4" t="str">
        <f>IF(Table1[[#This Row],[SISA]]="","",INDEX([1]!NOTA[STN],Table1[[#This Row],[//NOTA]]))</f>
        <v/>
      </c>
      <c r="AD8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6" s="2" t="str">
        <f>IF(Table1[[#This Row],[SISA X]]="","",Table1[[#This Row],[STN X]])</f>
        <v/>
      </c>
      <c r="AF86" s="2">
        <f ca="1">IF(AND(AR$5:AR$373&gt;=$3:$3,AR$5:AR$373&lt;=$4:$4),Table1[[#This Row],[CTN]],"")</f>
        <v>1</v>
      </c>
      <c r="AG86" s="2" t="str">
        <f ca="1">IF(Table1[[#This Row],[CTN_MG_1]]="","",Table1[[#This Row],[SISA X]])</f>
        <v/>
      </c>
      <c r="AH86" s="2" t="str">
        <f ca="1">IF(Table1[[#This Row],[QTY_ECER_MG_1]]="","",Table1[[#This Row],[STN SISA X]])</f>
        <v/>
      </c>
      <c r="AI86" s="2">
        <f ca="1">IF(Table1[[#This Row],[CTN_MG_1]]="","",COUNT(AF$6:AF86))</f>
        <v>72</v>
      </c>
      <c r="AJ86" s="2" t="str">
        <f ca="1">IF(AND(Table1[TGL_H]&gt;=$3:$3,Table1[TGL_H]&lt;=$4:$4),Table1[CTN],"")</f>
        <v/>
      </c>
      <c r="AK86" s="2" t="str">
        <f ca="1">IF(Table1[[#This Row],[CTN_MG_2]]="","",Table1[[#This Row],[SISA X]])</f>
        <v/>
      </c>
      <c r="AL86" s="2" t="str">
        <f ca="1">IF(Table1[[#This Row],[QTY_ECER_MG_2]]="","",Table1[[#This Row],[STN SISA X]])</f>
        <v/>
      </c>
      <c r="AM86" s="2" t="str">
        <f ca="1">IF(Table1[[#This Row],[CTN_MG_2]]="","",COUNT(AJ$6:AJ86))</f>
        <v/>
      </c>
      <c r="AN86" s="2" t="str">
        <f ca="1">IF(AND(AR$5:AR$373&gt;=$3:$3,AR$5:AR$373&lt;=$4:$4),Table1[[#This Row],[CTN]],"")</f>
        <v/>
      </c>
      <c r="AO86" s="2" t="str">
        <f ca="1">IF(Table1[[#This Row],[CTN_MG_3]]="","",Table1[[#This Row],[SISA X]])</f>
        <v/>
      </c>
      <c r="AP86" s="2" t="str">
        <f ca="1">IF(Table1[[#This Row],[QTY_ECER_MG_3]]="","",Table1[[#This Row],[STN SISA X]])</f>
        <v/>
      </c>
      <c r="AQ86" s="4" t="str">
        <f ca="1">IF(Table1[[#This Row],[CTN_MG_3]]="","",COUNT(AN$6:AN86))</f>
        <v/>
      </c>
      <c r="AR86" s="3">
        <f ca="1">INDEX([1]!NOTA[TGL_H],Table1[[#This Row],[//NOTA]])</f>
        <v>45114</v>
      </c>
    </row>
    <row r="87" spans="1:44" x14ac:dyDescent="0.25">
      <c r="A87" s="1">
        <v>112</v>
      </c>
      <c r="D87" t="str">
        <f ca="1">INDEX([1]!NOTA[NB NOTA_C_QTY],Table1[[#This Row],[//NOTA]])</f>
        <v>tdokumen2trayjs200112pcsuntana</v>
      </c>
      <c r="E8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letter2trayjs200112pcs</v>
      </c>
      <c r="F87">
        <f ca="1">MATCH(Table1[NB BM_C_QTY],Table6[POINTER],0)</f>
        <v>1178</v>
      </c>
      <c r="G87">
        <f t="shared" si="2"/>
        <v>112</v>
      </c>
      <c r="H87">
        <f ca="1">MATCH(Table1[[#This Row],[NB NOTA_C_QTY]],[2]!db[NB NOTA_C_QTY+F],0)</f>
        <v>2357</v>
      </c>
      <c r="I87" s="4" t="str">
        <f ca="1">INDEX(INDIRECT($4:$4),Table1[//DB])</f>
        <v>Letter 2 Tray JS-2001</v>
      </c>
      <c r="J87" s="4" t="str">
        <f ca="1">INDEX(INDIRECT($4:$4),Table1[//DB])</f>
        <v>UNTANA</v>
      </c>
      <c r="K87" s="5" t="str">
        <f ca="1">INDEX(INDIRECT($4:$4),Table1[//DB])</f>
        <v>DB STATIONERY</v>
      </c>
      <c r="L87" s="4" t="str">
        <f ca="1">INDEX(INDIRECT($4:$4),Table1[//DB])</f>
        <v>12 PCS</v>
      </c>
      <c r="M87" s="4" t="str">
        <f ca="1">INDEX(INDIRECT($4:$4),Table1[//DB])</f>
        <v>doc</v>
      </c>
      <c r="N87" s="4" t="str">
        <f ca="1">INDEX(INDIRECT($4:$4),Table1[//DB])</f>
        <v>12</v>
      </c>
      <c r="O87" s="4" t="str">
        <f ca="1">INDEX(INDIRECT($4:$4),Table1[//DB])</f>
        <v>PCS</v>
      </c>
      <c r="P87" s="4" t="str">
        <f ca="1">INDEX(INDIRECT($4:$4),Table1[//DB])</f>
        <v/>
      </c>
      <c r="Q87" s="4" t="str">
        <f ca="1">INDEX(INDIRECT($4:$4),Table1[//DB])</f>
        <v/>
      </c>
      <c r="R87" s="4" t="str">
        <f ca="1">INDEX(INDIRECT($4:$4),Table1[//DB])</f>
        <v/>
      </c>
      <c r="S87" s="4" t="str">
        <f ca="1">INDEX(INDIRECT($4:$4),Table1[//DB])</f>
        <v/>
      </c>
      <c r="T87" s="4">
        <f ca="1">INDEX(INDIRECT($4:$4),Table1[//DB])</f>
        <v>12</v>
      </c>
      <c r="U87" s="4" t="str">
        <f ca="1">INDEX(INDIRECT($4:$4),Table1[//DB])</f>
        <v>PCS</v>
      </c>
      <c r="V87" s="4"/>
      <c r="W87" s="2">
        <f>INDEX([1]!NOTA[C],Table1[[#This Row],[//NOTA]])</f>
        <v>5</v>
      </c>
      <c r="X8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87" s="2">
        <f>IF(Table1[[#This Row],[CTN]]&lt;1,"",INDEX([1]!NOTA[QTY],Table1[[#This Row],[//NOTA]]))</f>
        <v>60</v>
      </c>
      <c r="Z87" s="2" t="str">
        <f>IF(Table1[[#This Row],[CTN]]&lt;1,"",INDEX([1]!NOTA[STN],Table1[[#This Row],[//NOTA]]))</f>
        <v>PCS</v>
      </c>
      <c r="AA8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</v>
      </c>
      <c r="AB87" s="4" t="str">
        <f>IF(Table1[[#This Row],[CTN]]&lt;1,INDEX([1]!NOTA[QTY],Table1[[#This Row],[//NOTA]]),"")</f>
        <v/>
      </c>
      <c r="AC87" s="4" t="str">
        <f>IF(Table1[[#This Row],[SISA]]="","",INDEX([1]!NOTA[STN],Table1[[#This Row],[//NOTA]]))</f>
        <v/>
      </c>
      <c r="AD8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7" s="2" t="str">
        <f>IF(Table1[[#This Row],[SISA X]]="","",Table1[[#This Row],[STN X]])</f>
        <v/>
      </c>
      <c r="AF87" s="2">
        <f ca="1">IF(AND(AR$5:AR$373&gt;=$3:$3,AR$5:AR$373&lt;=$4:$4),Table1[[#This Row],[CTN]],"")</f>
        <v>5</v>
      </c>
      <c r="AG87" s="2" t="str">
        <f ca="1">IF(Table1[[#This Row],[CTN_MG_1]]="","",Table1[[#This Row],[SISA X]])</f>
        <v/>
      </c>
      <c r="AH87" s="2" t="str">
        <f ca="1">IF(Table1[[#This Row],[QTY_ECER_MG_1]]="","",Table1[[#This Row],[STN SISA X]])</f>
        <v/>
      </c>
      <c r="AI87" s="2">
        <f ca="1">IF(Table1[[#This Row],[CTN_MG_1]]="","",COUNT(AF$6:AF87))</f>
        <v>73</v>
      </c>
      <c r="AJ87" s="2" t="str">
        <f ca="1">IF(AND(Table1[TGL_H]&gt;=$3:$3,Table1[TGL_H]&lt;=$4:$4),Table1[CTN],"")</f>
        <v/>
      </c>
      <c r="AK87" s="2" t="str">
        <f ca="1">IF(Table1[[#This Row],[CTN_MG_2]]="","",Table1[[#This Row],[SISA X]])</f>
        <v/>
      </c>
      <c r="AL87" s="2" t="str">
        <f ca="1">IF(Table1[[#This Row],[QTY_ECER_MG_2]]="","",Table1[[#This Row],[STN SISA X]])</f>
        <v/>
      </c>
      <c r="AM87" s="2" t="str">
        <f ca="1">IF(Table1[[#This Row],[CTN_MG_2]]="","",COUNT(AJ$6:AJ87))</f>
        <v/>
      </c>
      <c r="AN87" s="2" t="str">
        <f ca="1">IF(AND(AR$5:AR$373&gt;=$3:$3,AR$5:AR$373&lt;=$4:$4),Table1[[#This Row],[CTN]],"")</f>
        <v/>
      </c>
      <c r="AO87" s="2" t="str">
        <f ca="1">IF(Table1[[#This Row],[CTN_MG_3]]="","",Table1[[#This Row],[SISA X]])</f>
        <v/>
      </c>
      <c r="AP87" s="2" t="str">
        <f ca="1">IF(Table1[[#This Row],[QTY_ECER_MG_3]]="","",Table1[[#This Row],[STN SISA X]])</f>
        <v/>
      </c>
      <c r="AQ87" s="4" t="str">
        <f ca="1">IF(Table1[[#This Row],[CTN_MG_3]]="","",COUNT(AN$6:AN87))</f>
        <v/>
      </c>
      <c r="AR87" s="3">
        <f ca="1">INDEX([1]!NOTA[TGL_H],Table1[[#This Row],[//NOTA]])</f>
        <v>45114</v>
      </c>
    </row>
    <row r="88" spans="1:44" x14ac:dyDescent="0.25">
      <c r="A88" s="1">
        <v>114</v>
      </c>
      <c r="D88" t="str">
        <f ca="1">INDEX([1]!NOTA[NB NOTA_C_QTY],Table1[[#This Row],[//NOTA]])</f>
        <v>gel10340birutg340bi96lsnuntana</v>
      </c>
      <c r="E8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gelpentizo10tg340biru96lsn</v>
      </c>
      <c r="F88">
        <f ca="1">MATCH(Table1[NB BM_C_QTY],Table6[POINTER],0)</f>
        <v>874</v>
      </c>
      <c r="G88">
        <f t="shared" si="2"/>
        <v>114</v>
      </c>
      <c r="H88">
        <f ca="1">MATCH(Table1[[#This Row],[NB NOTA_C_QTY]],[2]!db[NB NOTA_C_QTY+F],0)</f>
        <v>834</v>
      </c>
      <c r="I88" s="4" t="str">
        <f ca="1">INDEX(INDIRECT($4:$4),Table1[//DB])</f>
        <v>Gel pen Tizo 1.0 TG 340 biru</v>
      </c>
      <c r="J88" s="4" t="str">
        <f ca="1">INDEX(INDIRECT($4:$4),Table1[//DB])</f>
        <v>UNTANA</v>
      </c>
      <c r="K88" s="5" t="str">
        <f ca="1">INDEX(INDIRECT($4:$4),Table1[//DB])</f>
        <v>DB STATIONERY</v>
      </c>
      <c r="L88" s="4" t="str">
        <f ca="1">INDEX(INDIRECT($4:$4),Table1[//DB])</f>
        <v>96 LSN</v>
      </c>
      <c r="M88" s="4" t="str">
        <f ca="1">INDEX(INDIRECT($4:$4),Table1[//DB])</f>
        <v>pen</v>
      </c>
      <c r="N88" s="4" t="str">
        <f ca="1">INDEX(INDIRECT($4:$4),Table1[//DB])</f>
        <v>96</v>
      </c>
      <c r="O88" s="4" t="str">
        <f ca="1">INDEX(INDIRECT($4:$4),Table1[//DB])</f>
        <v>LSN</v>
      </c>
      <c r="P88" s="4">
        <f ca="1">INDEX(INDIRECT($4:$4),Table1[//DB])</f>
        <v>12</v>
      </c>
      <c r="Q88" s="4" t="str">
        <f ca="1">INDEX(INDIRECT($4:$4),Table1[//DB])</f>
        <v>PCS</v>
      </c>
      <c r="R88" s="4" t="str">
        <f ca="1">INDEX(INDIRECT($4:$4),Table1[//DB])</f>
        <v/>
      </c>
      <c r="S88" s="4" t="str">
        <f ca="1">INDEX(INDIRECT($4:$4),Table1[//DB])</f>
        <v/>
      </c>
      <c r="T88" s="4">
        <f ca="1">INDEX(INDIRECT($4:$4),Table1[//DB])</f>
        <v>1152</v>
      </c>
      <c r="U88" s="4" t="str">
        <f ca="1">INDEX(INDIRECT($4:$4),Table1[//DB])</f>
        <v>PCS</v>
      </c>
      <c r="V88" s="4"/>
      <c r="W88" s="2">
        <f>INDEX([1]!NOTA[C],Table1[[#This Row],[//NOTA]])</f>
        <v>5</v>
      </c>
      <c r="X88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88" s="2">
        <f>IF(Table1[[#This Row],[CTN]]&lt;1,"",INDEX([1]!NOTA[QTY],Table1[[#This Row],[//NOTA]]))</f>
        <v>480</v>
      </c>
      <c r="Z88" s="2" t="str">
        <f>IF(Table1[[#This Row],[CTN]]&lt;1,"",INDEX([1]!NOTA[STN],Table1[[#This Row],[//NOTA]]))</f>
        <v>LSN</v>
      </c>
      <c r="AA8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5760</v>
      </c>
      <c r="AB88" s="4" t="str">
        <f>IF(Table1[[#This Row],[CTN]]&lt;1,INDEX([1]!NOTA[QTY],Table1[[#This Row],[//NOTA]]),"")</f>
        <v/>
      </c>
      <c r="AC88" s="4" t="str">
        <f>IF(Table1[[#This Row],[SISA]]="","",INDEX([1]!NOTA[STN],Table1[[#This Row],[//NOTA]]))</f>
        <v/>
      </c>
      <c r="AD8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8" s="2" t="str">
        <f>IF(Table1[[#This Row],[SISA X]]="","",Table1[[#This Row],[STN X]])</f>
        <v/>
      </c>
      <c r="AF88" s="2">
        <f ca="1">IF(AND(AR$5:AR$373&gt;=$3:$3,AR$5:AR$373&lt;=$4:$4),Table1[[#This Row],[CTN]],"")</f>
        <v>5</v>
      </c>
      <c r="AG88" s="2" t="str">
        <f ca="1">IF(Table1[[#This Row],[CTN_MG_1]]="","",Table1[[#This Row],[SISA X]])</f>
        <v/>
      </c>
      <c r="AH88" s="2" t="str">
        <f ca="1">IF(Table1[[#This Row],[QTY_ECER_MG_1]]="","",Table1[[#This Row],[STN SISA X]])</f>
        <v/>
      </c>
      <c r="AI88" s="2">
        <f ca="1">IF(Table1[[#This Row],[CTN_MG_1]]="","",COUNT(AF$6:AF88))</f>
        <v>74</v>
      </c>
      <c r="AJ88" s="2" t="str">
        <f ca="1">IF(AND(Table1[TGL_H]&gt;=$3:$3,Table1[TGL_H]&lt;=$4:$4),Table1[CTN],"")</f>
        <v/>
      </c>
      <c r="AK88" s="2" t="str">
        <f ca="1">IF(Table1[[#This Row],[CTN_MG_2]]="","",Table1[[#This Row],[SISA X]])</f>
        <v/>
      </c>
      <c r="AL88" s="2" t="str">
        <f ca="1">IF(Table1[[#This Row],[QTY_ECER_MG_2]]="","",Table1[[#This Row],[STN SISA X]])</f>
        <v/>
      </c>
      <c r="AM88" s="2" t="str">
        <f ca="1">IF(Table1[[#This Row],[CTN_MG_2]]="","",COUNT(AJ$6:AJ88))</f>
        <v/>
      </c>
      <c r="AN88" s="2" t="str">
        <f ca="1">IF(AND(AR$5:AR$373&gt;=$3:$3,AR$5:AR$373&lt;=$4:$4),Table1[[#This Row],[CTN]],"")</f>
        <v/>
      </c>
      <c r="AO88" s="2" t="str">
        <f ca="1">IF(Table1[[#This Row],[CTN_MG_3]]="","",Table1[[#This Row],[SISA X]])</f>
        <v/>
      </c>
      <c r="AP88" s="2" t="str">
        <f ca="1">IF(Table1[[#This Row],[QTY_ECER_MG_3]]="","",Table1[[#This Row],[STN SISA X]])</f>
        <v/>
      </c>
      <c r="AQ88" s="4" t="str">
        <f ca="1">IF(Table1[[#This Row],[CTN_MG_3]]="","",COUNT(AN$6:AN88))</f>
        <v/>
      </c>
      <c r="AR88" s="3">
        <f ca="1">INDEX([1]!NOTA[TGL_H],Table1[[#This Row],[//NOTA]])</f>
        <v>45113</v>
      </c>
    </row>
    <row r="89" spans="1:44" x14ac:dyDescent="0.25">
      <c r="A89" s="1">
        <v>115</v>
      </c>
      <c r="D89" t="str">
        <f ca="1">INDEX([1]!NOTA[NB NOTA_C_QTY],Table1[[#This Row],[//NOTA]])</f>
        <v>isigelinktz501r96lsnuntana</v>
      </c>
      <c r="E8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isigeltz501r96lsn</v>
      </c>
      <c r="F89">
        <f ca="1">MATCH(Table1[NB BM_C_QTY],Table6[POINTER],0)</f>
        <v>2801</v>
      </c>
      <c r="G89">
        <f t="shared" si="2"/>
        <v>115</v>
      </c>
      <c r="H89">
        <f ca="1">MATCH(Table1[[#This Row],[NB NOTA_C_QTY]],[2]!db[NB NOTA_C_QTY+F],0)</f>
        <v>1146</v>
      </c>
      <c r="I89" s="4" t="str">
        <f ca="1">INDEX(INDIRECT($4:$4),Table1[//DB])</f>
        <v>Isi gel TZ-501 R</v>
      </c>
      <c r="J89" s="4" t="str">
        <f ca="1">INDEX(INDIRECT($4:$4),Table1[//DB])</f>
        <v>UNTANA</v>
      </c>
      <c r="K89" s="5" t="str">
        <f ca="1">INDEX(INDIRECT($4:$4),Table1[//DB])</f>
        <v>DB</v>
      </c>
      <c r="L89" s="4" t="str">
        <f ca="1">INDEX(INDIRECT($4:$4),Table1[//DB])</f>
        <v>96 LSN</v>
      </c>
      <c r="M89" s="4" t="str">
        <f ca="1">INDEX(INDIRECT($4:$4),Table1[//DB])</f>
        <v>isi</v>
      </c>
      <c r="N89" s="4" t="str">
        <f ca="1">INDEX(INDIRECT($4:$4),Table1[//DB])</f>
        <v>96</v>
      </c>
      <c r="O89" s="4" t="str">
        <f ca="1">INDEX(INDIRECT($4:$4),Table1[//DB])</f>
        <v>LSN</v>
      </c>
      <c r="P89" s="4">
        <f ca="1">INDEX(INDIRECT($4:$4),Table1[//DB])</f>
        <v>12</v>
      </c>
      <c r="Q89" s="4" t="str">
        <f ca="1">INDEX(INDIRECT($4:$4),Table1[//DB])</f>
        <v>PCS</v>
      </c>
      <c r="R89" s="4" t="str">
        <f ca="1">INDEX(INDIRECT($4:$4),Table1[//DB])</f>
        <v/>
      </c>
      <c r="S89" s="4" t="str">
        <f ca="1">INDEX(INDIRECT($4:$4),Table1[//DB])</f>
        <v/>
      </c>
      <c r="T89" s="4">
        <f ca="1">INDEX(INDIRECT($4:$4),Table1[//DB])</f>
        <v>1152</v>
      </c>
      <c r="U89" s="4" t="str">
        <f ca="1">INDEX(INDIRECT($4:$4),Table1[//DB])</f>
        <v>PCS</v>
      </c>
      <c r="V89" s="4"/>
      <c r="W89" s="2">
        <f>INDEX([1]!NOTA[C],Table1[[#This Row],[//NOTA]])</f>
        <v>4</v>
      </c>
      <c r="X89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89" s="2">
        <f>IF(Table1[[#This Row],[CTN]]&lt;1,"",INDEX([1]!NOTA[QTY],Table1[[#This Row],[//NOTA]]))</f>
        <v>384</v>
      </c>
      <c r="Z89" s="2" t="str">
        <f>IF(Table1[[#This Row],[CTN]]&lt;1,"",INDEX([1]!NOTA[STN],Table1[[#This Row],[//NOTA]]))</f>
        <v>LSN</v>
      </c>
      <c r="AA8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4608</v>
      </c>
      <c r="AB89" s="4" t="str">
        <f>IF(Table1[[#This Row],[CTN]]&lt;1,INDEX([1]!NOTA[QTY],Table1[[#This Row],[//NOTA]]),"")</f>
        <v/>
      </c>
      <c r="AC89" s="4" t="str">
        <f>IF(Table1[[#This Row],[SISA]]="","",INDEX([1]!NOTA[STN],Table1[[#This Row],[//NOTA]]))</f>
        <v/>
      </c>
      <c r="AD8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89" s="2" t="str">
        <f>IF(Table1[[#This Row],[SISA X]]="","",Table1[[#This Row],[STN X]])</f>
        <v/>
      </c>
      <c r="AF89" s="2">
        <f ca="1">IF(AND(AR$5:AR$373&gt;=$3:$3,AR$5:AR$373&lt;=$4:$4),Table1[[#This Row],[CTN]],"")</f>
        <v>4</v>
      </c>
      <c r="AG89" s="2" t="str">
        <f ca="1">IF(Table1[[#This Row],[CTN_MG_1]]="","",Table1[[#This Row],[SISA X]])</f>
        <v/>
      </c>
      <c r="AH89" s="2" t="str">
        <f ca="1">IF(Table1[[#This Row],[QTY_ECER_MG_1]]="","",Table1[[#This Row],[STN SISA X]])</f>
        <v/>
      </c>
      <c r="AI89" s="2">
        <f ca="1">IF(Table1[[#This Row],[CTN_MG_1]]="","",COUNT(AF$6:AF89))</f>
        <v>75</v>
      </c>
      <c r="AJ89" s="2" t="str">
        <f ca="1">IF(AND(Table1[TGL_H]&gt;=$3:$3,Table1[TGL_H]&lt;=$4:$4),Table1[CTN],"")</f>
        <v/>
      </c>
      <c r="AK89" s="2" t="str">
        <f ca="1">IF(Table1[[#This Row],[CTN_MG_2]]="","",Table1[[#This Row],[SISA X]])</f>
        <v/>
      </c>
      <c r="AL89" s="2" t="str">
        <f ca="1">IF(Table1[[#This Row],[QTY_ECER_MG_2]]="","",Table1[[#This Row],[STN SISA X]])</f>
        <v/>
      </c>
      <c r="AM89" s="2" t="str">
        <f ca="1">IF(Table1[[#This Row],[CTN_MG_2]]="","",COUNT(AJ$6:AJ89))</f>
        <v/>
      </c>
      <c r="AN89" s="2" t="str">
        <f ca="1">IF(AND(AR$5:AR$373&gt;=$3:$3,AR$5:AR$373&lt;=$4:$4),Table1[[#This Row],[CTN]],"")</f>
        <v/>
      </c>
      <c r="AO89" s="2" t="str">
        <f ca="1">IF(Table1[[#This Row],[CTN_MG_3]]="","",Table1[[#This Row],[SISA X]])</f>
        <v/>
      </c>
      <c r="AP89" s="2" t="str">
        <f ca="1">IF(Table1[[#This Row],[QTY_ECER_MG_3]]="","",Table1[[#This Row],[STN SISA X]])</f>
        <v/>
      </c>
      <c r="AQ89" s="4" t="str">
        <f ca="1">IF(Table1[[#This Row],[CTN_MG_3]]="","",COUNT(AN$6:AN89))</f>
        <v/>
      </c>
      <c r="AR89" s="3">
        <f ca="1">INDEX([1]!NOTA[TGL_H],Table1[[#This Row],[//NOTA]])</f>
        <v>45113</v>
      </c>
    </row>
    <row r="90" spans="1:44" x14ac:dyDescent="0.25">
      <c r="A90" s="1">
        <v>117</v>
      </c>
      <c r="D90" t="str">
        <f ca="1">INDEX([1]!NOTA[NB NOTA_C_QTY],Table1[[#This Row],[//NOTA]])</f>
        <v>docritinfinity8lsnuntana</v>
      </c>
      <c r="E9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docrestinfinity8lsn</v>
      </c>
      <c r="F90">
        <f ca="1">MATCH(Table1[NB BM_C_QTY],Table6[POINTER],0)</f>
        <v>2690</v>
      </c>
      <c r="G90">
        <f t="shared" si="2"/>
        <v>117</v>
      </c>
      <c r="H90">
        <f ca="1">MATCH(Table1[[#This Row],[NB NOTA_C_QTY]],[2]!db[NB NOTA_C_QTY+F],0)</f>
        <v>700</v>
      </c>
      <c r="I90" s="4" t="str">
        <f ca="1">INDEX(INDIRECT($4:$4),Table1[//DB])</f>
        <v>Doc Rest Infinity</v>
      </c>
      <c r="J90" s="4" t="str">
        <f ca="1">INDEX(INDIRECT($4:$4),Table1[//DB])</f>
        <v>UNTANA</v>
      </c>
      <c r="K90" s="5" t="str">
        <f ca="1">INDEX(INDIRECT($4:$4),Table1[//DB])</f>
        <v>COMBI</v>
      </c>
      <c r="L90" s="4" t="str">
        <f ca="1">INDEX(INDIRECT($4:$4),Table1[//DB])</f>
        <v>8 LSN</v>
      </c>
      <c r="M90" s="4" t="str">
        <f ca="1">INDEX(INDIRECT($4:$4),Table1[//DB])</f>
        <v>doc</v>
      </c>
      <c r="N90" s="4" t="str">
        <f ca="1">INDEX(INDIRECT($4:$4),Table1[//DB])</f>
        <v>8</v>
      </c>
      <c r="O90" s="4" t="str">
        <f ca="1">INDEX(INDIRECT($4:$4),Table1[//DB])</f>
        <v>LSN</v>
      </c>
      <c r="P90" s="4">
        <f ca="1">INDEX(INDIRECT($4:$4),Table1[//DB])</f>
        <v>12</v>
      </c>
      <c r="Q90" s="4" t="str">
        <f ca="1">INDEX(INDIRECT($4:$4),Table1[//DB])</f>
        <v>PCS</v>
      </c>
      <c r="R90" s="4" t="str">
        <f ca="1">INDEX(INDIRECT($4:$4),Table1[//DB])</f>
        <v/>
      </c>
      <c r="S90" s="4" t="str">
        <f ca="1">INDEX(INDIRECT($4:$4),Table1[//DB])</f>
        <v/>
      </c>
      <c r="T90" s="4">
        <f ca="1">INDEX(INDIRECT($4:$4),Table1[//DB])</f>
        <v>96</v>
      </c>
      <c r="U90" s="4" t="str">
        <f ca="1">INDEX(INDIRECT($4:$4),Table1[//DB])</f>
        <v>PCS</v>
      </c>
      <c r="V90" s="4"/>
      <c r="W90" s="2">
        <f>INDEX([1]!NOTA[C],Table1[[#This Row],[//NOTA]])</f>
        <v>1</v>
      </c>
      <c r="X9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90" s="2">
        <f>IF(Table1[[#This Row],[CTN]]&lt;1,"",INDEX([1]!NOTA[QTY],Table1[[#This Row],[//NOTA]]))</f>
        <v>8</v>
      </c>
      <c r="Z90" s="2" t="str">
        <f>IF(Table1[[#This Row],[CTN]]&lt;1,"",INDEX([1]!NOTA[STN],Table1[[#This Row],[//NOTA]]))</f>
        <v>LSN</v>
      </c>
      <c r="AA9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B90" s="4" t="str">
        <f>IF(Table1[[#This Row],[CTN]]&lt;1,INDEX([1]!NOTA[QTY],Table1[[#This Row],[//NOTA]]),"")</f>
        <v/>
      </c>
      <c r="AC90" s="4" t="str">
        <f>IF(Table1[[#This Row],[SISA]]="","",INDEX([1]!NOTA[STN],Table1[[#This Row],[//NOTA]]))</f>
        <v/>
      </c>
      <c r="AD9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0" s="2" t="str">
        <f>IF(Table1[[#This Row],[SISA X]]="","",Table1[[#This Row],[STN X]])</f>
        <v/>
      </c>
      <c r="AF90" s="2">
        <f ca="1">IF(AND(AR$5:AR$373&gt;=$3:$3,AR$5:AR$373&lt;=$4:$4),Table1[[#This Row],[CTN]],"")</f>
        <v>1</v>
      </c>
      <c r="AG90" s="2" t="str">
        <f ca="1">IF(Table1[[#This Row],[CTN_MG_1]]="","",Table1[[#This Row],[SISA X]])</f>
        <v/>
      </c>
      <c r="AH90" s="2" t="str">
        <f ca="1">IF(Table1[[#This Row],[QTY_ECER_MG_1]]="","",Table1[[#This Row],[STN SISA X]])</f>
        <v/>
      </c>
      <c r="AI90" s="2">
        <f ca="1">IF(Table1[[#This Row],[CTN_MG_1]]="","",COUNT(AF$6:AF90))</f>
        <v>76</v>
      </c>
      <c r="AJ90" s="2" t="str">
        <f ca="1">IF(AND(Table1[TGL_H]&gt;=$3:$3,Table1[TGL_H]&lt;=$4:$4),Table1[CTN],"")</f>
        <v/>
      </c>
      <c r="AK90" s="2" t="str">
        <f ca="1">IF(Table1[[#This Row],[CTN_MG_2]]="","",Table1[[#This Row],[SISA X]])</f>
        <v/>
      </c>
      <c r="AL90" s="2" t="str">
        <f ca="1">IF(Table1[[#This Row],[QTY_ECER_MG_2]]="","",Table1[[#This Row],[STN SISA X]])</f>
        <v/>
      </c>
      <c r="AM90" s="2" t="str">
        <f ca="1">IF(Table1[[#This Row],[CTN_MG_2]]="","",COUNT(AJ$6:AJ90))</f>
        <v/>
      </c>
      <c r="AN90" s="2" t="str">
        <f ca="1">IF(AND(AR$5:AR$373&gt;=$3:$3,AR$5:AR$373&lt;=$4:$4),Table1[[#This Row],[CTN]],"")</f>
        <v/>
      </c>
      <c r="AO90" s="2" t="str">
        <f ca="1">IF(Table1[[#This Row],[CTN_MG_3]]="","",Table1[[#This Row],[SISA X]])</f>
        <v/>
      </c>
      <c r="AP90" s="2" t="str">
        <f ca="1">IF(Table1[[#This Row],[QTY_ECER_MG_3]]="","",Table1[[#This Row],[STN SISA X]])</f>
        <v/>
      </c>
      <c r="AQ90" s="4" t="str">
        <f ca="1">IF(Table1[[#This Row],[CTN_MG_3]]="","",COUNT(AN$6:AN90))</f>
        <v/>
      </c>
      <c r="AR90" s="3">
        <f ca="1">INDEX([1]!NOTA[TGL_H],Table1[[#This Row],[//NOTA]])</f>
        <v>45114</v>
      </c>
    </row>
    <row r="91" spans="1:44" x14ac:dyDescent="0.25">
      <c r="A91" s="1">
        <v>118</v>
      </c>
      <c r="D91" t="str">
        <f ca="1">INDEX([1]!NOTA[NB NOTA_C_QTY],Table1[[#This Row],[//NOTA]])</f>
        <v>docritprestige8lsnuntana</v>
      </c>
      <c r="E9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docrestprestige8lsn</v>
      </c>
      <c r="F91">
        <f ca="1">MATCH(Table1[NB BM_C_QTY],Table6[POINTER],0)</f>
        <v>2691</v>
      </c>
      <c r="G91">
        <f t="shared" si="2"/>
        <v>118</v>
      </c>
      <c r="H91">
        <f ca="1">MATCH(Table1[[#This Row],[NB NOTA_C_QTY]],[2]!db[NB NOTA_C_QTY+F],0)</f>
        <v>707</v>
      </c>
      <c r="I91" s="4" t="str">
        <f ca="1">INDEX(INDIRECT($4:$4),Table1[//DB])</f>
        <v>Doc Rest Prestige</v>
      </c>
      <c r="J91" s="4" t="str">
        <f ca="1">INDEX(INDIRECT($4:$4),Table1[//DB])</f>
        <v>UNTANA</v>
      </c>
      <c r="K91" s="5" t="str">
        <f ca="1">INDEX(INDIRECT($4:$4),Table1[//DB])</f>
        <v>COMBI</v>
      </c>
      <c r="L91" s="4" t="str">
        <f ca="1">INDEX(INDIRECT($4:$4),Table1[//DB])</f>
        <v>8 LSN</v>
      </c>
      <c r="M91" s="4" t="str">
        <f ca="1">INDEX(INDIRECT($4:$4),Table1[//DB])</f>
        <v>doc</v>
      </c>
      <c r="N91" s="4" t="str">
        <f ca="1">INDEX(INDIRECT($4:$4),Table1[//DB])</f>
        <v>8</v>
      </c>
      <c r="O91" s="4" t="str">
        <f ca="1">INDEX(INDIRECT($4:$4),Table1[//DB])</f>
        <v>LSN</v>
      </c>
      <c r="P91" s="4">
        <f ca="1">INDEX(INDIRECT($4:$4),Table1[//DB])</f>
        <v>12</v>
      </c>
      <c r="Q91" s="4" t="str">
        <f ca="1">INDEX(INDIRECT($4:$4),Table1[//DB])</f>
        <v>PCS</v>
      </c>
      <c r="R91" s="4" t="str">
        <f ca="1">INDEX(INDIRECT($4:$4),Table1[//DB])</f>
        <v/>
      </c>
      <c r="S91" s="4" t="str">
        <f ca="1">INDEX(INDIRECT($4:$4),Table1[//DB])</f>
        <v/>
      </c>
      <c r="T91" s="4">
        <f ca="1">INDEX(INDIRECT($4:$4),Table1[//DB])</f>
        <v>96</v>
      </c>
      <c r="U91" s="4" t="str">
        <f ca="1">INDEX(INDIRECT($4:$4),Table1[//DB])</f>
        <v>PCS</v>
      </c>
      <c r="V91" s="4"/>
      <c r="W91" s="2">
        <f>INDEX([1]!NOTA[C],Table1[[#This Row],[//NOTA]])</f>
        <v>1</v>
      </c>
      <c r="X9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91" s="2">
        <f>IF(Table1[[#This Row],[CTN]]&lt;1,"",INDEX([1]!NOTA[QTY],Table1[[#This Row],[//NOTA]]))</f>
        <v>8</v>
      </c>
      <c r="Z91" s="2" t="str">
        <f>IF(Table1[[#This Row],[CTN]]&lt;1,"",INDEX([1]!NOTA[STN],Table1[[#This Row],[//NOTA]]))</f>
        <v>LSN</v>
      </c>
      <c r="AA9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B91" s="4" t="str">
        <f>IF(Table1[[#This Row],[CTN]]&lt;1,INDEX([1]!NOTA[QTY],Table1[[#This Row],[//NOTA]]),"")</f>
        <v/>
      </c>
      <c r="AC91" s="4" t="str">
        <f>IF(Table1[[#This Row],[SISA]]="","",INDEX([1]!NOTA[STN],Table1[[#This Row],[//NOTA]]))</f>
        <v/>
      </c>
      <c r="AD9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1" s="2" t="str">
        <f>IF(Table1[[#This Row],[SISA X]]="","",Table1[[#This Row],[STN X]])</f>
        <v/>
      </c>
      <c r="AF91" s="2">
        <f ca="1">IF(AND(AR$5:AR$373&gt;=$3:$3,AR$5:AR$373&lt;=$4:$4),Table1[[#This Row],[CTN]],"")</f>
        <v>1</v>
      </c>
      <c r="AG91" s="2" t="str">
        <f ca="1">IF(Table1[[#This Row],[CTN_MG_1]]="","",Table1[[#This Row],[SISA X]])</f>
        <v/>
      </c>
      <c r="AH91" s="2" t="str">
        <f ca="1">IF(Table1[[#This Row],[QTY_ECER_MG_1]]="","",Table1[[#This Row],[STN SISA X]])</f>
        <v/>
      </c>
      <c r="AI91" s="2">
        <f ca="1">IF(Table1[[#This Row],[CTN_MG_1]]="","",COUNT(AF$6:AF91))</f>
        <v>77</v>
      </c>
      <c r="AJ91" s="2" t="str">
        <f ca="1">IF(AND(Table1[TGL_H]&gt;=$3:$3,Table1[TGL_H]&lt;=$4:$4),Table1[CTN],"")</f>
        <v/>
      </c>
      <c r="AK91" s="2" t="str">
        <f ca="1">IF(Table1[[#This Row],[CTN_MG_2]]="","",Table1[[#This Row],[SISA X]])</f>
        <v/>
      </c>
      <c r="AL91" s="2" t="str">
        <f ca="1">IF(Table1[[#This Row],[QTY_ECER_MG_2]]="","",Table1[[#This Row],[STN SISA X]])</f>
        <v/>
      </c>
      <c r="AM91" s="2" t="str">
        <f ca="1">IF(Table1[[#This Row],[CTN_MG_2]]="","",COUNT(AJ$6:AJ91))</f>
        <v/>
      </c>
      <c r="AN91" s="2" t="str">
        <f ca="1">IF(AND(AR$5:AR$373&gt;=$3:$3,AR$5:AR$373&lt;=$4:$4),Table1[[#This Row],[CTN]],"")</f>
        <v/>
      </c>
      <c r="AO91" s="2" t="str">
        <f ca="1">IF(Table1[[#This Row],[CTN_MG_3]]="","",Table1[[#This Row],[SISA X]])</f>
        <v/>
      </c>
      <c r="AP91" s="2" t="str">
        <f ca="1">IF(Table1[[#This Row],[QTY_ECER_MG_3]]="","",Table1[[#This Row],[STN SISA X]])</f>
        <v/>
      </c>
      <c r="AQ91" s="4" t="str">
        <f ca="1">IF(Table1[[#This Row],[CTN_MG_3]]="","",COUNT(AN$6:AN91))</f>
        <v/>
      </c>
      <c r="AR91" s="3">
        <f ca="1">INDEX([1]!NOTA[TGL_H],Table1[[#This Row],[//NOTA]])</f>
        <v>45114</v>
      </c>
    </row>
    <row r="92" spans="1:44" x14ac:dyDescent="0.25">
      <c r="A92" s="1">
        <v>119</v>
      </c>
      <c r="D92" t="str">
        <f ca="1">INDEX([1]!NOTA[NB NOTA_C_QTY],Table1[[#This Row],[//NOTA]])</f>
        <v>docritconception8lsnuntana</v>
      </c>
      <c r="E9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docrestconception8lsn</v>
      </c>
      <c r="F92">
        <f ca="1">MATCH(Table1[NB BM_C_QTY],Table6[POINTER],0)</f>
        <v>2688</v>
      </c>
      <c r="G92">
        <f t="shared" si="2"/>
        <v>119</v>
      </c>
      <c r="H92">
        <f ca="1">MATCH(Table1[[#This Row],[NB NOTA_C_QTY]],[2]!db[NB NOTA_C_QTY+F],0)</f>
        <v>697</v>
      </c>
      <c r="I92" s="4" t="str">
        <f ca="1">INDEX(INDIRECT($4:$4),Table1[//DB])</f>
        <v>Doc Rest Conception</v>
      </c>
      <c r="J92" s="4" t="str">
        <f ca="1">INDEX(INDIRECT($4:$4),Table1[//DB])</f>
        <v>UNTANA</v>
      </c>
      <c r="K92" s="5" t="str">
        <f ca="1">INDEX(INDIRECT($4:$4),Table1[//DB])</f>
        <v>COMBI</v>
      </c>
      <c r="L92" s="4" t="str">
        <f ca="1">INDEX(INDIRECT($4:$4),Table1[//DB])</f>
        <v>8 LSN</v>
      </c>
      <c r="M92" s="4" t="str">
        <f ca="1">INDEX(INDIRECT($4:$4),Table1[//DB])</f>
        <v>doc</v>
      </c>
      <c r="N92" s="4" t="str">
        <f ca="1">INDEX(INDIRECT($4:$4),Table1[//DB])</f>
        <v>8</v>
      </c>
      <c r="O92" s="4" t="str">
        <f ca="1">INDEX(INDIRECT($4:$4),Table1[//DB])</f>
        <v>LSN</v>
      </c>
      <c r="P92" s="4">
        <f ca="1">INDEX(INDIRECT($4:$4),Table1[//DB])</f>
        <v>12</v>
      </c>
      <c r="Q92" s="4" t="str">
        <f ca="1">INDEX(INDIRECT($4:$4),Table1[//DB])</f>
        <v>PCS</v>
      </c>
      <c r="R92" s="4" t="str">
        <f ca="1">INDEX(INDIRECT($4:$4),Table1[//DB])</f>
        <v/>
      </c>
      <c r="S92" s="4" t="str">
        <f ca="1">INDEX(INDIRECT($4:$4),Table1[//DB])</f>
        <v/>
      </c>
      <c r="T92" s="4">
        <f ca="1">INDEX(INDIRECT($4:$4),Table1[//DB])</f>
        <v>96</v>
      </c>
      <c r="U92" s="4" t="str">
        <f ca="1">INDEX(INDIRECT($4:$4),Table1[//DB])</f>
        <v>PCS</v>
      </c>
      <c r="V92" s="4"/>
      <c r="W92" s="2">
        <f>INDEX([1]!NOTA[C],Table1[[#This Row],[//NOTA]])</f>
        <v>1</v>
      </c>
      <c r="X9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92" s="2">
        <f>IF(Table1[[#This Row],[CTN]]&lt;1,"",INDEX([1]!NOTA[QTY],Table1[[#This Row],[//NOTA]]))</f>
        <v>8</v>
      </c>
      <c r="Z92" s="2" t="str">
        <f>IF(Table1[[#This Row],[CTN]]&lt;1,"",INDEX([1]!NOTA[STN],Table1[[#This Row],[//NOTA]]))</f>
        <v>LSN</v>
      </c>
      <c r="AA9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B92" s="4" t="str">
        <f>IF(Table1[[#This Row],[CTN]]&lt;1,INDEX([1]!NOTA[QTY],Table1[[#This Row],[//NOTA]]),"")</f>
        <v/>
      </c>
      <c r="AC92" s="4" t="str">
        <f>IF(Table1[[#This Row],[SISA]]="","",INDEX([1]!NOTA[STN],Table1[[#This Row],[//NOTA]]))</f>
        <v/>
      </c>
      <c r="AD9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2" s="2" t="str">
        <f>IF(Table1[[#This Row],[SISA X]]="","",Table1[[#This Row],[STN X]])</f>
        <v/>
      </c>
      <c r="AF92" s="2">
        <f ca="1">IF(AND(AR$5:AR$373&gt;=$3:$3,AR$5:AR$373&lt;=$4:$4),Table1[[#This Row],[CTN]],"")</f>
        <v>1</v>
      </c>
      <c r="AG92" s="2" t="str">
        <f ca="1">IF(Table1[[#This Row],[CTN_MG_1]]="","",Table1[[#This Row],[SISA X]])</f>
        <v/>
      </c>
      <c r="AH92" s="2" t="str">
        <f ca="1">IF(Table1[[#This Row],[QTY_ECER_MG_1]]="","",Table1[[#This Row],[STN SISA X]])</f>
        <v/>
      </c>
      <c r="AI92" s="2">
        <f ca="1">IF(Table1[[#This Row],[CTN_MG_1]]="","",COUNT(AF$6:AF92))</f>
        <v>78</v>
      </c>
      <c r="AJ92" s="2" t="str">
        <f ca="1">IF(AND(Table1[TGL_H]&gt;=$3:$3,Table1[TGL_H]&lt;=$4:$4),Table1[CTN],"")</f>
        <v/>
      </c>
      <c r="AK92" s="2" t="str">
        <f ca="1">IF(Table1[[#This Row],[CTN_MG_2]]="","",Table1[[#This Row],[SISA X]])</f>
        <v/>
      </c>
      <c r="AL92" s="2" t="str">
        <f ca="1">IF(Table1[[#This Row],[QTY_ECER_MG_2]]="","",Table1[[#This Row],[STN SISA X]])</f>
        <v/>
      </c>
      <c r="AM92" s="2" t="str">
        <f ca="1">IF(Table1[[#This Row],[CTN_MG_2]]="","",COUNT(AJ$6:AJ92))</f>
        <v/>
      </c>
      <c r="AN92" s="2" t="str">
        <f ca="1">IF(AND(AR$5:AR$373&gt;=$3:$3,AR$5:AR$373&lt;=$4:$4),Table1[[#This Row],[CTN]],"")</f>
        <v/>
      </c>
      <c r="AO92" s="2" t="str">
        <f ca="1">IF(Table1[[#This Row],[CTN_MG_3]]="","",Table1[[#This Row],[SISA X]])</f>
        <v/>
      </c>
      <c r="AP92" s="2" t="str">
        <f ca="1">IF(Table1[[#This Row],[QTY_ECER_MG_3]]="","",Table1[[#This Row],[STN SISA X]])</f>
        <v/>
      </c>
      <c r="AQ92" s="4" t="str">
        <f ca="1">IF(Table1[[#This Row],[CTN_MG_3]]="","",COUNT(AN$6:AN92))</f>
        <v/>
      </c>
      <c r="AR92" s="3">
        <f ca="1">INDEX([1]!NOTA[TGL_H],Table1[[#This Row],[//NOTA]])</f>
        <v>45114</v>
      </c>
    </row>
    <row r="93" spans="1:44" x14ac:dyDescent="0.25">
      <c r="A93" s="1">
        <v>120</v>
      </c>
      <c r="D93" t="str">
        <f ca="1">INDEX([1]!NOTA[NB NOTA_C_QTY],Table1[[#This Row],[//NOTA]])</f>
        <v>docritstatement7lsnuntana</v>
      </c>
      <c r="E9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docreststatement7lsn</v>
      </c>
      <c r="F93">
        <f ca="1">MATCH(Table1[NB BM_C_QTY],Table6[POINTER],0)</f>
        <v>2692</v>
      </c>
      <c r="G93">
        <f t="shared" si="2"/>
        <v>120</v>
      </c>
      <c r="H93">
        <f ca="1">MATCH(Table1[[#This Row],[NB NOTA_C_QTY]],[2]!db[NB NOTA_C_QTY+F],0)</f>
        <v>708</v>
      </c>
      <c r="I93" s="4" t="str">
        <f ca="1">INDEX(INDIRECT($4:$4),Table1[//DB])</f>
        <v>Doc Rest Statement</v>
      </c>
      <c r="J93" s="4" t="str">
        <f ca="1">INDEX(INDIRECT($4:$4),Table1[//DB])</f>
        <v>UNTANA</v>
      </c>
      <c r="K93" s="5" t="str">
        <f ca="1">INDEX(INDIRECT($4:$4),Table1[//DB])</f>
        <v>COMBI</v>
      </c>
      <c r="L93" s="4" t="str">
        <f ca="1">INDEX(INDIRECT($4:$4),Table1[//DB])</f>
        <v>7 LSN</v>
      </c>
      <c r="M93" s="4" t="str">
        <f ca="1">INDEX(INDIRECT($4:$4),Table1[//DB])</f>
        <v>doc</v>
      </c>
      <c r="N93" s="4" t="str">
        <f ca="1">INDEX(INDIRECT($4:$4),Table1[//DB])</f>
        <v>7</v>
      </c>
      <c r="O93" s="4" t="str">
        <f ca="1">INDEX(INDIRECT($4:$4),Table1[//DB])</f>
        <v>LSN</v>
      </c>
      <c r="P93" s="4">
        <f ca="1">INDEX(INDIRECT($4:$4),Table1[//DB])</f>
        <v>12</v>
      </c>
      <c r="Q93" s="4" t="str">
        <f ca="1">INDEX(INDIRECT($4:$4),Table1[//DB])</f>
        <v>PCS</v>
      </c>
      <c r="R93" s="4" t="str">
        <f ca="1">INDEX(INDIRECT($4:$4),Table1[//DB])</f>
        <v/>
      </c>
      <c r="S93" s="4" t="str">
        <f ca="1">INDEX(INDIRECT($4:$4),Table1[//DB])</f>
        <v/>
      </c>
      <c r="T93" s="4">
        <f ca="1">INDEX(INDIRECT($4:$4),Table1[//DB])</f>
        <v>84</v>
      </c>
      <c r="U93" s="4" t="str">
        <f ca="1">INDEX(INDIRECT($4:$4),Table1[//DB])</f>
        <v>PCS</v>
      </c>
      <c r="V93" s="4"/>
      <c r="W93" s="2">
        <f>INDEX([1]!NOTA[C],Table1[[#This Row],[//NOTA]])</f>
        <v>1</v>
      </c>
      <c r="X9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93" s="2">
        <f>IF(Table1[[#This Row],[CTN]]&lt;1,"",INDEX([1]!NOTA[QTY],Table1[[#This Row],[//NOTA]]))</f>
        <v>7</v>
      </c>
      <c r="Z93" s="2" t="str">
        <f>IF(Table1[[#This Row],[CTN]]&lt;1,"",INDEX([1]!NOTA[STN],Table1[[#This Row],[//NOTA]]))</f>
        <v>LSN</v>
      </c>
      <c r="AA9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84</v>
      </c>
      <c r="AB93" s="4" t="str">
        <f>IF(Table1[[#This Row],[CTN]]&lt;1,INDEX([1]!NOTA[QTY],Table1[[#This Row],[//NOTA]]),"")</f>
        <v/>
      </c>
      <c r="AC93" s="4" t="str">
        <f>IF(Table1[[#This Row],[SISA]]="","",INDEX([1]!NOTA[STN],Table1[[#This Row],[//NOTA]]))</f>
        <v/>
      </c>
      <c r="AD9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3" s="2" t="str">
        <f>IF(Table1[[#This Row],[SISA X]]="","",Table1[[#This Row],[STN X]])</f>
        <v/>
      </c>
      <c r="AF93" s="2">
        <f ca="1">IF(AND(AR$5:AR$373&gt;=$3:$3,AR$5:AR$373&lt;=$4:$4),Table1[[#This Row],[CTN]],"")</f>
        <v>1</v>
      </c>
      <c r="AG93" s="2" t="str">
        <f ca="1">IF(Table1[[#This Row],[CTN_MG_1]]="","",Table1[[#This Row],[SISA X]])</f>
        <v/>
      </c>
      <c r="AH93" s="2" t="str">
        <f ca="1">IF(Table1[[#This Row],[QTY_ECER_MG_1]]="","",Table1[[#This Row],[STN SISA X]])</f>
        <v/>
      </c>
      <c r="AI93" s="2">
        <f ca="1">IF(Table1[[#This Row],[CTN_MG_1]]="","",COUNT(AF$6:AF93))</f>
        <v>79</v>
      </c>
      <c r="AJ93" s="2" t="str">
        <f ca="1">IF(AND(Table1[TGL_H]&gt;=$3:$3,Table1[TGL_H]&lt;=$4:$4),Table1[CTN],"")</f>
        <v/>
      </c>
      <c r="AK93" s="2" t="str">
        <f ca="1">IF(Table1[[#This Row],[CTN_MG_2]]="","",Table1[[#This Row],[SISA X]])</f>
        <v/>
      </c>
      <c r="AL93" s="2" t="str">
        <f ca="1">IF(Table1[[#This Row],[QTY_ECER_MG_2]]="","",Table1[[#This Row],[STN SISA X]])</f>
        <v/>
      </c>
      <c r="AM93" s="2" t="str">
        <f ca="1">IF(Table1[[#This Row],[CTN_MG_2]]="","",COUNT(AJ$6:AJ93))</f>
        <v/>
      </c>
      <c r="AN93" s="2" t="str">
        <f ca="1">IF(AND(AR$5:AR$373&gt;=$3:$3,AR$5:AR$373&lt;=$4:$4),Table1[[#This Row],[CTN]],"")</f>
        <v/>
      </c>
      <c r="AO93" s="2" t="str">
        <f ca="1">IF(Table1[[#This Row],[CTN_MG_3]]="","",Table1[[#This Row],[SISA X]])</f>
        <v/>
      </c>
      <c r="AP93" s="2" t="str">
        <f ca="1">IF(Table1[[#This Row],[QTY_ECER_MG_3]]="","",Table1[[#This Row],[STN SISA X]])</f>
        <v/>
      </c>
      <c r="AQ93" s="4" t="str">
        <f ca="1">IF(Table1[[#This Row],[CTN_MG_3]]="","",COUNT(AN$6:AN93))</f>
        <v/>
      </c>
      <c r="AR93" s="3">
        <f ca="1">INDEX([1]!NOTA[TGL_H],Table1[[#This Row],[//NOTA]])</f>
        <v>45114</v>
      </c>
    </row>
    <row r="94" spans="1:44" x14ac:dyDescent="0.25">
      <c r="A94" s="1">
        <v>121</v>
      </c>
      <c r="D94" t="str">
        <f ca="1">INDEX([1]!NOTA[NB NOTA_C_QTY],Table1[[#This Row],[//NOTA]])</f>
        <v>docritelegance7lsnuntana</v>
      </c>
      <c r="E9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docrestelegance7lsn</v>
      </c>
      <c r="F94">
        <f ca="1">MATCH(Table1[NB BM_C_QTY],Table6[POINTER],0)</f>
        <v>2689</v>
      </c>
      <c r="G94">
        <f t="shared" si="2"/>
        <v>121</v>
      </c>
      <c r="H94">
        <f ca="1">MATCH(Table1[[#This Row],[NB NOTA_C_QTY]],[2]!db[NB NOTA_C_QTY+F],0)</f>
        <v>698</v>
      </c>
      <c r="I94" s="4" t="str">
        <f ca="1">INDEX(INDIRECT($4:$4),Table1[//DB])</f>
        <v>Doc Rest Elegance</v>
      </c>
      <c r="J94" s="4" t="str">
        <f ca="1">INDEX(INDIRECT($4:$4),Table1[//DB])</f>
        <v>UNTANA</v>
      </c>
      <c r="K94" s="5" t="str">
        <f ca="1">INDEX(INDIRECT($4:$4),Table1[//DB])</f>
        <v>COMBI</v>
      </c>
      <c r="L94" s="4" t="str">
        <f ca="1">INDEX(INDIRECT($4:$4),Table1[//DB])</f>
        <v>7 LSN</v>
      </c>
      <c r="M94" s="4" t="str">
        <f ca="1">INDEX(INDIRECT($4:$4),Table1[//DB])</f>
        <v>doc</v>
      </c>
      <c r="N94" s="4" t="str">
        <f ca="1">INDEX(INDIRECT($4:$4),Table1[//DB])</f>
        <v>7</v>
      </c>
      <c r="O94" s="4" t="str">
        <f ca="1">INDEX(INDIRECT($4:$4),Table1[//DB])</f>
        <v>LSN</v>
      </c>
      <c r="P94" s="4">
        <f ca="1">INDEX(INDIRECT($4:$4),Table1[//DB])</f>
        <v>12</v>
      </c>
      <c r="Q94" s="4" t="str">
        <f ca="1">INDEX(INDIRECT($4:$4),Table1[//DB])</f>
        <v>PCS</v>
      </c>
      <c r="R94" s="4" t="str">
        <f ca="1">INDEX(INDIRECT($4:$4),Table1[//DB])</f>
        <v/>
      </c>
      <c r="S94" s="4" t="str">
        <f ca="1">INDEX(INDIRECT($4:$4),Table1[//DB])</f>
        <v/>
      </c>
      <c r="T94" s="4">
        <f ca="1">INDEX(INDIRECT($4:$4),Table1[//DB])</f>
        <v>84</v>
      </c>
      <c r="U94" s="4" t="str">
        <f ca="1">INDEX(INDIRECT($4:$4),Table1[//DB])</f>
        <v>PCS</v>
      </c>
      <c r="V94" s="4"/>
      <c r="W94" s="2">
        <f>INDEX([1]!NOTA[C],Table1[[#This Row],[//NOTA]])</f>
        <v>1</v>
      </c>
      <c r="X9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94" s="2">
        <f>IF(Table1[[#This Row],[CTN]]&lt;1,"",INDEX([1]!NOTA[QTY],Table1[[#This Row],[//NOTA]]))</f>
        <v>7</v>
      </c>
      <c r="Z94" s="2" t="str">
        <f>IF(Table1[[#This Row],[CTN]]&lt;1,"",INDEX([1]!NOTA[STN],Table1[[#This Row],[//NOTA]]))</f>
        <v>LSN</v>
      </c>
      <c r="AA9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84</v>
      </c>
      <c r="AB94" s="4" t="str">
        <f>IF(Table1[[#This Row],[CTN]]&lt;1,INDEX([1]!NOTA[QTY],Table1[[#This Row],[//NOTA]]),"")</f>
        <v/>
      </c>
      <c r="AC94" s="4" t="str">
        <f>IF(Table1[[#This Row],[SISA]]="","",INDEX([1]!NOTA[STN],Table1[[#This Row],[//NOTA]]))</f>
        <v/>
      </c>
      <c r="AD9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4" s="2" t="str">
        <f>IF(Table1[[#This Row],[SISA X]]="","",Table1[[#This Row],[STN X]])</f>
        <v/>
      </c>
      <c r="AF94" s="2">
        <f ca="1">IF(AND(AR$5:AR$373&gt;=$3:$3,AR$5:AR$373&lt;=$4:$4),Table1[[#This Row],[CTN]],"")</f>
        <v>1</v>
      </c>
      <c r="AG94" s="2" t="str">
        <f ca="1">IF(Table1[[#This Row],[CTN_MG_1]]="","",Table1[[#This Row],[SISA X]])</f>
        <v/>
      </c>
      <c r="AH94" s="2" t="str">
        <f ca="1">IF(Table1[[#This Row],[QTY_ECER_MG_1]]="","",Table1[[#This Row],[STN SISA X]])</f>
        <v/>
      </c>
      <c r="AI94" s="2">
        <f ca="1">IF(Table1[[#This Row],[CTN_MG_1]]="","",COUNT(AF$6:AF94))</f>
        <v>80</v>
      </c>
      <c r="AJ94" s="2" t="str">
        <f ca="1">IF(AND(Table1[TGL_H]&gt;=$3:$3,Table1[TGL_H]&lt;=$4:$4),Table1[CTN],"")</f>
        <v/>
      </c>
      <c r="AK94" s="2" t="str">
        <f ca="1">IF(Table1[[#This Row],[CTN_MG_2]]="","",Table1[[#This Row],[SISA X]])</f>
        <v/>
      </c>
      <c r="AL94" s="2" t="str">
        <f ca="1">IF(Table1[[#This Row],[QTY_ECER_MG_2]]="","",Table1[[#This Row],[STN SISA X]])</f>
        <v/>
      </c>
      <c r="AM94" s="2" t="str">
        <f ca="1">IF(Table1[[#This Row],[CTN_MG_2]]="","",COUNT(AJ$6:AJ94))</f>
        <v/>
      </c>
      <c r="AN94" s="2" t="str">
        <f ca="1">IF(AND(AR$5:AR$373&gt;=$3:$3,AR$5:AR$373&lt;=$4:$4),Table1[[#This Row],[CTN]],"")</f>
        <v/>
      </c>
      <c r="AO94" s="2" t="str">
        <f ca="1">IF(Table1[[#This Row],[CTN_MG_3]]="","",Table1[[#This Row],[SISA X]])</f>
        <v/>
      </c>
      <c r="AP94" s="2" t="str">
        <f ca="1">IF(Table1[[#This Row],[QTY_ECER_MG_3]]="","",Table1[[#This Row],[STN SISA X]])</f>
        <v/>
      </c>
      <c r="AQ94" s="4" t="str">
        <f ca="1">IF(Table1[[#This Row],[CTN_MG_3]]="","",COUNT(AN$6:AN94))</f>
        <v/>
      </c>
      <c r="AR94" s="3">
        <f ca="1">INDEX([1]!NOTA[TGL_H],Table1[[#This Row],[//NOTA]])</f>
        <v>45114</v>
      </c>
    </row>
    <row r="95" spans="1:44" x14ac:dyDescent="0.25">
      <c r="A95" s="1">
        <v>122</v>
      </c>
      <c r="D95" t="str">
        <f ca="1">INDEX([1]!NOTA[NB NOTA_C_QTY],Table1[[#This Row],[//NOTA]])</f>
        <v>docritbrilliant8lsnuntana</v>
      </c>
      <c r="E9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docrestbrilliant8lsn</v>
      </c>
      <c r="F95">
        <f ca="1">MATCH(Table1[NB BM_C_QTY],Table6[POINTER],0)</f>
        <v>2687</v>
      </c>
      <c r="G95">
        <f t="shared" si="2"/>
        <v>122</v>
      </c>
      <c r="H95">
        <f ca="1">MATCH(Table1[[#This Row],[NB NOTA_C_QTY]],[2]!db[NB NOTA_C_QTY+F],0)</f>
        <v>695</v>
      </c>
      <c r="I95" s="4" t="str">
        <f ca="1">INDEX(INDIRECT($4:$4),Table1[//DB])</f>
        <v>Doc Rest Brilliant</v>
      </c>
      <c r="J95" s="4" t="str">
        <f ca="1">INDEX(INDIRECT($4:$4),Table1[//DB])</f>
        <v>UNTANA</v>
      </c>
      <c r="K95" s="5" t="str">
        <f ca="1">INDEX(INDIRECT($4:$4),Table1[//DB])</f>
        <v>COMBI</v>
      </c>
      <c r="L95" s="4" t="str">
        <f ca="1">INDEX(INDIRECT($4:$4),Table1[//DB])</f>
        <v>8 LSN</v>
      </c>
      <c r="M95" s="4" t="str">
        <f ca="1">INDEX(INDIRECT($4:$4),Table1[//DB])</f>
        <v>doc</v>
      </c>
      <c r="N95" s="4" t="str">
        <f ca="1">INDEX(INDIRECT($4:$4),Table1[//DB])</f>
        <v>8</v>
      </c>
      <c r="O95" s="4" t="str">
        <f ca="1">INDEX(INDIRECT($4:$4),Table1[//DB])</f>
        <v>LSN</v>
      </c>
      <c r="P95" s="4">
        <f ca="1">INDEX(INDIRECT($4:$4),Table1[//DB])</f>
        <v>12</v>
      </c>
      <c r="Q95" s="4" t="str">
        <f ca="1">INDEX(INDIRECT($4:$4),Table1[//DB])</f>
        <v>PCS</v>
      </c>
      <c r="R95" s="4" t="str">
        <f ca="1">INDEX(INDIRECT($4:$4),Table1[//DB])</f>
        <v/>
      </c>
      <c r="S95" s="4" t="str">
        <f ca="1">INDEX(INDIRECT($4:$4),Table1[//DB])</f>
        <v/>
      </c>
      <c r="T95" s="4">
        <f ca="1">INDEX(INDIRECT($4:$4),Table1[//DB])</f>
        <v>96</v>
      </c>
      <c r="U95" s="4" t="str">
        <f ca="1">INDEX(INDIRECT($4:$4),Table1[//DB])</f>
        <v>PCS</v>
      </c>
      <c r="V95" s="4"/>
      <c r="W95" s="2">
        <f>INDEX([1]!NOTA[C],Table1[[#This Row],[//NOTA]])</f>
        <v>1</v>
      </c>
      <c r="X9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95" s="2">
        <f>IF(Table1[[#This Row],[CTN]]&lt;1,"",INDEX([1]!NOTA[QTY],Table1[[#This Row],[//NOTA]]))</f>
        <v>8</v>
      </c>
      <c r="Z95" s="2" t="str">
        <f>IF(Table1[[#This Row],[CTN]]&lt;1,"",INDEX([1]!NOTA[STN],Table1[[#This Row],[//NOTA]]))</f>
        <v>LSN</v>
      </c>
      <c r="AA9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B95" s="4" t="str">
        <f>IF(Table1[[#This Row],[CTN]]&lt;1,INDEX([1]!NOTA[QTY],Table1[[#This Row],[//NOTA]]),"")</f>
        <v/>
      </c>
      <c r="AC95" s="4" t="str">
        <f>IF(Table1[[#This Row],[SISA]]="","",INDEX([1]!NOTA[STN],Table1[[#This Row],[//NOTA]]))</f>
        <v/>
      </c>
      <c r="AD9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5" s="2" t="str">
        <f>IF(Table1[[#This Row],[SISA X]]="","",Table1[[#This Row],[STN X]])</f>
        <v/>
      </c>
      <c r="AF95" s="2">
        <f ca="1">IF(AND(AR$5:AR$373&gt;=$3:$3,AR$5:AR$373&lt;=$4:$4),Table1[[#This Row],[CTN]],"")</f>
        <v>1</v>
      </c>
      <c r="AG95" s="2" t="str">
        <f ca="1">IF(Table1[[#This Row],[CTN_MG_1]]="","",Table1[[#This Row],[SISA X]])</f>
        <v/>
      </c>
      <c r="AH95" s="2" t="str">
        <f ca="1">IF(Table1[[#This Row],[QTY_ECER_MG_1]]="","",Table1[[#This Row],[STN SISA X]])</f>
        <v/>
      </c>
      <c r="AI95" s="2">
        <f ca="1">IF(Table1[[#This Row],[CTN_MG_1]]="","",COUNT(AF$6:AF95))</f>
        <v>81</v>
      </c>
      <c r="AJ95" s="2" t="str">
        <f ca="1">IF(AND(Table1[TGL_H]&gt;=$3:$3,Table1[TGL_H]&lt;=$4:$4),Table1[CTN],"")</f>
        <v/>
      </c>
      <c r="AK95" s="2" t="str">
        <f ca="1">IF(Table1[[#This Row],[CTN_MG_2]]="","",Table1[[#This Row],[SISA X]])</f>
        <v/>
      </c>
      <c r="AL95" s="2" t="str">
        <f ca="1">IF(Table1[[#This Row],[QTY_ECER_MG_2]]="","",Table1[[#This Row],[STN SISA X]])</f>
        <v/>
      </c>
      <c r="AM95" s="2" t="str">
        <f ca="1">IF(Table1[[#This Row],[CTN_MG_2]]="","",COUNT(AJ$6:AJ95))</f>
        <v/>
      </c>
      <c r="AN95" s="2" t="str">
        <f ca="1">IF(AND(AR$5:AR$373&gt;=$3:$3,AR$5:AR$373&lt;=$4:$4),Table1[[#This Row],[CTN]],"")</f>
        <v/>
      </c>
      <c r="AO95" s="2" t="str">
        <f ca="1">IF(Table1[[#This Row],[CTN_MG_3]]="","",Table1[[#This Row],[SISA X]])</f>
        <v/>
      </c>
      <c r="AP95" s="2" t="str">
        <f ca="1">IF(Table1[[#This Row],[QTY_ECER_MG_3]]="","",Table1[[#This Row],[STN SISA X]])</f>
        <v/>
      </c>
      <c r="AQ95" s="4" t="str">
        <f ca="1">IF(Table1[[#This Row],[CTN_MG_3]]="","",COUNT(AN$6:AN95))</f>
        <v/>
      </c>
      <c r="AR95" s="3">
        <f ca="1">INDEX([1]!NOTA[TGL_H],Table1[[#This Row],[//NOTA]])</f>
        <v>45114</v>
      </c>
    </row>
    <row r="96" spans="1:44" x14ac:dyDescent="0.25">
      <c r="A96" s="1">
        <v>124</v>
      </c>
      <c r="D96" t="str">
        <f ca="1">INDEX([1]!NOTA[NB NOTA_C_QTY],Table1[[#This Row],[//NOTA]])</f>
        <v>sampulsamsonkwartobatik240pcsuntana</v>
      </c>
      <c r="E9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sampulsamsonkwartobatik240pcs</v>
      </c>
      <c r="F96">
        <f ca="1">MATCH(Table1[NB BM_C_QTY],Table6[POINTER],0)</f>
        <v>3220</v>
      </c>
      <c r="G96">
        <f t="shared" si="2"/>
        <v>124</v>
      </c>
      <c r="H96">
        <f ca="1">MATCH(Table1[[#This Row],[NB NOTA_C_QTY]],[2]!db[NB NOTA_C_QTY+F],0)</f>
        <v>2247</v>
      </c>
      <c r="I96" s="4" t="str">
        <f ca="1">INDEX(INDIRECT($4:$4),Table1[//DB])</f>
        <v>Sampul Samson Kwarto Batik</v>
      </c>
      <c r="J96" s="4" t="str">
        <f ca="1">INDEX(INDIRECT($4:$4),Table1[//DB])</f>
        <v>UNTANA</v>
      </c>
      <c r="K96" s="5" t="str">
        <f ca="1">INDEX(INDIRECT($4:$4),Table1[//DB])</f>
        <v>PARAMA</v>
      </c>
      <c r="L96" s="4" t="str">
        <f ca="1">INDEX(INDIRECT($4:$4),Table1[//DB])</f>
        <v>240 PCS</v>
      </c>
      <c r="M96" s="4" t="str">
        <f ca="1">INDEX(INDIRECT($4:$4),Table1[//DB])</f>
        <v>kertas</v>
      </c>
      <c r="N96" s="4" t="str">
        <f ca="1">INDEX(INDIRECT($4:$4),Table1[//DB])</f>
        <v>240</v>
      </c>
      <c r="O96" s="4" t="str">
        <f ca="1">INDEX(INDIRECT($4:$4),Table1[//DB])</f>
        <v>PCS</v>
      </c>
      <c r="P96" s="4" t="str">
        <f ca="1">INDEX(INDIRECT($4:$4),Table1[//DB])</f>
        <v/>
      </c>
      <c r="Q96" s="4" t="str">
        <f ca="1">INDEX(INDIRECT($4:$4),Table1[//DB])</f>
        <v/>
      </c>
      <c r="R96" s="4" t="str">
        <f ca="1">INDEX(INDIRECT($4:$4),Table1[//DB])</f>
        <v/>
      </c>
      <c r="S96" s="4" t="str">
        <f ca="1">INDEX(INDIRECT($4:$4),Table1[//DB])</f>
        <v/>
      </c>
      <c r="T96" s="4">
        <f ca="1">INDEX(INDIRECT($4:$4),Table1[//DB])</f>
        <v>240</v>
      </c>
      <c r="U96" s="4" t="str">
        <f ca="1">INDEX(INDIRECT($4:$4),Table1[//DB])</f>
        <v>PCS</v>
      </c>
      <c r="V96" s="4"/>
      <c r="W96" s="2">
        <f>INDEX([1]!NOTA[C],Table1[[#This Row],[//NOTA]])</f>
        <v>10</v>
      </c>
      <c r="X96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96" s="2">
        <f>IF(Table1[[#This Row],[CTN]]&lt;1,"",INDEX([1]!NOTA[QTY],Table1[[#This Row],[//NOTA]]))</f>
        <v>2400</v>
      </c>
      <c r="Z96" s="2" t="str">
        <f>IF(Table1[[#This Row],[CTN]]&lt;1,"",INDEX([1]!NOTA[STN],Table1[[#This Row],[//NOTA]]))</f>
        <v>PCS</v>
      </c>
      <c r="AA9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2400</v>
      </c>
      <c r="AB96" s="4" t="str">
        <f>IF(Table1[[#This Row],[CTN]]&lt;1,INDEX([1]!NOTA[QTY],Table1[[#This Row],[//NOTA]]),"")</f>
        <v/>
      </c>
      <c r="AC96" s="4" t="str">
        <f>IF(Table1[[#This Row],[SISA]]="","",INDEX([1]!NOTA[STN],Table1[[#This Row],[//NOTA]]))</f>
        <v/>
      </c>
      <c r="AD9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6" s="2" t="str">
        <f>IF(Table1[[#This Row],[SISA X]]="","",Table1[[#This Row],[STN X]])</f>
        <v/>
      </c>
      <c r="AF96" s="2">
        <f ca="1">IF(AND(AR$5:AR$373&gt;=$3:$3,AR$5:AR$373&lt;=$4:$4),Table1[[#This Row],[CTN]],"")</f>
        <v>10</v>
      </c>
      <c r="AG96" s="2" t="str">
        <f ca="1">IF(Table1[[#This Row],[CTN_MG_1]]="","",Table1[[#This Row],[SISA X]])</f>
        <v/>
      </c>
      <c r="AH96" s="2" t="str">
        <f ca="1">IF(Table1[[#This Row],[QTY_ECER_MG_1]]="","",Table1[[#This Row],[STN SISA X]])</f>
        <v/>
      </c>
      <c r="AI96" s="2">
        <f ca="1">IF(Table1[[#This Row],[CTN_MG_1]]="","",COUNT(AF$6:AF96))</f>
        <v>82</v>
      </c>
      <c r="AJ96" s="2" t="str">
        <f ca="1">IF(AND(Table1[TGL_H]&gt;=$3:$3,Table1[TGL_H]&lt;=$4:$4),Table1[CTN],"")</f>
        <v/>
      </c>
      <c r="AK96" s="2" t="str">
        <f ca="1">IF(Table1[[#This Row],[CTN_MG_2]]="","",Table1[[#This Row],[SISA X]])</f>
        <v/>
      </c>
      <c r="AL96" s="2" t="str">
        <f ca="1">IF(Table1[[#This Row],[QTY_ECER_MG_2]]="","",Table1[[#This Row],[STN SISA X]])</f>
        <v/>
      </c>
      <c r="AM96" s="2" t="str">
        <f ca="1">IF(Table1[[#This Row],[CTN_MG_2]]="","",COUNT(AJ$6:AJ96))</f>
        <v/>
      </c>
      <c r="AN96" s="2" t="str">
        <f ca="1">IF(AND(AR$5:AR$373&gt;=$3:$3,AR$5:AR$373&lt;=$4:$4),Table1[[#This Row],[CTN]],"")</f>
        <v/>
      </c>
      <c r="AO96" s="2" t="str">
        <f ca="1">IF(Table1[[#This Row],[CTN_MG_3]]="","",Table1[[#This Row],[SISA X]])</f>
        <v/>
      </c>
      <c r="AP96" s="2" t="str">
        <f ca="1">IF(Table1[[#This Row],[QTY_ECER_MG_3]]="","",Table1[[#This Row],[STN SISA X]])</f>
        <v/>
      </c>
      <c r="AQ96" s="4" t="str">
        <f ca="1">IF(Table1[[#This Row],[CTN_MG_3]]="","",COUNT(AN$6:AN96))</f>
        <v/>
      </c>
      <c r="AR96" s="3">
        <f ca="1">INDEX([1]!NOTA[TGL_H],Table1[[#This Row],[//NOTA]])</f>
        <v>45115</v>
      </c>
    </row>
    <row r="97" spans="1:44" x14ac:dyDescent="0.25">
      <c r="A97" s="1">
        <v>125</v>
      </c>
      <c r="D97" t="str">
        <f ca="1">INDEX([1]!NOTA[NB NOTA_C_QTY],Table1[[#This Row],[//NOTA]])</f>
        <v>sampulsamsonboxybatik180pcsuntana</v>
      </c>
      <c r="E9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sampulsamsonboxybatik180pcs</v>
      </c>
      <c r="F97">
        <f ca="1">MATCH(Table1[NB BM_C_QTY],Table6[POINTER],0)</f>
        <v>3219</v>
      </c>
      <c r="G97">
        <f t="shared" si="2"/>
        <v>125</v>
      </c>
      <c r="H97">
        <f ca="1">MATCH(Table1[[#This Row],[NB NOTA_C_QTY]],[2]!db[NB NOTA_C_QTY+F],0)</f>
        <v>2245</v>
      </c>
      <c r="I97" s="4" t="str">
        <f ca="1">INDEX(INDIRECT($4:$4),Table1[//DB])</f>
        <v>Sampul Samson Boxy Batik</v>
      </c>
      <c r="J97" s="4" t="str">
        <f ca="1">INDEX(INDIRECT($4:$4),Table1[//DB])</f>
        <v>UNTANA</v>
      </c>
      <c r="K97" s="5" t="str">
        <f ca="1">INDEX(INDIRECT($4:$4),Table1[//DB])</f>
        <v>PARAMA</v>
      </c>
      <c r="L97" s="4" t="str">
        <f ca="1">INDEX(INDIRECT($4:$4),Table1[//DB])</f>
        <v>180 PCS</v>
      </c>
      <c r="M97" s="4" t="str">
        <f ca="1">INDEX(INDIRECT($4:$4),Table1[//DB])</f>
        <v>kertas</v>
      </c>
      <c r="N97" s="4" t="str">
        <f ca="1">INDEX(INDIRECT($4:$4),Table1[//DB])</f>
        <v>180</v>
      </c>
      <c r="O97" s="4" t="str">
        <f ca="1">INDEX(INDIRECT($4:$4),Table1[//DB])</f>
        <v>PCS</v>
      </c>
      <c r="P97" s="4" t="str">
        <f ca="1">INDEX(INDIRECT($4:$4),Table1[//DB])</f>
        <v/>
      </c>
      <c r="Q97" s="4" t="str">
        <f ca="1">INDEX(INDIRECT($4:$4),Table1[//DB])</f>
        <v/>
      </c>
      <c r="R97" s="4" t="str">
        <f ca="1">INDEX(INDIRECT($4:$4),Table1[//DB])</f>
        <v/>
      </c>
      <c r="S97" s="4" t="str">
        <f ca="1">INDEX(INDIRECT($4:$4),Table1[//DB])</f>
        <v/>
      </c>
      <c r="T97" s="4">
        <f ca="1">INDEX(INDIRECT($4:$4),Table1[//DB])</f>
        <v>180</v>
      </c>
      <c r="U97" s="4" t="str">
        <f ca="1">INDEX(INDIRECT($4:$4),Table1[//DB])</f>
        <v>PCS</v>
      </c>
      <c r="V97" s="4"/>
      <c r="W97" s="2">
        <f>INDEX([1]!NOTA[C],Table1[[#This Row],[//NOTA]])</f>
        <v>10</v>
      </c>
      <c r="X97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97" s="2">
        <f>IF(Table1[[#This Row],[CTN]]&lt;1,"",INDEX([1]!NOTA[QTY],Table1[[#This Row],[//NOTA]]))</f>
        <v>1800</v>
      </c>
      <c r="Z97" s="2" t="str">
        <f>IF(Table1[[#This Row],[CTN]]&lt;1,"",INDEX([1]!NOTA[STN],Table1[[#This Row],[//NOTA]]))</f>
        <v>PCS</v>
      </c>
      <c r="AA9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1800</v>
      </c>
      <c r="AB97" s="4" t="str">
        <f>IF(Table1[[#This Row],[CTN]]&lt;1,INDEX([1]!NOTA[QTY],Table1[[#This Row],[//NOTA]]),"")</f>
        <v/>
      </c>
      <c r="AC97" s="4" t="str">
        <f>IF(Table1[[#This Row],[SISA]]="","",INDEX([1]!NOTA[STN],Table1[[#This Row],[//NOTA]]))</f>
        <v/>
      </c>
      <c r="AD9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7" s="2" t="str">
        <f>IF(Table1[[#This Row],[SISA X]]="","",Table1[[#This Row],[STN X]])</f>
        <v/>
      </c>
      <c r="AF97" s="2">
        <f ca="1">IF(AND(AR$5:AR$373&gt;=$3:$3,AR$5:AR$373&lt;=$4:$4),Table1[[#This Row],[CTN]],"")</f>
        <v>10</v>
      </c>
      <c r="AG97" s="2" t="str">
        <f ca="1">IF(Table1[[#This Row],[CTN_MG_1]]="","",Table1[[#This Row],[SISA X]])</f>
        <v/>
      </c>
      <c r="AH97" s="2" t="str">
        <f ca="1">IF(Table1[[#This Row],[QTY_ECER_MG_1]]="","",Table1[[#This Row],[STN SISA X]])</f>
        <v/>
      </c>
      <c r="AI97" s="2">
        <f ca="1">IF(Table1[[#This Row],[CTN_MG_1]]="","",COUNT(AF$6:AF97))</f>
        <v>83</v>
      </c>
      <c r="AJ97" s="2" t="str">
        <f ca="1">IF(AND(Table1[TGL_H]&gt;=$3:$3,Table1[TGL_H]&lt;=$4:$4),Table1[CTN],"")</f>
        <v/>
      </c>
      <c r="AK97" s="2" t="str">
        <f ca="1">IF(Table1[[#This Row],[CTN_MG_2]]="","",Table1[[#This Row],[SISA X]])</f>
        <v/>
      </c>
      <c r="AL97" s="2" t="str">
        <f ca="1">IF(Table1[[#This Row],[QTY_ECER_MG_2]]="","",Table1[[#This Row],[STN SISA X]])</f>
        <v/>
      </c>
      <c r="AM97" s="2" t="str">
        <f ca="1">IF(Table1[[#This Row],[CTN_MG_2]]="","",COUNT(AJ$6:AJ97))</f>
        <v/>
      </c>
      <c r="AN97" s="2" t="str">
        <f ca="1">IF(AND(AR$5:AR$373&gt;=$3:$3,AR$5:AR$373&lt;=$4:$4),Table1[[#This Row],[CTN]],"")</f>
        <v/>
      </c>
      <c r="AO97" s="2" t="str">
        <f ca="1">IF(Table1[[#This Row],[CTN_MG_3]]="","",Table1[[#This Row],[SISA X]])</f>
        <v/>
      </c>
      <c r="AP97" s="2" t="str">
        <f ca="1">IF(Table1[[#This Row],[QTY_ECER_MG_3]]="","",Table1[[#This Row],[STN SISA X]])</f>
        <v/>
      </c>
      <c r="AQ97" s="4" t="str">
        <f ca="1">IF(Table1[[#This Row],[CTN_MG_3]]="","",COUNT(AN$6:AN97))</f>
        <v/>
      </c>
      <c r="AR97" s="3">
        <f ca="1">INDEX([1]!NOTA[TGL_H],Table1[[#This Row],[//NOTA]])</f>
        <v>45115</v>
      </c>
    </row>
    <row r="98" spans="1:44" x14ac:dyDescent="0.25">
      <c r="A98" s="1">
        <v>127</v>
      </c>
      <c r="D98" t="str">
        <f ca="1">INDEX([1]!NOTA[NB NOTA_C_QTY],Table1[[#This Row],[//NOTA]])</f>
        <v>oilpastelop12sppcaseseaworldjk12lsnartomoro</v>
      </c>
      <c r="E9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opasteljk12wop12s12lsn</v>
      </c>
      <c r="F98">
        <f ca="1">MATCH(Table1[NB BM_C_QTY],Table6[POINTER],0)</f>
        <v>3612</v>
      </c>
      <c r="G98">
        <f t="shared" si="2"/>
        <v>127</v>
      </c>
      <c r="H98">
        <f ca="1">MATCH(Table1[[#This Row],[NB NOTA_C_QTY]],[2]!db[NB NOTA_C_QTY+F],0)</f>
        <v>1792</v>
      </c>
      <c r="I98" s="4" t="str">
        <f ca="1">INDEX(INDIRECT($4:$4),Table1[//DB])</f>
        <v>O pastel JK 12W OP-12 S</v>
      </c>
      <c r="J98" s="4" t="str">
        <f ca="1">INDEX(INDIRECT($4:$4),Table1[//DB])</f>
        <v>ARTO MORO</v>
      </c>
      <c r="K98" s="5" t="str">
        <f ca="1">INDEX(INDIRECT($4:$4),Table1[//DB])</f>
        <v>ATALI</v>
      </c>
      <c r="L98" s="4" t="str">
        <f ca="1">INDEX(INDIRECT($4:$4),Table1[//DB])</f>
        <v>12 LSN</v>
      </c>
      <c r="M98" s="4" t="str">
        <f ca="1">INDEX(INDIRECT($4:$4),Table1[//DB])</f>
        <v>cr/op</v>
      </c>
      <c r="N98" s="4" t="str">
        <f ca="1">INDEX(INDIRECT($4:$4),Table1[//DB])</f>
        <v>12</v>
      </c>
      <c r="O98" s="4" t="str">
        <f ca="1">INDEX(INDIRECT($4:$4),Table1[//DB])</f>
        <v>LSN</v>
      </c>
      <c r="P98" s="4">
        <f ca="1">INDEX(INDIRECT($4:$4),Table1[//DB])</f>
        <v>12</v>
      </c>
      <c r="Q98" s="4" t="str">
        <f ca="1">INDEX(INDIRECT($4:$4),Table1[//DB])</f>
        <v>PCS</v>
      </c>
      <c r="R98" s="4" t="str">
        <f ca="1">INDEX(INDIRECT($4:$4),Table1[//DB])</f>
        <v/>
      </c>
      <c r="S98" s="4" t="str">
        <f ca="1">INDEX(INDIRECT($4:$4),Table1[//DB])</f>
        <v/>
      </c>
      <c r="T98" s="4">
        <f ca="1">INDEX(INDIRECT($4:$4),Table1[//DB])</f>
        <v>144</v>
      </c>
      <c r="U98" s="4" t="str">
        <f ca="1">INDEX(INDIRECT($4:$4),Table1[//DB])</f>
        <v>PCS</v>
      </c>
      <c r="V98" s="4"/>
      <c r="W98" s="2">
        <f>INDEX([1]!NOTA[C],Table1[[#This Row],[//NOTA]])</f>
        <v>5</v>
      </c>
      <c r="X98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98" s="2">
        <f>IF(Table1[[#This Row],[CTN]]&lt;1,"",INDEX([1]!NOTA[QTY],Table1[[#This Row],[//NOTA]]))</f>
        <v>720</v>
      </c>
      <c r="Z98" s="2" t="str">
        <f>IF(Table1[[#This Row],[CTN]]&lt;1,"",INDEX([1]!NOTA[STN],Table1[[#This Row],[//NOTA]]))</f>
        <v>SET</v>
      </c>
      <c r="AA9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98" s="4" t="str">
        <f>IF(Table1[[#This Row],[CTN]]&lt;1,INDEX([1]!NOTA[QTY],Table1[[#This Row],[//NOTA]]),"")</f>
        <v/>
      </c>
      <c r="AC98" s="4" t="str">
        <f>IF(Table1[[#This Row],[SISA]]="","",INDEX([1]!NOTA[STN],Table1[[#This Row],[//NOTA]]))</f>
        <v/>
      </c>
      <c r="AD9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8" s="2" t="str">
        <f>IF(Table1[[#This Row],[SISA X]]="","",Table1[[#This Row],[STN X]])</f>
        <v/>
      </c>
      <c r="AF98" s="2">
        <f ca="1">IF(AND(AR$5:AR$373&gt;=$3:$3,AR$5:AR$373&lt;=$4:$4),Table1[[#This Row],[CTN]],"")</f>
        <v>5</v>
      </c>
      <c r="AG98" s="2" t="str">
        <f ca="1">IF(Table1[[#This Row],[CTN_MG_1]]="","",Table1[[#This Row],[SISA X]])</f>
        <v/>
      </c>
      <c r="AH98" s="2" t="str">
        <f ca="1">IF(Table1[[#This Row],[QTY_ECER_MG_1]]="","",Table1[[#This Row],[STN SISA X]])</f>
        <v/>
      </c>
      <c r="AI98" s="2">
        <f ca="1">IF(Table1[[#This Row],[CTN_MG_1]]="","",COUNT(AF$6:AF98))</f>
        <v>84</v>
      </c>
      <c r="AJ98" s="2" t="str">
        <f ca="1">IF(AND(Table1[TGL_H]&gt;=$3:$3,Table1[TGL_H]&lt;=$4:$4),Table1[CTN],"")</f>
        <v/>
      </c>
      <c r="AK98" s="2" t="str">
        <f ca="1">IF(Table1[[#This Row],[CTN_MG_2]]="","",Table1[[#This Row],[SISA X]])</f>
        <v/>
      </c>
      <c r="AL98" s="2" t="str">
        <f ca="1">IF(Table1[[#This Row],[QTY_ECER_MG_2]]="","",Table1[[#This Row],[STN SISA X]])</f>
        <v/>
      </c>
      <c r="AM98" s="2" t="str">
        <f ca="1">IF(Table1[[#This Row],[CTN_MG_2]]="","",COUNT(AJ$6:AJ98))</f>
        <v/>
      </c>
      <c r="AN98" s="2" t="str">
        <f ca="1">IF(AND(AR$5:AR$373&gt;=$3:$3,AR$5:AR$373&lt;=$4:$4),Table1[[#This Row],[CTN]],"")</f>
        <v/>
      </c>
      <c r="AO98" s="2" t="str">
        <f ca="1">IF(Table1[[#This Row],[CTN_MG_3]]="","",Table1[[#This Row],[SISA X]])</f>
        <v/>
      </c>
      <c r="AP98" s="2" t="str">
        <f ca="1">IF(Table1[[#This Row],[QTY_ECER_MG_3]]="","",Table1[[#This Row],[STN SISA X]])</f>
        <v/>
      </c>
      <c r="AQ98" s="4" t="str">
        <f ca="1">IF(Table1[[#This Row],[CTN_MG_3]]="","",COUNT(AN$6:AN98))</f>
        <v/>
      </c>
      <c r="AR98" s="3">
        <f ca="1">INDEX([1]!NOTA[TGL_H],Table1[[#This Row],[//NOTA]])</f>
        <v>45114</v>
      </c>
    </row>
    <row r="99" spans="1:44" x14ac:dyDescent="0.25">
      <c r="A99" s="1">
        <v>128</v>
      </c>
      <c r="D99" t="str">
        <f ca="1">INDEX([1]!NOTA[NB NOTA_C_QTY],Table1[[#This Row],[//NOTA]])</f>
        <v>oilpastelop18sppcaseseaworldjk6lsnartomoro</v>
      </c>
      <c r="E9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opasteljk18wop18s6lsn</v>
      </c>
      <c r="F99">
        <f ca="1">MATCH(Table1[NB BM_C_QTY],Table6[POINTER],0)</f>
        <v>3613</v>
      </c>
      <c r="G99">
        <f t="shared" si="2"/>
        <v>128</v>
      </c>
      <c r="H99">
        <f ca="1">MATCH(Table1[[#This Row],[NB NOTA_C_QTY]],[2]!db[NB NOTA_C_QTY+F],0)</f>
        <v>1793</v>
      </c>
      <c r="I99" s="4" t="str">
        <f ca="1">INDEX(INDIRECT($4:$4),Table1[//DB])</f>
        <v>O pastel JK 18W OP-18 S</v>
      </c>
      <c r="J99" s="4" t="str">
        <f ca="1">INDEX(INDIRECT($4:$4),Table1[//DB])</f>
        <v>ARTO MORO</v>
      </c>
      <c r="K99" s="5" t="str">
        <f ca="1">INDEX(INDIRECT($4:$4),Table1[//DB])</f>
        <v>ATALI</v>
      </c>
      <c r="L99" s="4" t="str">
        <f ca="1">INDEX(INDIRECT($4:$4),Table1[//DB])</f>
        <v>6 LSN</v>
      </c>
      <c r="M99" s="4" t="str">
        <f ca="1">INDEX(INDIRECT($4:$4),Table1[//DB])</f>
        <v>cr/op</v>
      </c>
      <c r="N99" s="4" t="str">
        <f ca="1">INDEX(INDIRECT($4:$4),Table1[//DB])</f>
        <v>6</v>
      </c>
      <c r="O99" s="4" t="str">
        <f ca="1">INDEX(INDIRECT($4:$4),Table1[//DB])</f>
        <v>LSN</v>
      </c>
      <c r="P99" s="4">
        <f ca="1">INDEX(INDIRECT($4:$4),Table1[//DB])</f>
        <v>12</v>
      </c>
      <c r="Q99" s="4" t="str">
        <f ca="1">INDEX(INDIRECT($4:$4),Table1[//DB])</f>
        <v>PCS</v>
      </c>
      <c r="R99" s="4" t="str">
        <f ca="1">INDEX(INDIRECT($4:$4),Table1[//DB])</f>
        <v/>
      </c>
      <c r="S99" s="4" t="str">
        <f ca="1">INDEX(INDIRECT($4:$4),Table1[//DB])</f>
        <v/>
      </c>
      <c r="T99" s="4">
        <f ca="1">INDEX(INDIRECT($4:$4),Table1[//DB])</f>
        <v>72</v>
      </c>
      <c r="U99" s="4" t="str">
        <f ca="1">INDEX(INDIRECT($4:$4),Table1[//DB])</f>
        <v>PCS</v>
      </c>
      <c r="V99" s="4"/>
      <c r="W99" s="2">
        <f>INDEX([1]!NOTA[C],Table1[[#This Row],[//NOTA]])</f>
        <v>5</v>
      </c>
      <c r="X9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99" s="2">
        <f>IF(Table1[[#This Row],[CTN]]&lt;1,"",INDEX([1]!NOTA[QTY],Table1[[#This Row],[//NOTA]]))</f>
        <v>360</v>
      </c>
      <c r="Z99" s="2" t="str">
        <f>IF(Table1[[#This Row],[CTN]]&lt;1,"",INDEX([1]!NOTA[STN],Table1[[#This Row],[//NOTA]]))</f>
        <v>SET</v>
      </c>
      <c r="AA9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B99" s="4" t="str">
        <f>IF(Table1[[#This Row],[CTN]]&lt;1,INDEX([1]!NOTA[QTY],Table1[[#This Row],[//NOTA]]),"")</f>
        <v/>
      </c>
      <c r="AC99" s="4" t="str">
        <f>IF(Table1[[#This Row],[SISA]]="","",INDEX([1]!NOTA[STN],Table1[[#This Row],[//NOTA]]))</f>
        <v/>
      </c>
      <c r="AD9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99" s="2" t="str">
        <f>IF(Table1[[#This Row],[SISA X]]="","",Table1[[#This Row],[STN X]])</f>
        <v/>
      </c>
      <c r="AF99" s="2">
        <f ca="1">IF(AND(AR$5:AR$373&gt;=$3:$3,AR$5:AR$373&lt;=$4:$4),Table1[[#This Row],[CTN]],"")</f>
        <v>5</v>
      </c>
      <c r="AG99" s="2" t="str">
        <f ca="1">IF(Table1[[#This Row],[CTN_MG_1]]="","",Table1[[#This Row],[SISA X]])</f>
        <v/>
      </c>
      <c r="AH99" s="2" t="str">
        <f ca="1">IF(Table1[[#This Row],[QTY_ECER_MG_1]]="","",Table1[[#This Row],[STN SISA X]])</f>
        <v/>
      </c>
      <c r="AI99" s="2">
        <f ca="1">IF(Table1[[#This Row],[CTN_MG_1]]="","",COUNT(AF$6:AF99))</f>
        <v>85</v>
      </c>
      <c r="AJ99" s="2" t="str">
        <f ca="1">IF(AND(Table1[TGL_H]&gt;=$3:$3,Table1[TGL_H]&lt;=$4:$4),Table1[CTN],"")</f>
        <v/>
      </c>
      <c r="AK99" s="2" t="str">
        <f ca="1">IF(Table1[[#This Row],[CTN_MG_2]]="","",Table1[[#This Row],[SISA X]])</f>
        <v/>
      </c>
      <c r="AL99" s="2" t="str">
        <f ca="1">IF(Table1[[#This Row],[QTY_ECER_MG_2]]="","",Table1[[#This Row],[STN SISA X]])</f>
        <v/>
      </c>
      <c r="AM99" s="2" t="str">
        <f ca="1">IF(Table1[[#This Row],[CTN_MG_2]]="","",COUNT(AJ$6:AJ99))</f>
        <v/>
      </c>
      <c r="AN99" s="2" t="str">
        <f ca="1">IF(AND(AR$5:AR$373&gt;=$3:$3,AR$5:AR$373&lt;=$4:$4),Table1[[#This Row],[CTN]],"")</f>
        <v/>
      </c>
      <c r="AO99" s="2" t="str">
        <f ca="1">IF(Table1[[#This Row],[CTN_MG_3]]="","",Table1[[#This Row],[SISA X]])</f>
        <v/>
      </c>
      <c r="AP99" s="2" t="str">
        <f ca="1">IF(Table1[[#This Row],[QTY_ECER_MG_3]]="","",Table1[[#This Row],[STN SISA X]])</f>
        <v/>
      </c>
      <c r="AQ99" s="4" t="str">
        <f ca="1">IF(Table1[[#This Row],[CTN_MG_3]]="","",COUNT(AN$6:AN99))</f>
        <v/>
      </c>
      <c r="AR99" s="3">
        <f ca="1">INDEX([1]!NOTA[TGL_H],Table1[[#This Row],[//NOTA]])</f>
        <v>45114</v>
      </c>
    </row>
    <row r="100" spans="1:44" x14ac:dyDescent="0.25">
      <c r="A100" s="1">
        <v>129</v>
      </c>
      <c r="D100" t="str">
        <f ca="1">INDEX([1]!NOTA[NB NOTA_C_QTY],Table1[[#This Row],[//NOTA]])</f>
        <v>oilpastelop24sppcaseseaworldjk8box6setartomoro</v>
      </c>
      <c r="E10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opasteljk24wop24s8box6set</v>
      </c>
      <c r="F100" t="e">
        <f ca="1">MATCH(Table1[NB BM_C_QTY],Table6[POINTER],0)</f>
        <v>#N/A</v>
      </c>
      <c r="G100">
        <f t="shared" si="2"/>
        <v>129</v>
      </c>
      <c r="H100">
        <f ca="1">MATCH(Table1[[#This Row],[NB NOTA_C_QTY]],[2]!db[NB NOTA_C_QTY+F],0)</f>
        <v>1794</v>
      </c>
      <c r="I100" s="4" t="str">
        <f ca="1">INDEX(INDIRECT($4:$4),Table1[//DB])</f>
        <v>O pastel JK 24W OP-24 S</v>
      </c>
      <c r="J100" s="4" t="str">
        <f ca="1">INDEX(INDIRECT($4:$4),Table1[//DB])</f>
        <v>ARTO MORO</v>
      </c>
      <c r="K100" s="5" t="str">
        <f ca="1">INDEX(INDIRECT($4:$4),Table1[//DB])</f>
        <v>ATALI</v>
      </c>
      <c r="L100" s="4" t="str">
        <f ca="1">INDEX(INDIRECT($4:$4),Table1[//DB])</f>
        <v>8 BOX (6 SET)</v>
      </c>
      <c r="M100" s="4" t="str">
        <f ca="1">INDEX(INDIRECT($4:$4),Table1[//DB])</f>
        <v>cr/op</v>
      </c>
      <c r="N100" s="4" t="str">
        <f ca="1">INDEX(INDIRECT($4:$4),Table1[//DB])</f>
        <v>8</v>
      </c>
      <c r="O100" s="4" t="str">
        <f ca="1">INDEX(INDIRECT($4:$4),Table1[//DB])</f>
        <v>BOX</v>
      </c>
      <c r="P100" s="4" t="str">
        <f ca="1">INDEX(INDIRECT($4:$4),Table1[//DB])</f>
        <v>6</v>
      </c>
      <c r="Q100" s="4" t="str">
        <f ca="1">INDEX(INDIRECT($4:$4),Table1[//DB])</f>
        <v>SET</v>
      </c>
      <c r="R100" s="4" t="str">
        <f ca="1">INDEX(INDIRECT($4:$4),Table1[//DB])</f>
        <v/>
      </c>
      <c r="S100" s="4" t="str">
        <f ca="1">INDEX(INDIRECT($4:$4),Table1[//DB])</f>
        <v/>
      </c>
      <c r="T100" s="4">
        <f ca="1">INDEX(INDIRECT($4:$4),Table1[//DB])</f>
        <v>48</v>
      </c>
      <c r="U100" s="4" t="str">
        <f ca="1">INDEX(INDIRECT($4:$4),Table1[//DB])</f>
        <v>SET</v>
      </c>
      <c r="V100" s="4"/>
      <c r="W100" s="2">
        <f>INDEX([1]!NOTA[C],Table1[[#This Row],[//NOTA]])</f>
        <v>5</v>
      </c>
      <c r="X100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100" s="2">
        <f>IF(Table1[[#This Row],[CTN]]&lt;1,"",INDEX([1]!NOTA[QTY],Table1[[#This Row],[//NOTA]]))</f>
        <v>240</v>
      </c>
      <c r="Z100" s="2" t="str">
        <f>IF(Table1[[#This Row],[CTN]]&lt;1,"",INDEX([1]!NOTA[STN],Table1[[#This Row],[//NOTA]]))</f>
        <v>SET</v>
      </c>
      <c r="AA10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100" s="4" t="str">
        <f>IF(Table1[[#This Row],[CTN]]&lt;1,INDEX([1]!NOTA[QTY],Table1[[#This Row],[//NOTA]]),"")</f>
        <v/>
      </c>
      <c r="AC100" s="4" t="str">
        <f>IF(Table1[[#This Row],[SISA]]="","",INDEX([1]!NOTA[STN],Table1[[#This Row],[//NOTA]]))</f>
        <v/>
      </c>
      <c r="AD10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0" s="2" t="str">
        <f>IF(Table1[[#This Row],[SISA X]]="","",Table1[[#This Row],[STN X]])</f>
        <v/>
      </c>
      <c r="AF100" s="2">
        <f ca="1">IF(AND(AR$5:AR$373&gt;=$3:$3,AR$5:AR$373&lt;=$4:$4),Table1[[#This Row],[CTN]],"")</f>
        <v>5</v>
      </c>
      <c r="AG100" s="2" t="str">
        <f ca="1">IF(Table1[[#This Row],[CTN_MG_1]]="","",Table1[[#This Row],[SISA X]])</f>
        <v/>
      </c>
      <c r="AH100" s="2" t="str">
        <f ca="1">IF(Table1[[#This Row],[QTY_ECER_MG_1]]="","",Table1[[#This Row],[STN SISA X]])</f>
        <v/>
      </c>
      <c r="AI100" s="2">
        <f ca="1">IF(Table1[[#This Row],[CTN_MG_1]]="","",COUNT(AF$6:AF100))</f>
        <v>86</v>
      </c>
      <c r="AJ100" s="2" t="str">
        <f ca="1">IF(AND(Table1[TGL_H]&gt;=$3:$3,Table1[TGL_H]&lt;=$4:$4),Table1[CTN],"")</f>
        <v/>
      </c>
      <c r="AK100" s="2" t="str">
        <f ca="1">IF(Table1[[#This Row],[CTN_MG_2]]="","",Table1[[#This Row],[SISA X]])</f>
        <v/>
      </c>
      <c r="AL100" s="2" t="str">
        <f ca="1">IF(Table1[[#This Row],[QTY_ECER_MG_2]]="","",Table1[[#This Row],[STN SISA X]])</f>
        <v/>
      </c>
      <c r="AM100" s="2" t="str">
        <f ca="1">IF(Table1[[#This Row],[CTN_MG_2]]="","",COUNT(AJ$6:AJ100))</f>
        <v/>
      </c>
      <c r="AN100" s="2" t="str">
        <f ca="1">IF(AND(AR$5:AR$373&gt;=$3:$3,AR$5:AR$373&lt;=$4:$4),Table1[[#This Row],[CTN]],"")</f>
        <v/>
      </c>
      <c r="AO100" s="2" t="str">
        <f ca="1">IF(Table1[[#This Row],[CTN_MG_3]]="","",Table1[[#This Row],[SISA X]])</f>
        <v/>
      </c>
      <c r="AP100" s="2" t="str">
        <f ca="1">IF(Table1[[#This Row],[QTY_ECER_MG_3]]="","",Table1[[#This Row],[STN SISA X]])</f>
        <v/>
      </c>
      <c r="AQ100" s="4" t="str">
        <f ca="1">IF(Table1[[#This Row],[CTN_MG_3]]="","",COUNT(AN$6:AN100))</f>
        <v/>
      </c>
      <c r="AR100" s="3">
        <f ca="1">INDEX([1]!NOTA[TGL_H],Table1[[#This Row],[//NOTA]])</f>
        <v>45114</v>
      </c>
    </row>
    <row r="101" spans="1:44" x14ac:dyDescent="0.25">
      <c r="A101" s="1">
        <v>130</v>
      </c>
      <c r="D101" t="str">
        <f ca="1">INDEX([1]!NOTA[NB NOTA_C_QTY],Table1[[#This Row],[//NOTA]])</f>
        <v>oilpastelop36sppcaseseaworldjk6box6setartomoro</v>
      </c>
      <c r="E10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opasteljk36wop36s6box6set</v>
      </c>
      <c r="F101" t="e">
        <f ca="1">MATCH(Table1[NB BM_C_QTY],Table6[POINTER],0)</f>
        <v>#N/A</v>
      </c>
      <c r="G101">
        <f t="shared" si="2"/>
        <v>130</v>
      </c>
      <c r="H101">
        <f ca="1">MATCH(Table1[[#This Row],[NB NOTA_C_QTY]],[2]!db[NB NOTA_C_QTY+F],0)</f>
        <v>1795</v>
      </c>
      <c r="I101" s="4" t="str">
        <f ca="1">INDEX(INDIRECT($4:$4),Table1[//DB])</f>
        <v>O pastel JK 36W OP-36 S</v>
      </c>
      <c r="J101" s="4" t="str">
        <f ca="1">INDEX(INDIRECT($4:$4),Table1[//DB])</f>
        <v>ARTO MORO</v>
      </c>
      <c r="K101" s="5" t="str">
        <f ca="1">INDEX(INDIRECT($4:$4),Table1[//DB])</f>
        <v>ATALI</v>
      </c>
      <c r="L101" s="4" t="str">
        <f ca="1">INDEX(INDIRECT($4:$4),Table1[//DB])</f>
        <v>6 BOX (6 SET)</v>
      </c>
      <c r="M101" s="4" t="str">
        <f ca="1">INDEX(INDIRECT($4:$4),Table1[//DB])</f>
        <v>cr/op</v>
      </c>
      <c r="N101" s="4" t="str">
        <f ca="1">INDEX(INDIRECT($4:$4),Table1[//DB])</f>
        <v>6</v>
      </c>
      <c r="O101" s="4" t="str">
        <f ca="1">INDEX(INDIRECT($4:$4),Table1[//DB])</f>
        <v>BOX</v>
      </c>
      <c r="P101" s="4" t="str">
        <f ca="1">INDEX(INDIRECT($4:$4),Table1[//DB])</f>
        <v>6</v>
      </c>
      <c r="Q101" s="4" t="str">
        <f ca="1">INDEX(INDIRECT($4:$4),Table1[//DB])</f>
        <v>SET</v>
      </c>
      <c r="R101" s="4" t="str">
        <f ca="1">INDEX(INDIRECT($4:$4),Table1[//DB])</f>
        <v/>
      </c>
      <c r="S101" s="4" t="str">
        <f ca="1">INDEX(INDIRECT($4:$4),Table1[//DB])</f>
        <v/>
      </c>
      <c r="T101" s="4">
        <f ca="1">INDEX(INDIRECT($4:$4),Table1[//DB])</f>
        <v>36</v>
      </c>
      <c r="U101" s="4" t="str">
        <f ca="1">INDEX(INDIRECT($4:$4),Table1[//DB])</f>
        <v>SET</v>
      </c>
      <c r="V101" s="4"/>
      <c r="W101" s="2">
        <f>INDEX([1]!NOTA[C],Table1[[#This Row],[//NOTA]])</f>
        <v>3</v>
      </c>
      <c r="X101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01" s="2">
        <f>IF(Table1[[#This Row],[CTN]]&lt;1,"",INDEX([1]!NOTA[QTY],Table1[[#This Row],[//NOTA]]))</f>
        <v>108</v>
      </c>
      <c r="Z101" s="2" t="str">
        <f>IF(Table1[[#This Row],[CTN]]&lt;1,"",INDEX([1]!NOTA[STN],Table1[[#This Row],[//NOTA]]))</f>
        <v>SET</v>
      </c>
      <c r="AA10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108</v>
      </c>
      <c r="AB101" s="4" t="str">
        <f>IF(Table1[[#This Row],[CTN]]&lt;1,INDEX([1]!NOTA[QTY],Table1[[#This Row],[//NOTA]]),"")</f>
        <v/>
      </c>
      <c r="AC101" s="4" t="str">
        <f>IF(Table1[[#This Row],[SISA]]="","",INDEX([1]!NOTA[STN],Table1[[#This Row],[//NOTA]]))</f>
        <v/>
      </c>
      <c r="AD10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1" s="2" t="str">
        <f>IF(Table1[[#This Row],[SISA X]]="","",Table1[[#This Row],[STN X]])</f>
        <v/>
      </c>
      <c r="AF101" s="2">
        <f ca="1">IF(AND(AR$5:AR$373&gt;=$3:$3,AR$5:AR$373&lt;=$4:$4),Table1[[#This Row],[CTN]],"")</f>
        <v>3</v>
      </c>
      <c r="AG101" s="2" t="str">
        <f ca="1">IF(Table1[[#This Row],[CTN_MG_1]]="","",Table1[[#This Row],[SISA X]])</f>
        <v/>
      </c>
      <c r="AH101" s="2" t="str">
        <f ca="1">IF(Table1[[#This Row],[QTY_ECER_MG_1]]="","",Table1[[#This Row],[STN SISA X]])</f>
        <v/>
      </c>
      <c r="AI101" s="2">
        <f ca="1">IF(Table1[[#This Row],[CTN_MG_1]]="","",COUNT(AF$6:AF101))</f>
        <v>87</v>
      </c>
      <c r="AJ101" s="2" t="str">
        <f ca="1">IF(AND(Table1[TGL_H]&gt;=$3:$3,Table1[TGL_H]&lt;=$4:$4),Table1[CTN],"")</f>
        <v/>
      </c>
      <c r="AK101" s="2" t="str">
        <f ca="1">IF(Table1[[#This Row],[CTN_MG_2]]="","",Table1[[#This Row],[SISA X]])</f>
        <v/>
      </c>
      <c r="AL101" s="2" t="str">
        <f ca="1">IF(Table1[[#This Row],[QTY_ECER_MG_2]]="","",Table1[[#This Row],[STN SISA X]])</f>
        <v/>
      </c>
      <c r="AM101" s="2" t="str">
        <f ca="1">IF(Table1[[#This Row],[CTN_MG_2]]="","",COUNT(AJ$6:AJ101))</f>
        <v/>
      </c>
      <c r="AN101" s="2" t="str">
        <f ca="1">IF(AND(AR$5:AR$373&gt;=$3:$3,AR$5:AR$373&lt;=$4:$4),Table1[[#This Row],[CTN]],"")</f>
        <v/>
      </c>
      <c r="AO101" s="2" t="str">
        <f ca="1">IF(Table1[[#This Row],[CTN_MG_3]]="","",Table1[[#This Row],[SISA X]])</f>
        <v/>
      </c>
      <c r="AP101" s="2" t="str">
        <f ca="1">IF(Table1[[#This Row],[QTY_ECER_MG_3]]="","",Table1[[#This Row],[STN SISA X]])</f>
        <v/>
      </c>
      <c r="AQ101" s="4" t="str">
        <f ca="1">IF(Table1[[#This Row],[CTN_MG_3]]="","",COUNT(AN$6:AN101))</f>
        <v/>
      </c>
      <c r="AR101" s="3">
        <f ca="1">INDEX([1]!NOTA[TGL_H],Table1[[#This Row],[//NOTA]])</f>
        <v>45114</v>
      </c>
    </row>
    <row r="102" spans="1:44" x14ac:dyDescent="0.25">
      <c r="A102" s="1">
        <v>131</v>
      </c>
      <c r="D102" t="str">
        <f ca="1">INDEX([1]!NOTA[NB NOTA_C_QTY],Table1[[#This Row],[//NOTA]])</f>
        <v>oilpastelop48sppcaseseaworldjk4box6setartomoro</v>
      </c>
      <c r="E10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opasteljk48wop48s4box6set</v>
      </c>
      <c r="F102" t="e">
        <f ca="1">MATCH(Table1[NB BM_C_QTY],Table6[POINTER],0)</f>
        <v>#N/A</v>
      </c>
      <c r="G102">
        <f t="shared" si="2"/>
        <v>131</v>
      </c>
      <c r="H102">
        <f ca="1">MATCH(Table1[[#This Row],[NB NOTA_C_QTY]],[2]!db[NB NOTA_C_QTY+F],0)</f>
        <v>1796</v>
      </c>
      <c r="I102" s="4" t="str">
        <f ca="1">INDEX(INDIRECT($4:$4),Table1[//DB])</f>
        <v>O pastel JK 48W OP-48 S</v>
      </c>
      <c r="J102" s="4" t="str">
        <f ca="1">INDEX(INDIRECT($4:$4),Table1[//DB])</f>
        <v>ARTO MORO</v>
      </c>
      <c r="K102" s="5" t="str">
        <f ca="1">INDEX(INDIRECT($4:$4),Table1[//DB])</f>
        <v>ATALI</v>
      </c>
      <c r="L102" s="4" t="str">
        <f ca="1">INDEX(INDIRECT($4:$4),Table1[//DB])</f>
        <v>4 BOX (6 SET)</v>
      </c>
      <c r="M102" s="4" t="str">
        <f ca="1">INDEX(INDIRECT($4:$4),Table1[//DB])</f>
        <v>cr/op</v>
      </c>
      <c r="N102" s="4" t="str">
        <f ca="1">INDEX(INDIRECT($4:$4),Table1[//DB])</f>
        <v>4</v>
      </c>
      <c r="O102" s="4" t="str">
        <f ca="1">INDEX(INDIRECT($4:$4),Table1[//DB])</f>
        <v>BOX</v>
      </c>
      <c r="P102" s="4" t="str">
        <f ca="1">INDEX(INDIRECT($4:$4),Table1[//DB])</f>
        <v>6</v>
      </c>
      <c r="Q102" s="4" t="str">
        <f ca="1">INDEX(INDIRECT($4:$4),Table1[//DB])</f>
        <v>SET</v>
      </c>
      <c r="R102" s="4" t="str">
        <f ca="1">INDEX(INDIRECT($4:$4),Table1[//DB])</f>
        <v/>
      </c>
      <c r="S102" s="4" t="str">
        <f ca="1">INDEX(INDIRECT($4:$4),Table1[//DB])</f>
        <v/>
      </c>
      <c r="T102" s="4">
        <f ca="1">INDEX(INDIRECT($4:$4),Table1[//DB])</f>
        <v>24</v>
      </c>
      <c r="U102" s="4" t="str">
        <f ca="1">INDEX(INDIRECT($4:$4),Table1[//DB])</f>
        <v>SET</v>
      </c>
      <c r="V102" s="4"/>
      <c r="W102" s="2">
        <f>INDEX([1]!NOTA[C],Table1[[#This Row],[//NOTA]])</f>
        <v>2</v>
      </c>
      <c r="X10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02" s="2">
        <f>IF(Table1[[#This Row],[CTN]]&lt;1,"",INDEX([1]!NOTA[QTY],Table1[[#This Row],[//NOTA]]))</f>
        <v>48</v>
      </c>
      <c r="Z102" s="2" t="str">
        <f>IF(Table1[[#This Row],[CTN]]&lt;1,"",INDEX([1]!NOTA[STN],Table1[[#This Row],[//NOTA]]))</f>
        <v>SET</v>
      </c>
      <c r="AA10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</v>
      </c>
      <c r="AB102" s="4" t="str">
        <f>IF(Table1[[#This Row],[CTN]]&lt;1,INDEX([1]!NOTA[QTY],Table1[[#This Row],[//NOTA]]),"")</f>
        <v/>
      </c>
      <c r="AC102" s="4" t="str">
        <f>IF(Table1[[#This Row],[SISA]]="","",INDEX([1]!NOTA[STN],Table1[[#This Row],[//NOTA]]))</f>
        <v/>
      </c>
      <c r="AD10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2" s="2" t="str">
        <f>IF(Table1[[#This Row],[SISA X]]="","",Table1[[#This Row],[STN X]])</f>
        <v/>
      </c>
      <c r="AF102" s="2">
        <f ca="1">IF(AND(AR$5:AR$373&gt;=$3:$3,AR$5:AR$373&lt;=$4:$4),Table1[[#This Row],[CTN]],"")</f>
        <v>2</v>
      </c>
      <c r="AG102" s="2" t="str">
        <f ca="1">IF(Table1[[#This Row],[CTN_MG_1]]="","",Table1[[#This Row],[SISA X]])</f>
        <v/>
      </c>
      <c r="AH102" s="2" t="str">
        <f ca="1">IF(Table1[[#This Row],[QTY_ECER_MG_1]]="","",Table1[[#This Row],[STN SISA X]])</f>
        <v/>
      </c>
      <c r="AI102" s="2">
        <f ca="1">IF(Table1[[#This Row],[CTN_MG_1]]="","",COUNT(AF$6:AF102))</f>
        <v>88</v>
      </c>
      <c r="AJ102" s="2" t="str">
        <f ca="1">IF(AND(Table1[TGL_H]&gt;=$3:$3,Table1[TGL_H]&lt;=$4:$4),Table1[CTN],"")</f>
        <v/>
      </c>
      <c r="AK102" s="2" t="str">
        <f ca="1">IF(Table1[[#This Row],[CTN_MG_2]]="","",Table1[[#This Row],[SISA X]])</f>
        <v/>
      </c>
      <c r="AL102" s="2" t="str">
        <f ca="1">IF(Table1[[#This Row],[QTY_ECER_MG_2]]="","",Table1[[#This Row],[STN SISA X]])</f>
        <v/>
      </c>
      <c r="AM102" s="2" t="str">
        <f ca="1">IF(Table1[[#This Row],[CTN_MG_2]]="","",COUNT(AJ$6:AJ102))</f>
        <v/>
      </c>
      <c r="AN102" s="2" t="str">
        <f ca="1">IF(AND(AR$5:AR$373&gt;=$3:$3,AR$5:AR$373&lt;=$4:$4),Table1[[#This Row],[CTN]],"")</f>
        <v/>
      </c>
      <c r="AO102" s="2" t="str">
        <f ca="1">IF(Table1[[#This Row],[CTN_MG_3]]="","",Table1[[#This Row],[SISA X]])</f>
        <v/>
      </c>
      <c r="AP102" s="2" t="str">
        <f ca="1">IF(Table1[[#This Row],[QTY_ECER_MG_3]]="","",Table1[[#This Row],[STN SISA X]])</f>
        <v/>
      </c>
      <c r="AQ102" s="4" t="str">
        <f ca="1">IF(Table1[[#This Row],[CTN_MG_3]]="","",COUNT(AN$6:AN102))</f>
        <v/>
      </c>
      <c r="AR102" s="3">
        <f ca="1">INDEX([1]!NOTA[TGL_H],Table1[[#This Row],[//NOTA]])</f>
        <v>45114</v>
      </c>
    </row>
    <row r="103" spans="1:44" x14ac:dyDescent="0.25">
      <c r="A103" s="1">
        <v>132</v>
      </c>
      <c r="D103" t="str">
        <f ca="1">INDEX([1]!NOTA[NB NOTA_C_QTY],Table1[[#This Row],[//NOTA]])</f>
        <v>oilpastelop55sppcaseseaworldjk4box6setartomoro</v>
      </c>
      <c r="E10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opasteljk55wop55s4box6set</v>
      </c>
      <c r="F103" t="e">
        <f ca="1">MATCH(Table1[NB BM_C_QTY],Table6[POINTER],0)</f>
        <v>#N/A</v>
      </c>
      <c r="G103">
        <f t="shared" si="2"/>
        <v>132</v>
      </c>
      <c r="H103">
        <f ca="1">MATCH(Table1[[#This Row],[NB NOTA_C_QTY]],[2]!db[NB NOTA_C_QTY+F],0)</f>
        <v>1797</v>
      </c>
      <c r="I103" s="4" t="str">
        <f ca="1">INDEX(INDIRECT($4:$4),Table1[//DB])</f>
        <v>O pastel JK 55W OP-55 S</v>
      </c>
      <c r="J103" s="4" t="str">
        <f ca="1">INDEX(INDIRECT($4:$4),Table1[//DB])</f>
        <v>ARTO MORO</v>
      </c>
      <c r="K103" s="5" t="str">
        <f ca="1">INDEX(INDIRECT($4:$4),Table1[//DB])</f>
        <v>ATALI</v>
      </c>
      <c r="L103" s="4" t="str">
        <f ca="1">INDEX(INDIRECT($4:$4),Table1[//DB])</f>
        <v>4 BOX (6 SET)</v>
      </c>
      <c r="M103" s="4" t="str">
        <f ca="1">INDEX(INDIRECT($4:$4),Table1[//DB])</f>
        <v>cr/op</v>
      </c>
      <c r="N103" s="4" t="str">
        <f ca="1">INDEX(INDIRECT($4:$4),Table1[//DB])</f>
        <v>4</v>
      </c>
      <c r="O103" s="4" t="str">
        <f ca="1">INDEX(INDIRECT($4:$4),Table1[//DB])</f>
        <v>BOX</v>
      </c>
      <c r="P103" s="4" t="str">
        <f ca="1">INDEX(INDIRECT($4:$4),Table1[//DB])</f>
        <v>6</v>
      </c>
      <c r="Q103" s="4" t="str">
        <f ca="1">INDEX(INDIRECT($4:$4),Table1[//DB])</f>
        <v>SET</v>
      </c>
      <c r="R103" s="4" t="str">
        <f ca="1">INDEX(INDIRECT($4:$4),Table1[//DB])</f>
        <v/>
      </c>
      <c r="S103" s="4" t="str">
        <f ca="1">INDEX(INDIRECT($4:$4),Table1[//DB])</f>
        <v/>
      </c>
      <c r="T103" s="4">
        <f ca="1">INDEX(INDIRECT($4:$4),Table1[//DB])</f>
        <v>24</v>
      </c>
      <c r="U103" s="4" t="str">
        <f ca="1">INDEX(INDIRECT($4:$4),Table1[//DB])</f>
        <v>SET</v>
      </c>
      <c r="V103" s="4"/>
      <c r="W103" s="2">
        <f>INDEX([1]!NOTA[C],Table1[[#This Row],[//NOTA]])</f>
        <v>3</v>
      </c>
      <c r="X103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03" s="2">
        <f>IF(Table1[[#This Row],[CTN]]&lt;1,"",INDEX([1]!NOTA[QTY],Table1[[#This Row],[//NOTA]]))</f>
        <v>72</v>
      </c>
      <c r="Z103" s="2" t="str">
        <f>IF(Table1[[#This Row],[CTN]]&lt;1,"",INDEX([1]!NOTA[STN],Table1[[#This Row],[//NOTA]]))</f>
        <v>SET</v>
      </c>
      <c r="AA10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</v>
      </c>
      <c r="AB103" s="4" t="str">
        <f>IF(Table1[[#This Row],[CTN]]&lt;1,INDEX([1]!NOTA[QTY],Table1[[#This Row],[//NOTA]]),"")</f>
        <v/>
      </c>
      <c r="AC103" s="4" t="str">
        <f>IF(Table1[[#This Row],[SISA]]="","",INDEX([1]!NOTA[STN],Table1[[#This Row],[//NOTA]]))</f>
        <v/>
      </c>
      <c r="AD10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3" s="2" t="str">
        <f>IF(Table1[[#This Row],[SISA X]]="","",Table1[[#This Row],[STN X]])</f>
        <v/>
      </c>
      <c r="AF103" s="2">
        <f ca="1">IF(AND(AR$5:AR$373&gt;=$3:$3,AR$5:AR$373&lt;=$4:$4),Table1[[#This Row],[CTN]],"")</f>
        <v>3</v>
      </c>
      <c r="AG103" s="2" t="str">
        <f ca="1">IF(Table1[[#This Row],[CTN_MG_1]]="","",Table1[[#This Row],[SISA X]])</f>
        <v/>
      </c>
      <c r="AH103" s="2" t="str">
        <f ca="1">IF(Table1[[#This Row],[QTY_ECER_MG_1]]="","",Table1[[#This Row],[STN SISA X]])</f>
        <v/>
      </c>
      <c r="AI103" s="2">
        <f ca="1">IF(Table1[[#This Row],[CTN_MG_1]]="","",COUNT(AF$6:AF103))</f>
        <v>89</v>
      </c>
      <c r="AJ103" s="2" t="str">
        <f ca="1">IF(AND(Table1[TGL_H]&gt;=$3:$3,Table1[TGL_H]&lt;=$4:$4),Table1[CTN],"")</f>
        <v/>
      </c>
      <c r="AK103" s="2" t="str">
        <f ca="1">IF(Table1[[#This Row],[CTN_MG_2]]="","",Table1[[#This Row],[SISA X]])</f>
        <v/>
      </c>
      <c r="AL103" s="2" t="str">
        <f ca="1">IF(Table1[[#This Row],[QTY_ECER_MG_2]]="","",Table1[[#This Row],[STN SISA X]])</f>
        <v/>
      </c>
      <c r="AM103" s="2" t="str">
        <f ca="1">IF(Table1[[#This Row],[CTN_MG_2]]="","",COUNT(AJ$6:AJ103))</f>
        <v/>
      </c>
      <c r="AN103" s="2" t="str">
        <f ca="1">IF(AND(AR$5:AR$373&gt;=$3:$3,AR$5:AR$373&lt;=$4:$4),Table1[[#This Row],[CTN]],"")</f>
        <v/>
      </c>
      <c r="AO103" s="2" t="str">
        <f ca="1">IF(Table1[[#This Row],[CTN_MG_3]]="","",Table1[[#This Row],[SISA X]])</f>
        <v/>
      </c>
      <c r="AP103" s="2" t="str">
        <f ca="1">IF(Table1[[#This Row],[QTY_ECER_MG_3]]="","",Table1[[#This Row],[STN SISA X]])</f>
        <v/>
      </c>
      <c r="AQ103" s="4" t="str">
        <f ca="1">IF(Table1[[#This Row],[CTN_MG_3]]="","",COUNT(AN$6:AN103))</f>
        <v/>
      </c>
      <c r="AR103" s="3">
        <f ca="1">INDEX([1]!NOTA[TGL_H],Table1[[#This Row],[//NOTA]])</f>
        <v>45114</v>
      </c>
    </row>
    <row r="104" spans="1:44" x14ac:dyDescent="0.25">
      <c r="A104" s="1">
        <v>134</v>
      </c>
      <c r="D104" t="str">
        <f ca="1">INDEX([1]!NOTA[NB NOTA_C_QTY],Table1[[#This Row],[//NOTA]])</f>
        <v>oilpastelop12sppcaseseaworldjk12lsnartomoro</v>
      </c>
      <c r="E10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opasteljk12wop12s12lsn</v>
      </c>
      <c r="F104">
        <f ca="1">MATCH(Table1[NB BM_C_QTY],Table6[POINTER],0)</f>
        <v>3612</v>
      </c>
      <c r="G104">
        <f t="shared" si="2"/>
        <v>134</v>
      </c>
      <c r="H104">
        <f ca="1">MATCH(Table1[[#This Row],[NB NOTA_C_QTY]],[2]!db[NB NOTA_C_QTY+F],0)</f>
        <v>1792</v>
      </c>
      <c r="I104" s="4" t="str">
        <f ca="1">INDEX(INDIRECT($4:$4),Table1[//DB])</f>
        <v>O pastel JK 12W OP-12 S</v>
      </c>
      <c r="J104" s="4" t="str">
        <f ca="1">INDEX(INDIRECT($4:$4),Table1[//DB])</f>
        <v>ARTO MORO</v>
      </c>
      <c r="K104" s="5" t="str">
        <f ca="1">INDEX(INDIRECT($4:$4),Table1[//DB])</f>
        <v>ATALI</v>
      </c>
      <c r="L104" s="4" t="str">
        <f ca="1">INDEX(INDIRECT($4:$4),Table1[//DB])</f>
        <v>12 LSN</v>
      </c>
      <c r="M104" s="4" t="str">
        <f ca="1">INDEX(INDIRECT($4:$4),Table1[//DB])</f>
        <v>cr/op</v>
      </c>
      <c r="N104" s="4" t="str">
        <f ca="1">INDEX(INDIRECT($4:$4),Table1[//DB])</f>
        <v>12</v>
      </c>
      <c r="O104" s="4" t="str">
        <f ca="1">INDEX(INDIRECT($4:$4),Table1[//DB])</f>
        <v>LSN</v>
      </c>
      <c r="P104" s="4">
        <f ca="1">INDEX(INDIRECT($4:$4),Table1[//DB])</f>
        <v>12</v>
      </c>
      <c r="Q104" s="4" t="str">
        <f ca="1">INDEX(INDIRECT($4:$4),Table1[//DB])</f>
        <v>PCS</v>
      </c>
      <c r="R104" s="4" t="str">
        <f ca="1">INDEX(INDIRECT($4:$4),Table1[//DB])</f>
        <v/>
      </c>
      <c r="S104" s="4" t="str">
        <f ca="1">INDEX(INDIRECT($4:$4),Table1[//DB])</f>
        <v/>
      </c>
      <c r="T104" s="4">
        <f ca="1">INDEX(INDIRECT($4:$4),Table1[//DB])</f>
        <v>144</v>
      </c>
      <c r="U104" s="4" t="str">
        <f ca="1">INDEX(INDIRECT($4:$4),Table1[//DB])</f>
        <v>PCS</v>
      </c>
      <c r="V104" s="4"/>
      <c r="W104" s="2">
        <f>INDEX([1]!NOTA[C],Table1[[#This Row],[//NOTA]])</f>
        <v>2</v>
      </c>
      <c r="X10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04" s="2">
        <f>IF(Table1[[#This Row],[CTN]]&lt;1,"",INDEX([1]!NOTA[QTY],Table1[[#This Row],[//NOTA]]))</f>
        <v>288</v>
      </c>
      <c r="Z104" s="2" t="str">
        <f>IF(Table1[[#This Row],[CTN]]&lt;1,"",INDEX([1]!NOTA[STN],Table1[[#This Row],[//NOTA]]))</f>
        <v>SET</v>
      </c>
      <c r="AA10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104" s="4" t="str">
        <f>IF(Table1[[#This Row],[CTN]]&lt;1,INDEX([1]!NOTA[QTY],Table1[[#This Row],[//NOTA]]),"")</f>
        <v/>
      </c>
      <c r="AC104" s="4" t="str">
        <f>IF(Table1[[#This Row],[SISA]]="","",INDEX([1]!NOTA[STN],Table1[[#This Row],[//NOTA]]))</f>
        <v/>
      </c>
      <c r="AD10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4" s="2" t="str">
        <f>IF(Table1[[#This Row],[SISA X]]="","",Table1[[#This Row],[STN X]])</f>
        <v/>
      </c>
      <c r="AF104" s="2">
        <f ca="1">IF(AND(AR$5:AR$373&gt;=$3:$3,AR$5:AR$373&lt;=$4:$4),Table1[[#This Row],[CTN]],"")</f>
        <v>2</v>
      </c>
      <c r="AG104" s="2" t="str">
        <f ca="1">IF(Table1[[#This Row],[CTN_MG_1]]="","",Table1[[#This Row],[SISA X]])</f>
        <v/>
      </c>
      <c r="AH104" s="2" t="str">
        <f ca="1">IF(Table1[[#This Row],[QTY_ECER_MG_1]]="","",Table1[[#This Row],[STN SISA X]])</f>
        <v/>
      </c>
      <c r="AI104" s="2">
        <f ca="1">IF(Table1[[#This Row],[CTN_MG_1]]="","",COUNT(AF$6:AF104))</f>
        <v>90</v>
      </c>
      <c r="AJ104" s="2" t="str">
        <f ca="1">IF(AND(Table1[TGL_H]&gt;=$3:$3,Table1[TGL_H]&lt;=$4:$4),Table1[CTN],"")</f>
        <v/>
      </c>
      <c r="AK104" s="2" t="str">
        <f ca="1">IF(Table1[[#This Row],[CTN_MG_2]]="","",Table1[[#This Row],[SISA X]])</f>
        <v/>
      </c>
      <c r="AL104" s="2" t="str">
        <f ca="1">IF(Table1[[#This Row],[QTY_ECER_MG_2]]="","",Table1[[#This Row],[STN SISA X]])</f>
        <v/>
      </c>
      <c r="AM104" s="2" t="str">
        <f ca="1">IF(Table1[[#This Row],[CTN_MG_2]]="","",COUNT(AJ$6:AJ104))</f>
        <v/>
      </c>
      <c r="AN104" s="2" t="str">
        <f ca="1">IF(AND(AR$5:AR$373&gt;=$3:$3,AR$5:AR$373&lt;=$4:$4),Table1[[#This Row],[CTN]],"")</f>
        <v/>
      </c>
      <c r="AO104" s="2" t="str">
        <f ca="1">IF(Table1[[#This Row],[CTN_MG_3]]="","",Table1[[#This Row],[SISA X]])</f>
        <v/>
      </c>
      <c r="AP104" s="2" t="str">
        <f ca="1">IF(Table1[[#This Row],[QTY_ECER_MG_3]]="","",Table1[[#This Row],[STN SISA X]])</f>
        <v/>
      </c>
      <c r="AQ104" s="4" t="str">
        <f ca="1">IF(Table1[[#This Row],[CTN_MG_3]]="","",COUNT(AN$6:AN104))</f>
        <v/>
      </c>
      <c r="AR104" s="3">
        <f ca="1">INDEX([1]!NOTA[TGL_H],Table1[[#This Row],[//NOTA]])</f>
        <v>45114</v>
      </c>
    </row>
    <row r="105" spans="1:44" x14ac:dyDescent="0.25">
      <c r="A105" s="1">
        <v>135</v>
      </c>
      <c r="D105" t="str">
        <f ca="1">INDEX([1]!NOTA[NB NOTA_C_QTY],Table1[[#This Row],[//NOTA]])</f>
        <v>oilpastelop24sppcaseseaworldjk8box6setartomoro</v>
      </c>
      <c r="E10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opasteljk24wop24s8box6set</v>
      </c>
      <c r="F105" t="e">
        <f ca="1">MATCH(Table1[NB BM_C_QTY],Table6[POINTER],0)</f>
        <v>#N/A</v>
      </c>
      <c r="G105">
        <f t="shared" si="2"/>
        <v>135</v>
      </c>
      <c r="H105">
        <f ca="1">MATCH(Table1[[#This Row],[NB NOTA_C_QTY]],[2]!db[NB NOTA_C_QTY+F],0)</f>
        <v>1794</v>
      </c>
      <c r="I105" s="4" t="str">
        <f ca="1">INDEX(INDIRECT($4:$4),Table1[//DB])</f>
        <v>O pastel JK 24W OP-24 S</v>
      </c>
      <c r="J105" s="4" t="str">
        <f ca="1">INDEX(INDIRECT($4:$4),Table1[//DB])</f>
        <v>ARTO MORO</v>
      </c>
      <c r="K105" s="5" t="str">
        <f ca="1">INDEX(INDIRECT($4:$4),Table1[//DB])</f>
        <v>ATALI</v>
      </c>
      <c r="L105" s="4" t="str">
        <f ca="1">INDEX(INDIRECT($4:$4),Table1[//DB])</f>
        <v>8 BOX (6 SET)</v>
      </c>
      <c r="M105" s="4" t="str">
        <f ca="1">INDEX(INDIRECT($4:$4),Table1[//DB])</f>
        <v>cr/op</v>
      </c>
      <c r="N105" s="4" t="str">
        <f ca="1">INDEX(INDIRECT($4:$4),Table1[//DB])</f>
        <v>8</v>
      </c>
      <c r="O105" s="4" t="str">
        <f ca="1">INDEX(INDIRECT($4:$4),Table1[//DB])</f>
        <v>BOX</v>
      </c>
      <c r="P105" s="4" t="str">
        <f ca="1">INDEX(INDIRECT($4:$4),Table1[//DB])</f>
        <v>6</v>
      </c>
      <c r="Q105" s="4" t="str">
        <f ca="1">INDEX(INDIRECT($4:$4),Table1[//DB])</f>
        <v>SET</v>
      </c>
      <c r="R105" s="4" t="str">
        <f ca="1">INDEX(INDIRECT($4:$4),Table1[//DB])</f>
        <v/>
      </c>
      <c r="S105" s="4" t="str">
        <f ca="1">INDEX(INDIRECT($4:$4),Table1[//DB])</f>
        <v/>
      </c>
      <c r="T105" s="4">
        <f ca="1">INDEX(INDIRECT($4:$4),Table1[//DB])</f>
        <v>48</v>
      </c>
      <c r="U105" s="4" t="str">
        <f ca="1">INDEX(INDIRECT($4:$4),Table1[//DB])</f>
        <v>SET</v>
      </c>
      <c r="V105" s="4"/>
      <c r="W105" s="2">
        <f>INDEX([1]!NOTA[C],Table1[[#This Row],[//NOTA]])</f>
        <v>7</v>
      </c>
      <c r="X105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105" s="2">
        <f>IF(Table1[[#This Row],[CTN]]&lt;1,"",INDEX([1]!NOTA[QTY],Table1[[#This Row],[//NOTA]]))</f>
        <v>336</v>
      </c>
      <c r="Z105" s="2" t="str">
        <f>IF(Table1[[#This Row],[CTN]]&lt;1,"",INDEX([1]!NOTA[STN],Table1[[#This Row],[//NOTA]]))</f>
        <v>SET</v>
      </c>
      <c r="AA10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336</v>
      </c>
      <c r="AB105" s="4" t="str">
        <f>IF(Table1[[#This Row],[CTN]]&lt;1,INDEX([1]!NOTA[QTY],Table1[[#This Row],[//NOTA]]),"")</f>
        <v/>
      </c>
      <c r="AC105" s="4" t="str">
        <f>IF(Table1[[#This Row],[SISA]]="","",INDEX([1]!NOTA[STN],Table1[[#This Row],[//NOTA]]))</f>
        <v/>
      </c>
      <c r="AD10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5" s="2" t="str">
        <f>IF(Table1[[#This Row],[SISA X]]="","",Table1[[#This Row],[STN X]])</f>
        <v/>
      </c>
      <c r="AF105" s="2">
        <f ca="1">IF(AND(AR$5:AR$373&gt;=$3:$3,AR$5:AR$373&lt;=$4:$4),Table1[[#This Row],[CTN]],"")</f>
        <v>7</v>
      </c>
      <c r="AG105" s="2" t="str">
        <f ca="1">IF(Table1[[#This Row],[CTN_MG_1]]="","",Table1[[#This Row],[SISA X]])</f>
        <v/>
      </c>
      <c r="AH105" s="2" t="str">
        <f ca="1">IF(Table1[[#This Row],[QTY_ECER_MG_1]]="","",Table1[[#This Row],[STN SISA X]])</f>
        <v/>
      </c>
      <c r="AI105" s="2">
        <f ca="1">IF(Table1[[#This Row],[CTN_MG_1]]="","",COUNT(AF$6:AF105))</f>
        <v>91</v>
      </c>
      <c r="AJ105" s="2" t="str">
        <f ca="1">IF(AND(Table1[TGL_H]&gt;=$3:$3,Table1[TGL_H]&lt;=$4:$4),Table1[CTN],"")</f>
        <v/>
      </c>
      <c r="AK105" s="2" t="str">
        <f ca="1">IF(Table1[[#This Row],[CTN_MG_2]]="","",Table1[[#This Row],[SISA X]])</f>
        <v/>
      </c>
      <c r="AL105" s="2" t="str">
        <f ca="1">IF(Table1[[#This Row],[QTY_ECER_MG_2]]="","",Table1[[#This Row],[STN SISA X]])</f>
        <v/>
      </c>
      <c r="AM105" s="2" t="str">
        <f ca="1">IF(Table1[[#This Row],[CTN_MG_2]]="","",COUNT(AJ$6:AJ105))</f>
        <v/>
      </c>
      <c r="AN105" s="2" t="str">
        <f ca="1">IF(AND(AR$5:AR$373&gt;=$3:$3,AR$5:AR$373&lt;=$4:$4),Table1[[#This Row],[CTN]],"")</f>
        <v/>
      </c>
      <c r="AO105" s="2" t="str">
        <f ca="1">IF(Table1[[#This Row],[CTN_MG_3]]="","",Table1[[#This Row],[SISA X]])</f>
        <v/>
      </c>
      <c r="AP105" s="2" t="str">
        <f ca="1">IF(Table1[[#This Row],[QTY_ECER_MG_3]]="","",Table1[[#This Row],[STN SISA X]])</f>
        <v/>
      </c>
      <c r="AQ105" s="4" t="str">
        <f ca="1">IF(Table1[[#This Row],[CTN_MG_3]]="","",COUNT(AN$6:AN105))</f>
        <v/>
      </c>
      <c r="AR105" s="3">
        <f ca="1">INDEX([1]!NOTA[TGL_H],Table1[[#This Row],[//NOTA]])</f>
        <v>45114</v>
      </c>
    </row>
    <row r="106" spans="1:44" x14ac:dyDescent="0.25">
      <c r="A106" s="1">
        <v>136</v>
      </c>
      <c r="D106" t="str">
        <f ca="1">INDEX([1]!NOTA[NB NOTA_C_QTY],Table1[[#This Row],[//NOTA]])</f>
        <v>oilpastelop72sppcaseseaworldjk4box6setartomoro</v>
      </c>
      <c r="E10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opasteljk72wop72s4box6set</v>
      </c>
      <c r="F106" t="e">
        <f ca="1">MATCH(Table1[NB BM_C_QTY],Table6[POINTER],0)</f>
        <v>#N/A</v>
      </c>
      <c r="G106">
        <f t="shared" si="2"/>
        <v>136</v>
      </c>
      <c r="H106">
        <f ca="1">MATCH(Table1[[#This Row],[NB NOTA_C_QTY]],[2]!db[NB NOTA_C_QTY+F],0)</f>
        <v>1798</v>
      </c>
      <c r="I106" s="4" t="str">
        <f ca="1">INDEX(INDIRECT($4:$4),Table1[//DB])</f>
        <v>O pastel JK 72W OP-72 S</v>
      </c>
      <c r="J106" s="4" t="str">
        <f ca="1">INDEX(INDIRECT($4:$4),Table1[//DB])</f>
        <v>ARTO MORO</v>
      </c>
      <c r="K106" s="5" t="str">
        <f ca="1">INDEX(INDIRECT($4:$4),Table1[//DB])</f>
        <v>ATALI</v>
      </c>
      <c r="L106" s="4" t="str">
        <f ca="1">INDEX(INDIRECT($4:$4),Table1[//DB])</f>
        <v>4 BOX (6 SET)</v>
      </c>
      <c r="M106" s="4" t="str">
        <f ca="1">INDEX(INDIRECT($4:$4),Table1[//DB])</f>
        <v>cr/op</v>
      </c>
      <c r="N106" s="4" t="str">
        <f ca="1">INDEX(INDIRECT($4:$4),Table1[//DB])</f>
        <v>4</v>
      </c>
      <c r="O106" s="4" t="str">
        <f ca="1">INDEX(INDIRECT($4:$4),Table1[//DB])</f>
        <v>BOX</v>
      </c>
      <c r="P106" s="4" t="str">
        <f ca="1">INDEX(INDIRECT($4:$4),Table1[//DB])</f>
        <v>6</v>
      </c>
      <c r="Q106" s="4" t="str">
        <f ca="1">INDEX(INDIRECT($4:$4),Table1[//DB])</f>
        <v>SET</v>
      </c>
      <c r="R106" s="4" t="str">
        <f ca="1">INDEX(INDIRECT($4:$4),Table1[//DB])</f>
        <v/>
      </c>
      <c r="S106" s="4" t="str">
        <f ca="1">INDEX(INDIRECT($4:$4),Table1[//DB])</f>
        <v/>
      </c>
      <c r="T106" s="4">
        <f ca="1">INDEX(INDIRECT($4:$4),Table1[//DB])</f>
        <v>24</v>
      </c>
      <c r="U106" s="4" t="str">
        <f ca="1">INDEX(INDIRECT($4:$4),Table1[//DB])</f>
        <v>SET</v>
      </c>
      <c r="V106" s="4"/>
      <c r="W106" s="2">
        <f>INDEX([1]!NOTA[C],Table1[[#This Row],[//NOTA]])</f>
        <v>1</v>
      </c>
      <c r="X10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06" s="2">
        <f>IF(Table1[[#This Row],[CTN]]&lt;1,"",INDEX([1]!NOTA[QTY],Table1[[#This Row],[//NOTA]]))</f>
        <v>24</v>
      </c>
      <c r="Z106" s="2" t="str">
        <f>IF(Table1[[#This Row],[CTN]]&lt;1,"",INDEX([1]!NOTA[STN],Table1[[#This Row],[//NOTA]]))</f>
        <v>SET</v>
      </c>
      <c r="AA10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</v>
      </c>
      <c r="AB106" s="4" t="str">
        <f>IF(Table1[[#This Row],[CTN]]&lt;1,INDEX([1]!NOTA[QTY],Table1[[#This Row],[//NOTA]]),"")</f>
        <v/>
      </c>
      <c r="AC106" s="4" t="str">
        <f>IF(Table1[[#This Row],[SISA]]="","",INDEX([1]!NOTA[STN],Table1[[#This Row],[//NOTA]]))</f>
        <v/>
      </c>
      <c r="AD10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6" s="2" t="str">
        <f>IF(Table1[[#This Row],[SISA X]]="","",Table1[[#This Row],[STN X]])</f>
        <v/>
      </c>
      <c r="AF106" s="2">
        <f ca="1">IF(AND(AR$5:AR$373&gt;=$3:$3,AR$5:AR$373&lt;=$4:$4),Table1[[#This Row],[CTN]],"")</f>
        <v>1</v>
      </c>
      <c r="AG106" s="2" t="str">
        <f ca="1">IF(Table1[[#This Row],[CTN_MG_1]]="","",Table1[[#This Row],[SISA X]])</f>
        <v/>
      </c>
      <c r="AH106" s="2" t="str">
        <f ca="1">IF(Table1[[#This Row],[QTY_ECER_MG_1]]="","",Table1[[#This Row],[STN SISA X]])</f>
        <v/>
      </c>
      <c r="AI106" s="2">
        <f ca="1">IF(Table1[[#This Row],[CTN_MG_1]]="","",COUNT(AF$6:AF106))</f>
        <v>92</v>
      </c>
      <c r="AJ106" s="2" t="str">
        <f ca="1">IF(AND(Table1[TGL_H]&gt;=$3:$3,Table1[TGL_H]&lt;=$4:$4),Table1[CTN],"")</f>
        <v/>
      </c>
      <c r="AK106" s="2" t="str">
        <f ca="1">IF(Table1[[#This Row],[CTN_MG_2]]="","",Table1[[#This Row],[SISA X]])</f>
        <v/>
      </c>
      <c r="AL106" s="2" t="str">
        <f ca="1">IF(Table1[[#This Row],[QTY_ECER_MG_2]]="","",Table1[[#This Row],[STN SISA X]])</f>
        <v/>
      </c>
      <c r="AM106" s="2" t="str">
        <f ca="1">IF(Table1[[#This Row],[CTN_MG_2]]="","",COUNT(AJ$6:AJ106))</f>
        <v/>
      </c>
      <c r="AN106" s="2" t="str">
        <f ca="1">IF(AND(AR$5:AR$373&gt;=$3:$3,AR$5:AR$373&lt;=$4:$4),Table1[[#This Row],[CTN]],"")</f>
        <v/>
      </c>
      <c r="AO106" s="2" t="str">
        <f ca="1">IF(Table1[[#This Row],[CTN_MG_3]]="","",Table1[[#This Row],[SISA X]])</f>
        <v/>
      </c>
      <c r="AP106" s="2" t="str">
        <f ca="1">IF(Table1[[#This Row],[QTY_ECER_MG_3]]="","",Table1[[#This Row],[STN SISA X]])</f>
        <v/>
      </c>
      <c r="AQ106" s="4" t="str">
        <f ca="1">IF(Table1[[#This Row],[CTN_MG_3]]="","",COUNT(AN$6:AN106))</f>
        <v/>
      </c>
      <c r="AR106" s="3">
        <f ca="1">INDEX([1]!NOTA[TGL_H],Table1[[#This Row],[//NOTA]])</f>
        <v>45114</v>
      </c>
    </row>
    <row r="107" spans="1:44" x14ac:dyDescent="0.25">
      <c r="A107" s="1">
        <v>137</v>
      </c>
      <c r="D107" t="str">
        <f ca="1">INDEX([1]!NOTA[NB NOTA_C_QTY],Table1[[#This Row],[//NOTA]])</f>
        <v>oilpastelop12chccompactjk12lsnartomoro</v>
      </c>
      <c r="E10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opasteljk12wop12chccompact12lsn</v>
      </c>
      <c r="F107" t="e">
        <f ca="1">MATCH(Table1[NB BM_C_QTY],Table6[POINTER],0)</f>
        <v>#N/A</v>
      </c>
      <c r="G107">
        <f t="shared" si="2"/>
        <v>137</v>
      </c>
      <c r="H107">
        <f ca="1">MATCH(Table1[[#This Row],[NB NOTA_C_QTY]],[2]!db[NB NOTA_C_QTY+F],0)</f>
        <v>1790</v>
      </c>
      <c r="I107" s="4" t="str">
        <f ca="1">INDEX(INDIRECT($4:$4),Table1[//DB])</f>
        <v>O pastel JK 12W OP-12 CHC Compact</v>
      </c>
      <c r="J107" s="4" t="str">
        <f ca="1">INDEX(INDIRECT($4:$4),Table1[//DB])</f>
        <v>ARTO MORO</v>
      </c>
      <c r="K107" s="5" t="str">
        <f ca="1">INDEX(INDIRECT($4:$4),Table1[//DB])</f>
        <v>ATALI</v>
      </c>
      <c r="L107" s="4" t="str">
        <f ca="1">INDEX(INDIRECT($4:$4),Table1[//DB])</f>
        <v>12 LSN</v>
      </c>
      <c r="M107" s="4" t="str">
        <f ca="1">INDEX(INDIRECT($4:$4),Table1[//DB])</f>
        <v>cr/op</v>
      </c>
      <c r="N107" s="4" t="str">
        <f ca="1">INDEX(INDIRECT($4:$4),Table1[//DB])</f>
        <v>12</v>
      </c>
      <c r="O107" s="4" t="str">
        <f ca="1">INDEX(INDIRECT($4:$4),Table1[//DB])</f>
        <v>LSN</v>
      </c>
      <c r="P107" s="4">
        <f ca="1">INDEX(INDIRECT($4:$4),Table1[//DB])</f>
        <v>12</v>
      </c>
      <c r="Q107" s="4" t="str">
        <f ca="1">INDEX(INDIRECT($4:$4),Table1[//DB])</f>
        <v>PCS</v>
      </c>
      <c r="R107" s="4" t="str">
        <f ca="1">INDEX(INDIRECT($4:$4),Table1[//DB])</f>
        <v/>
      </c>
      <c r="S107" s="4" t="str">
        <f ca="1">INDEX(INDIRECT($4:$4),Table1[//DB])</f>
        <v/>
      </c>
      <c r="T107" s="4">
        <f ca="1">INDEX(INDIRECT($4:$4),Table1[//DB])</f>
        <v>144</v>
      </c>
      <c r="U107" s="4" t="str">
        <f ca="1">INDEX(INDIRECT($4:$4),Table1[//DB])</f>
        <v>PCS</v>
      </c>
      <c r="V107" s="4"/>
      <c r="W107" s="2">
        <f>INDEX([1]!NOTA[C],Table1[[#This Row],[//NOTA]])</f>
        <v>2</v>
      </c>
      <c r="X10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07" s="2">
        <f>IF(Table1[[#This Row],[CTN]]&lt;1,"",INDEX([1]!NOTA[QTY],Table1[[#This Row],[//NOTA]]))</f>
        <v>288</v>
      </c>
      <c r="Z107" s="2" t="str">
        <f>IF(Table1[[#This Row],[CTN]]&lt;1,"",INDEX([1]!NOTA[STN],Table1[[#This Row],[//NOTA]]))</f>
        <v>SET</v>
      </c>
      <c r="AA10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107" s="4" t="str">
        <f>IF(Table1[[#This Row],[CTN]]&lt;1,INDEX([1]!NOTA[QTY],Table1[[#This Row],[//NOTA]]),"")</f>
        <v/>
      </c>
      <c r="AC107" s="4" t="str">
        <f>IF(Table1[[#This Row],[SISA]]="","",INDEX([1]!NOTA[STN],Table1[[#This Row],[//NOTA]]))</f>
        <v/>
      </c>
      <c r="AD10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7" s="2" t="str">
        <f>IF(Table1[[#This Row],[SISA X]]="","",Table1[[#This Row],[STN X]])</f>
        <v/>
      </c>
      <c r="AF107" s="2">
        <f ca="1">IF(AND(AR$5:AR$373&gt;=$3:$3,AR$5:AR$373&lt;=$4:$4),Table1[[#This Row],[CTN]],"")</f>
        <v>2</v>
      </c>
      <c r="AG107" s="2" t="str">
        <f ca="1">IF(Table1[[#This Row],[CTN_MG_1]]="","",Table1[[#This Row],[SISA X]])</f>
        <v/>
      </c>
      <c r="AH107" s="2" t="str">
        <f ca="1">IF(Table1[[#This Row],[QTY_ECER_MG_1]]="","",Table1[[#This Row],[STN SISA X]])</f>
        <v/>
      </c>
      <c r="AI107" s="2">
        <f ca="1">IF(Table1[[#This Row],[CTN_MG_1]]="","",COUNT(AF$6:AF107))</f>
        <v>93</v>
      </c>
      <c r="AJ107" s="2" t="str">
        <f ca="1">IF(AND(Table1[TGL_H]&gt;=$3:$3,Table1[TGL_H]&lt;=$4:$4),Table1[CTN],"")</f>
        <v/>
      </c>
      <c r="AK107" s="2" t="str">
        <f ca="1">IF(Table1[[#This Row],[CTN_MG_2]]="","",Table1[[#This Row],[SISA X]])</f>
        <v/>
      </c>
      <c r="AL107" s="2" t="str">
        <f ca="1">IF(Table1[[#This Row],[QTY_ECER_MG_2]]="","",Table1[[#This Row],[STN SISA X]])</f>
        <v/>
      </c>
      <c r="AM107" s="2" t="str">
        <f ca="1">IF(Table1[[#This Row],[CTN_MG_2]]="","",COUNT(AJ$6:AJ107))</f>
        <v/>
      </c>
      <c r="AN107" s="2" t="str">
        <f ca="1">IF(AND(AR$5:AR$373&gt;=$3:$3,AR$5:AR$373&lt;=$4:$4),Table1[[#This Row],[CTN]],"")</f>
        <v/>
      </c>
      <c r="AO107" s="2" t="str">
        <f ca="1">IF(Table1[[#This Row],[CTN_MG_3]]="","",Table1[[#This Row],[SISA X]])</f>
        <v/>
      </c>
      <c r="AP107" s="2" t="str">
        <f ca="1">IF(Table1[[#This Row],[QTY_ECER_MG_3]]="","",Table1[[#This Row],[STN SISA X]])</f>
        <v/>
      </c>
      <c r="AQ107" s="4" t="str">
        <f ca="1">IF(Table1[[#This Row],[CTN_MG_3]]="","",COUNT(AN$6:AN107))</f>
        <v/>
      </c>
      <c r="AR107" s="3">
        <f ca="1">INDEX([1]!NOTA[TGL_H],Table1[[#This Row],[//NOTA]])</f>
        <v>45114</v>
      </c>
    </row>
    <row r="108" spans="1:44" x14ac:dyDescent="0.25">
      <c r="A108" s="1">
        <v>138</v>
      </c>
      <c r="D108" t="str">
        <f ca="1">INDEX([1]!NOTA[NB NOTA_C_QTY],Table1[[#This Row],[//NOTA]])</f>
        <v>mathsetms55jk24lsnartomoro</v>
      </c>
      <c r="E10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jangkasetjkms5524lsn</v>
      </c>
      <c r="F108" t="e">
        <f ca="1">MATCH(Table1[NB BM_C_QTY],Table6[POINTER],0)</f>
        <v>#N/A</v>
      </c>
      <c r="G108">
        <f t="shared" si="2"/>
        <v>138</v>
      </c>
      <c r="H108">
        <f ca="1">MATCH(Table1[[#This Row],[NB NOTA_C_QTY]],[2]!db[NB NOTA_C_QTY+F],0)</f>
        <v>1706</v>
      </c>
      <c r="I108" s="4" t="str">
        <f ca="1">INDEX(INDIRECT($4:$4),Table1[//DB])</f>
        <v>Jangka set JK MS-55</v>
      </c>
      <c r="J108" s="4" t="str">
        <f ca="1">INDEX(INDIRECT($4:$4),Table1[//DB])</f>
        <v>ARTO MORO</v>
      </c>
      <c r="K108" s="5" t="str">
        <f ca="1">INDEX(INDIRECT($4:$4),Table1[//DB])</f>
        <v>ATALI</v>
      </c>
      <c r="L108" s="4" t="str">
        <f ca="1">INDEX(INDIRECT($4:$4),Table1[//DB])</f>
        <v>24 LSN</v>
      </c>
      <c r="M108" s="4" t="str">
        <f ca="1">INDEX(INDIRECT($4:$4),Table1[//DB])</f>
        <v>jangka</v>
      </c>
      <c r="N108" s="4" t="str">
        <f ca="1">INDEX(INDIRECT($4:$4),Table1[//DB])</f>
        <v>24</v>
      </c>
      <c r="O108" s="4" t="str">
        <f ca="1">INDEX(INDIRECT($4:$4),Table1[//DB])</f>
        <v>LSN</v>
      </c>
      <c r="P108" s="4">
        <f ca="1">INDEX(INDIRECT($4:$4),Table1[//DB])</f>
        <v>12</v>
      </c>
      <c r="Q108" s="4" t="str">
        <f ca="1">INDEX(INDIRECT($4:$4),Table1[//DB])</f>
        <v>PCS</v>
      </c>
      <c r="R108" s="4" t="str">
        <f ca="1">INDEX(INDIRECT($4:$4),Table1[//DB])</f>
        <v/>
      </c>
      <c r="S108" s="4" t="str">
        <f ca="1">INDEX(INDIRECT($4:$4),Table1[//DB])</f>
        <v/>
      </c>
      <c r="T108" s="4">
        <f ca="1">INDEX(INDIRECT($4:$4),Table1[//DB])</f>
        <v>288</v>
      </c>
      <c r="U108" s="4" t="str">
        <f ca="1">INDEX(INDIRECT($4:$4),Table1[//DB])</f>
        <v>PCS</v>
      </c>
      <c r="V108" s="4"/>
      <c r="W108" s="2">
        <f>INDEX([1]!NOTA[C],Table1[[#This Row],[//NOTA]])</f>
        <v>1</v>
      </c>
      <c r="X10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08" s="2">
        <f>IF(Table1[[#This Row],[CTN]]&lt;1,"",INDEX([1]!NOTA[QTY],Table1[[#This Row],[//NOTA]]))</f>
        <v>24</v>
      </c>
      <c r="Z108" s="2" t="str">
        <f>IF(Table1[[#This Row],[CTN]]&lt;1,"",INDEX([1]!NOTA[STN],Table1[[#This Row],[//NOTA]]))</f>
        <v>LSN</v>
      </c>
      <c r="AA10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108" s="4" t="str">
        <f>IF(Table1[[#This Row],[CTN]]&lt;1,INDEX([1]!NOTA[QTY],Table1[[#This Row],[//NOTA]]),"")</f>
        <v/>
      </c>
      <c r="AC108" s="4" t="str">
        <f>IF(Table1[[#This Row],[SISA]]="","",INDEX([1]!NOTA[STN],Table1[[#This Row],[//NOTA]]))</f>
        <v/>
      </c>
      <c r="AD10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8" s="2" t="str">
        <f>IF(Table1[[#This Row],[SISA X]]="","",Table1[[#This Row],[STN X]])</f>
        <v/>
      </c>
      <c r="AF108" s="2">
        <f ca="1">IF(AND(AR$5:AR$373&gt;=$3:$3,AR$5:AR$373&lt;=$4:$4),Table1[[#This Row],[CTN]],"")</f>
        <v>1</v>
      </c>
      <c r="AG108" s="2" t="str">
        <f ca="1">IF(Table1[[#This Row],[CTN_MG_1]]="","",Table1[[#This Row],[SISA X]])</f>
        <v/>
      </c>
      <c r="AH108" s="2" t="str">
        <f ca="1">IF(Table1[[#This Row],[QTY_ECER_MG_1]]="","",Table1[[#This Row],[STN SISA X]])</f>
        <v/>
      </c>
      <c r="AI108" s="2">
        <f ca="1">IF(Table1[[#This Row],[CTN_MG_1]]="","",COUNT(AF$6:AF108))</f>
        <v>94</v>
      </c>
      <c r="AJ108" s="2" t="str">
        <f ca="1">IF(AND(Table1[TGL_H]&gt;=$3:$3,Table1[TGL_H]&lt;=$4:$4),Table1[CTN],"")</f>
        <v/>
      </c>
      <c r="AK108" s="2" t="str">
        <f ca="1">IF(Table1[[#This Row],[CTN_MG_2]]="","",Table1[[#This Row],[SISA X]])</f>
        <v/>
      </c>
      <c r="AL108" s="2" t="str">
        <f ca="1">IF(Table1[[#This Row],[QTY_ECER_MG_2]]="","",Table1[[#This Row],[STN SISA X]])</f>
        <v/>
      </c>
      <c r="AM108" s="2" t="str">
        <f ca="1">IF(Table1[[#This Row],[CTN_MG_2]]="","",COUNT(AJ$6:AJ108))</f>
        <v/>
      </c>
      <c r="AN108" s="2" t="str">
        <f ca="1">IF(AND(AR$5:AR$373&gt;=$3:$3,AR$5:AR$373&lt;=$4:$4),Table1[[#This Row],[CTN]],"")</f>
        <v/>
      </c>
      <c r="AO108" s="2" t="str">
        <f ca="1">IF(Table1[[#This Row],[CTN_MG_3]]="","",Table1[[#This Row],[SISA X]])</f>
        <v/>
      </c>
      <c r="AP108" s="2" t="str">
        <f ca="1">IF(Table1[[#This Row],[QTY_ECER_MG_3]]="","",Table1[[#This Row],[STN SISA X]])</f>
        <v/>
      </c>
      <c r="AQ108" s="4" t="str">
        <f ca="1">IF(Table1[[#This Row],[CTN_MG_3]]="","",COUNT(AN$6:AN108))</f>
        <v/>
      </c>
      <c r="AR108" s="3">
        <f ca="1">INDEX([1]!NOTA[TGL_H],Table1[[#This Row],[//NOTA]])</f>
        <v>45114</v>
      </c>
    </row>
    <row r="109" spans="1:44" x14ac:dyDescent="0.25">
      <c r="A109" s="1">
        <v>139</v>
      </c>
      <c r="D109" t="str">
        <f ca="1">INDEX([1]!NOTA[NB NOTA_C_QTY],Table1[[#This Row],[//NOTA]])</f>
        <v>mathsetms75jk24lsnartomoro</v>
      </c>
      <c r="E10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jangkasetjkms7524lsn</v>
      </c>
      <c r="F109">
        <f ca="1">MATCH(Table1[NB BM_C_QTY],Table6[POINTER],0)</f>
        <v>3547</v>
      </c>
      <c r="G109">
        <f t="shared" si="2"/>
        <v>139</v>
      </c>
      <c r="H109">
        <f ca="1">MATCH(Table1[[#This Row],[NB NOTA_C_QTY]],[2]!db[NB NOTA_C_QTY+F],0)</f>
        <v>1707</v>
      </c>
      <c r="I109" s="4" t="str">
        <f ca="1">INDEX(INDIRECT($4:$4),Table1[//DB])</f>
        <v>Jangka set JK MS-75</v>
      </c>
      <c r="J109" s="4" t="str">
        <f ca="1">INDEX(INDIRECT($4:$4),Table1[//DB])</f>
        <v>ARTO MORO</v>
      </c>
      <c r="K109" s="5" t="str">
        <f ca="1">INDEX(INDIRECT($4:$4),Table1[//DB])</f>
        <v>ATALI</v>
      </c>
      <c r="L109" s="4" t="str">
        <f ca="1">INDEX(INDIRECT($4:$4),Table1[//DB])</f>
        <v>24 LSN</v>
      </c>
      <c r="M109" s="4" t="str">
        <f ca="1">INDEX(INDIRECT($4:$4),Table1[//DB])</f>
        <v>jangka</v>
      </c>
      <c r="N109" s="4" t="str">
        <f ca="1">INDEX(INDIRECT($4:$4),Table1[//DB])</f>
        <v>24</v>
      </c>
      <c r="O109" s="4" t="str">
        <f ca="1">INDEX(INDIRECT($4:$4),Table1[//DB])</f>
        <v>LSN</v>
      </c>
      <c r="P109" s="4">
        <f ca="1">INDEX(INDIRECT($4:$4),Table1[//DB])</f>
        <v>12</v>
      </c>
      <c r="Q109" s="4" t="str">
        <f ca="1">INDEX(INDIRECT($4:$4),Table1[//DB])</f>
        <v>PCS</v>
      </c>
      <c r="R109" s="4" t="str">
        <f ca="1">INDEX(INDIRECT($4:$4),Table1[//DB])</f>
        <v/>
      </c>
      <c r="S109" s="4" t="str">
        <f ca="1">INDEX(INDIRECT($4:$4),Table1[//DB])</f>
        <v/>
      </c>
      <c r="T109" s="4">
        <f ca="1">INDEX(INDIRECT($4:$4),Table1[//DB])</f>
        <v>288</v>
      </c>
      <c r="U109" s="4" t="str">
        <f ca="1">INDEX(INDIRECT($4:$4),Table1[//DB])</f>
        <v>PCS</v>
      </c>
      <c r="V109" s="4"/>
      <c r="W109" s="2">
        <f>INDEX([1]!NOTA[C],Table1[[#This Row],[//NOTA]])</f>
        <v>1</v>
      </c>
      <c r="X10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09" s="2">
        <f>IF(Table1[[#This Row],[CTN]]&lt;1,"",INDEX([1]!NOTA[QTY],Table1[[#This Row],[//NOTA]]))</f>
        <v>24</v>
      </c>
      <c r="Z109" s="2" t="str">
        <f>IF(Table1[[#This Row],[CTN]]&lt;1,"",INDEX([1]!NOTA[STN],Table1[[#This Row],[//NOTA]]))</f>
        <v>LSN</v>
      </c>
      <c r="AA10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109" s="4" t="str">
        <f>IF(Table1[[#This Row],[CTN]]&lt;1,INDEX([1]!NOTA[QTY],Table1[[#This Row],[//NOTA]]),"")</f>
        <v/>
      </c>
      <c r="AC109" s="4" t="str">
        <f>IF(Table1[[#This Row],[SISA]]="","",INDEX([1]!NOTA[STN],Table1[[#This Row],[//NOTA]]))</f>
        <v/>
      </c>
      <c r="AD10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09" s="2" t="str">
        <f>IF(Table1[[#This Row],[SISA X]]="","",Table1[[#This Row],[STN X]])</f>
        <v/>
      </c>
      <c r="AF109" s="2">
        <f ca="1">IF(AND(AR$5:AR$373&gt;=$3:$3,AR$5:AR$373&lt;=$4:$4),Table1[[#This Row],[CTN]],"")</f>
        <v>1</v>
      </c>
      <c r="AG109" s="2" t="str">
        <f ca="1">IF(Table1[[#This Row],[CTN_MG_1]]="","",Table1[[#This Row],[SISA X]])</f>
        <v/>
      </c>
      <c r="AH109" s="2" t="str">
        <f ca="1">IF(Table1[[#This Row],[QTY_ECER_MG_1]]="","",Table1[[#This Row],[STN SISA X]])</f>
        <v/>
      </c>
      <c r="AI109" s="2">
        <f ca="1">IF(Table1[[#This Row],[CTN_MG_1]]="","",COUNT(AF$6:AF109))</f>
        <v>95</v>
      </c>
      <c r="AJ109" s="2" t="str">
        <f ca="1">IF(AND(Table1[TGL_H]&gt;=$3:$3,Table1[TGL_H]&lt;=$4:$4),Table1[CTN],"")</f>
        <v/>
      </c>
      <c r="AK109" s="2" t="str">
        <f ca="1">IF(Table1[[#This Row],[CTN_MG_2]]="","",Table1[[#This Row],[SISA X]])</f>
        <v/>
      </c>
      <c r="AL109" s="2" t="str">
        <f ca="1">IF(Table1[[#This Row],[QTY_ECER_MG_2]]="","",Table1[[#This Row],[STN SISA X]])</f>
        <v/>
      </c>
      <c r="AM109" s="2" t="str">
        <f ca="1">IF(Table1[[#This Row],[CTN_MG_2]]="","",COUNT(AJ$6:AJ109))</f>
        <v/>
      </c>
      <c r="AN109" s="2" t="str">
        <f ca="1">IF(AND(AR$5:AR$373&gt;=$3:$3,AR$5:AR$373&lt;=$4:$4),Table1[[#This Row],[CTN]],"")</f>
        <v/>
      </c>
      <c r="AO109" s="2" t="str">
        <f ca="1">IF(Table1[[#This Row],[CTN_MG_3]]="","",Table1[[#This Row],[SISA X]])</f>
        <v/>
      </c>
      <c r="AP109" s="2" t="str">
        <f ca="1">IF(Table1[[#This Row],[QTY_ECER_MG_3]]="","",Table1[[#This Row],[STN SISA X]])</f>
        <v/>
      </c>
      <c r="AQ109" s="4" t="str">
        <f ca="1">IF(Table1[[#This Row],[CTN_MG_3]]="","",COUNT(AN$6:AN109))</f>
        <v/>
      </c>
      <c r="AR109" s="3">
        <f ca="1">INDEX([1]!NOTA[TGL_H],Table1[[#This Row],[//NOTA]])</f>
        <v>45114</v>
      </c>
    </row>
    <row r="110" spans="1:44" x14ac:dyDescent="0.25">
      <c r="A110" s="1">
        <v>140</v>
      </c>
      <c r="D110" t="str">
        <f ca="1">INDEX([1]!NOTA[NB NOTA_C_QTY],Table1[[#This Row],[//NOTA]])</f>
        <v>scissorssc838jk12lsnartomoro</v>
      </c>
      <c r="E11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guntingjksc83812lsn</v>
      </c>
      <c r="F110">
        <f ca="1">MATCH(Table1[NB BM_C_QTY],Table6[POINTER],0)</f>
        <v>3521</v>
      </c>
      <c r="G110">
        <f t="shared" si="2"/>
        <v>140</v>
      </c>
      <c r="H110">
        <f ca="1">MATCH(Table1[[#This Row],[NB NOTA_C_QTY]],[2]!db[NB NOTA_C_QTY+F],0)</f>
        <v>2263</v>
      </c>
      <c r="I110" s="4" t="str">
        <f ca="1">INDEX(INDIRECT($4:$4),Table1[//DB])</f>
        <v>Gunting JK SC-838</v>
      </c>
      <c r="J110" s="4" t="str">
        <f ca="1">INDEX(INDIRECT($4:$4),Table1[//DB])</f>
        <v>ARTO MORO</v>
      </c>
      <c r="K110" s="5" t="str">
        <f ca="1">INDEX(INDIRECT($4:$4),Table1[//DB])</f>
        <v>ATALI</v>
      </c>
      <c r="L110" s="4" t="str">
        <f ca="1">INDEX(INDIRECT($4:$4),Table1[//DB])</f>
        <v>12 LSN</v>
      </c>
      <c r="M110" s="4" t="str">
        <f ca="1">INDEX(INDIRECT($4:$4),Table1[//DB])</f>
        <v>gunting</v>
      </c>
      <c r="N110" s="4" t="str">
        <f ca="1">INDEX(INDIRECT($4:$4),Table1[//DB])</f>
        <v>12</v>
      </c>
      <c r="O110" s="4" t="str">
        <f ca="1">INDEX(INDIRECT($4:$4),Table1[//DB])</f>
        <v>LSN</v>
      </c>
      <c r="P110" s="4">
        <f ca="1">INDEX(INDIRECT($4:$4),Table1[//DB])</f>
        <v>12</v>
      </c>
      <c r="Q110" s="4" t="str">
        <f ca="1">INDEX(INDIRECT($4:$4),Table1[//DB])</f>
        <v>PCS</v>
      </c>
      <c r="R110" s="4" t="str">
        <f ca="1">INDEX(INDIRECT($4:$4),Table1[//DB])</f>
        <v/>
      </c>
      <c r="S110" s="4" t="str">
        <f ca="1">INDEX(INDIRECT($4:$4),Table1[//DB])</f>
        <v/>
      </c>
      <c r="T110" s="4">
        <f ca="1">INDEX(INDIRECT($4:$4),Table1[//DB])</f>
        <v>144</v>
      </c>
      <c r="U110" s="4" t="str">
        <f ca="1">INDEX(INDIRECT($4:$4),Table1[//DB])</f>
        <v>PCS</v>
      </c>
      <c r="V110" s="4"/>
      <c r="W110" s="2">
        <f>INDEX([1]!NOTA[C],Table1[[#This Row],[//NOTA]])</f>
        <v>1</v>
      </c>
      <c r="X11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10" s="2">
        <f>IF(Table1[[#This Row],[CTN]]&lt;1,"",INDEX([1]!NOTA[QTY],Table1[[#This Row],[//NOTA]]))</f>
        <v>144</v>
      </c>
      <c r="Z110" s="2" t="str">
        <f>IF(Table1[[#This Row],[CTN]]&lt;1,"",INDEX([1]!NOTA[STN],Table1[[#This Row],[//NOTA]]))</f>
        <v>PCS</v>
      </c>
      <c r="AA11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110" s="4" t="str">
        <f>IF(Table1[[#This Row],[CTN]]&lt;1,INDEX([1]!NOTA[QTY],Table1[[#This Row],[//NOTA]]),"")</f>
        <v/>
      </c>
      <c r="AC110" s="4" t="str">
        <f>IF(Table1[[#This Row],[SISA]]="","",INDEX([1]!NOTA[STN],Table1[[#This Row],[//NOTA]]))</f>
        <v/>
      </c>
      <c r="AD11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10" s="2" t="str">
        <f>IF(Table1[[#This Row],[SISA X]]="","",Table1[[#This Row],[STN X]])</f>
        <v/>
      </c>
      <c r="AF110" s="2">
        <f ca="1">IF(AND(AR$5:AR$373&gt;=$3:$3,AR$5:AR$373&lt;=$4:$4),Table1[[#This Row],[CTN]],"")</f>
        <v>1</v>
      </c>
      <c r="AG110" s="2" t="str">
        <f ca="1">IF(Table1[[#This Row],[CTN_MG_1]]="","",Table1[[#This Row],[SISA X]])</f>
        <v/>
      </c>
      <c r="AH110" s="2" t="str">
        <f ca="1">IF(Table1[[#This Row],[QTY_ECER_MG_1]]="","",Table1[[#This Row],[STN SISA X]])</f>
        <v/>
      </c>
      <c r="AI110" s="2">
        <f ca="1">IF(Table1[[#This Row],[CTN_MG_1]]="","",COUNT(AF$6:AF110))</f>
        <v>96</v>
      </c>
      <c r="AJ110" s="2" t="str">
        <f ca="1">IF(AND(Table1[TGL_H]&gt;=$3:$3,Table1[TGL_H]&lt;=$4:$4),Table1[CTN],"")</f>
        <v/>
      </c>
      <c r="AK110" s="2" t="str">
        <f ca="1">IF(Table1[[#This Row],[CTN_MG_2]]="","",Table1[[#This Row],[SISA X]])</f>
        <v/>
      </c>
      <c r="AL110" s="2" t="str">
        <f ca="1">IF(Table1[[#This Row],[QTY_ECER_MG_2]]="","",Table1[[#This Row],[STN SISA X]])</f>
        <v/>
      </c>
      <c r="AM110" s="2" t="str">
        <f ca="1">IF(Table1[[#This Row],[CTN_MG_2]]="","",COUNT(AJ$6:AJ110))</f>
        <v/>
      </c>
      <c r="AN110" s="2" t="str">
        <f ca="1">IF(AND(AR$5:AR$373&gt;=$3:$3,AR$5:AR$373&lt;=$4:$4),Table1[[#This Row],[CTN]],"")</f>
        <v/>
      </c>
      <c r="AO110" s="2" t="str">
        <f ca="1">IF(Table1[[#This Row],[CTN_MG_3]]="","",Table1[[#This Row],[SISA X]])</f>
        <v/>
      </c>
      <c r="AP110" s="2" t="str">
        <f ca="1">IF(Table1[[#This Row],[QTY_ECER_MG_3]]="","",Table1[[#This Row],[STN SISA X]])</f>
        <v/>
      </c>
      <c r="AQ110" s="4" t="str">
        <f ca="1">IF(Table1[[#This Row],[CTN_MG_3]]="","",COUNT(AN$6:AN110))</f>
        <v/>
      </c>
      <c r="AR110" s="3">
        <f ca="1">INDEX([1]!NOTA[TGL_H],Table1[[#This Row],[//NOTA]])</f>
        <v>45114</v>
      </c>
    </row>
    <row r="111" spans="1:44" x14ac:dyDescent="0.25">
      <c r="A111" s="1">
        <v>141</v>
      </c>
      <c r="D111" t="str">
        <f ca="1">INDEX([1]!NOTA[NB NOTA_C_QTY],Table1[[#This Row],[//NOTA]])</f>
        <v>correctionfluidjk101ajk48lsnartomoro</v>
      </c>
      <c r="E11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tipeexjk101a48lsn</v>
      </c>
      <c r="F111">
        <f ca="1">MATCH(Table1[NB BM_C_QTY],Table6[POINTER],0)</f>
        <v>3774</v>
      </c>
      <c r="G111">
        <f t="shared" si="2"/>
        <v>141</v>
      </c>
      <c r="H111">
        <f ca="1">MATCH(Table1[[#This Row],[NB NOTA_C_QTY]],[2]!db[NB NOTA_C_QTY+F],0)</f>
        <v>597</v>
      </c>
      <c r="I111" s="4" t="str">
        <f ca="1">INDEX(INDIRECT($4:$4),Table1[//DB])</f>
        <v>Tipe-ex JK-101 A</v>
      </c>
      <c r="J111" s="4" t="str">
        <f ca="1">INDEX(INDIRECT($4:$4),Table1[//DB])</f>
        <v>ARTO MORO</v>
      </c>
      <c r="K111" s="5" t="str">
        <f ca="1">INDEX(INDIRECT($4:$4),Table1[//DB])</f>
        <v>ATALI</v>
      </c>
      <c r="L111" s="4" t="str">
        <f ca="1">INDEX(INDIRECT($4:$4),Table1[//DB])</f>
        <v>48 LSN</v>
      </c>
      <c r="M111" s="4" t="str">
        <f ca="1">INDEX(INDIRECT($4:$4),Table1[//DB])</f>
        <v>tipex</v>
      </c>
      <c r="N111" s="4" t="str">
        <f ca="1">INDEX(INDIRECT($4:$4),Table1[//DB])</f>
        <v>48</v>
      </c>
      <c r="O111" s="4" t="str">
        <f ca="1">INDEX(INDIRECT($4:$4),Table1[//DB])</f>
        <v>LSN</v>
      </c>
      <c r="P111" s="4">
        <f ca="1">INDEX(INDIRECT($4:$4),Table1[//DB])</f>
        <v>12</v>
      </c>
      <c r="Q111" s="4" t="str">
        <f ca="1">INDEX(INDIRECT($4:$4),Table1[//DB])</f>
        <v>PCS</v>
      </c>
      <c r="R111" s="4" t="str">
        <f ca="1">INDEX(INDIRECT($4:$4),Table1[//DB])</f>
        <v/>
      </c>
      <c r="S111" s="4" t="str">
        <f ca="1">INDEX(INDIRECT($4:$4),Table1[//DB])</f>
        <v/>
      </c>
      <c r="T111" s="4">
        <f ca="1">INDEX(INDIRECT($4:$4),Table1[//DB])</f>
        <v>576</v>
      </c>
      <c r="U111" s="4" t="str">
        <f ca="1">INDEX(INDIRECT($4:$4),Table1[//DB])</f>
        <v>PCS</v>
      </c>
      <c r="V111" s="4"/>
      <c r="W111" s="2">
        <f>INDEX([1]!NOTA[C],Table1[[#This Row],[//NOTA]])</f>
        <v>2</v>
      </c>
      <c r="X11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11" s="2">
        <f>IF(Table1[[#This Row],[CTN]]&lt;1,"",INDEX([1]!NOTA[QTY],Table1[[#This Row],[//NOTA]]))</f>
        <v>96</v>
      </c>
      <c r="Z111" s="2" t="str">
        <f>IF(Table1[[#This Row],[CTN]]&lt;1,"",INDEX([1]!NOTA[STN],Table1[[#This Row],[//NOTA]]))</f>
        <v>LSN</v>
      </c>
      <c r="AA11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B111" s="4" t="str">
        <f>IF(Table1[[#This Row],[CTN]]&lt;1,INDEX([1]!NOTA[QTY],Table1[[#This Row],[//NOTA]]),"")</f>
        <v/>
      </c>
      <c r="AC111" s="4" t="str">
        <f>IF(Table1[[#This Row],[SISA]]="","",INDEX([1]!NOTA[STN],Table1[[#This Row],[//NOTA]]))</f>
        <v/>
      </c>
      <c r="AD11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11" s="2" t="str">
        <f>IF(Table1[[#This Row],[SISA X]]="","",Table1[[#This Row],[STN X]])</f>
        <v/>
      </c>
      <c r="AF111" s="2">
        <f ca="1">IF(AND(AR$5:AR$373&gt;=$3:$3,AR$5:AR$373&lt;=$4:$4),Table1[[#This Row],[CTN]],"")</f>
        <v>2</v>
      </c>
      <c r="AG111" s="2" t="str">
        <f ca="1">IF(Table1[[#This Row],[CTN_MG_1]]="","",Table1[[#This Row],[SISA X]])</f>
        <v/>
      </c>
      <c r="AH111" s="2" t="str">
        <f ca="1">IF(Table1[[#This Row],[QTY_ECER_MG_1]]="","",Table1[[#This Row],[STN SISA X]])</f>
        <v/>
      </c>
      <c r="AI111" s="2">
        <f ca="1">IF(Table1[[#This Row],[CTN_MG_1]]="","",COUNT(AF$6:AF111))</f>
        <v>97</v>
      </c>
      <c r="AJ111" s="2" t="str">
        <f ca="1">IF(AND(Table1[TGL_H]&gt;=$3:$3,Table1[TGL_H]&lt;=$4:$4),Table1[CTN],"")</f>
        <v/>
      </c>
      <c r="AK111" s="2" t="str">
        <f ca="1">IF(Table1[[#This Row],[CTN_MG_2]]="","",Table1[[#This Row],[SISA X]])</f>
        <v/>
      </c>
      <c r="AL111" s="2" t="str">
        <f ca="1">IF(Table1[[#This Row],[QTY_ECER_MG_2]]="","",Table1[[#This Row],[STN SISA X]])</f>
        <v/>
      </c>
      <c r="AM111" s="2" t="str">
        <f ca="1">IF(Table1[[#This Row],[CTN_MG_2]]="","",COUNT(AJ$6:AJ111))</f>
        <v/>
      </c>
      <c r="AN111" s="2" t="str">
        <f ca="1">IF(AND(AR$5:AR$373&gt;=$3:$3,AR$5:AR$373&lt;=$4:$4),Table1[[#This Row],[CTN]],"")</f>
        <v/>
      </c>
      <c r="AO111" s="2" t="str">
        <f ca="1">IF(Table1[[#This Row],[CTN_MG_3]]="","",Table1[[#This Row],[SISA X]])</f>
        <v/>
      </c>
      <c r="AP111" s="2" t="str">
        <f ca="1">IF(Table1[[#This Row],[QTY_ECER_MG_3]]="","",Table1[[#This Row],[STN SISA X]])</f>
        <v/>
      </c>
      <c r="AQ111" s="4" t="str">
        <f ca="1">IF(Table1[[#This Row],[CTN_MG_3]]="","",COUNT(AN$6:AN111))</f>
        <v/>
      </c>
      <c r="AR111" s="3">
        <f ca="1">INDEX([1]!NOTA[TGL_H],Table1[[#This Row],[//NOTA]])</f>
        <v>45114</v>
      </c>
    </row>
    <row r="112" spans="1:44" x14ac:dyDescent="0.25">
      <c r="A112" s="1">
        <v>142</v>
      </c>
      <c r="D112" t="str">
        <f ca="1">INDEX([1]!NOTA[NB NOTA_C_QTY],Table1[[#This Row],[//NOTA]])</f>
        <v>ballpenbp34912vokustransblackjkbonus12grsartomoro</v>
      </c>
      <c r="E11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bpjkbp34912vokustranshitam12grs</v>
      </c>
      <c r="F112" t="e">
        <f ca="1">MATCH(Table1[NB BM_C_QTY],Table6[POINTER],0)</f>
        <v>#N/A</v>
      </c>
      <c r="G112">
        <f t="shared" si="2"/>
        <v>142</v>
      </c>
      <c r="H112">
        <f ca="1">MATCH(Table1[[#This Row],[NB NOTA_C_QTY]],[2]!db[NB NOTA_C_QTY+F],0)</f>
        <v>100</v>
      </c>
      <c r="I112" s="4" t="str">
        <f ca="1">INDEX(INDIRECT($4:$4),Table1[//DB])</f>
        <v>Bp JK BP-349-12 Vokus Trans Hitam</v>
      </c>
      <c r="J112" s="4" t="str">
        <f ca="1">INDEX(INDIRECT($4:$4),Table1[//DB])</f>
        <v>ARTO MORO</v>
      </c>
      <c r="K112" s="5" t="str">
        <f ca="1">INDEX(INDIRECT($4:$4),Table1[//DB])</f>
        <v>ATALI</v>
      </c>
      <c r="L112" s="4" t="str">
        <f ca="1">INDEX(INDIRECT($4:$4),Table1[//DB])</f>
        <v>12 GRS</v>
      </c>
      <c r="M112" s="4" t="str">
        <f ca="1">INDEX(INDIRECT($4:$4),Table1[//DB])</f>
        <v>pen</v>
      </c>
      <c r="N112" s="4" t="str">
        <f ca="1">INDEX(INDIRECT($4:$4),Table1[//DB])</f>
        <v>12</v>
      </c>
      <c r="O112" s="4" t="str">
        <f ca="1">INDEX(INDIRECT($4:$4),Table1[//DB])</f>
        <v>GRS</v>
      </c>
      <c r="P112" s="4">
        <f ca="1">INDEX(INDIRECT($4:$4),Table1[//DB])</f>
        <v>12</v>
      </c>
      <c r="Q112" s="4" t="str">
        <f ca="1">INDEX(INDIRECT($4:$4),Table1[//DB])</f>
        <v>LSN</v>
      </c>
      <c r="R112" s="4">
        <f ca="1">INDEX(INDIRECT($4:$4),Table1[//DB])</f>
        <v>12</v>
      </c>
      <c r="S112" s="4" t="str">
        <f ca="1">INDEX(INDIRECT($4:$4),Table1[//DB])</f>
        <v>PCS</v>
      </c>
      <c r="T112" s="4">
        <f ca="1">INDEX(INDIRECT($4:$4),Table1[//DB])</f>
        <v>1728</v>
      </c>
      <c r="U112" s="4" t="str">
        <f ca="1">INDEX(INDIRECT($4:$4),Table1[//DB])</f>
        <v>PCS</v>
      </c>
      <c r="V112" s="4"/>
      <c r="W112" s="2">
        <f>INDEX([1]!NOTA[C],Table1[[#This Row],[//NOTA]])</f>
        <v>0</v>
      </c>
      <c r="X112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112" s="2" t="str">
        <f>IF(Table1[[#This Row],[CTN]]&lt;1,"",INDEX([1]!NOTA[QTY],Table1[[#This Row],[//NOTA]]))</f>
        <v/>
      </c>
      <c r="Z112" s="2" t="str">
        <f>IF(Table1[[#This Row],[CTN]]&lt;1,"",INDEX([1]!NOTA[STN],Table1[[#This Row],[//NOTA]]))</f>
        <v/>
      </c>
      <c r="AA11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112" s="4">
        <f>IF(Table1[[#This Row],[CTN]]&lt;1,INDEX([1]!NOTA[QTY],Table1[[#This Row],[//NOTA]]),"")</f>
        <v>12</v>
      </c>
      <c r="AC112" s="4" t="str">
        <f>IF(Table1[[#This Row],[SISA]]="","",INDEX([1]!NOTA[STN],Table1[[#This Row],[//NOTA]]))</f>
        <v>LSN</v>
      </c>
      <c r="AD112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144</v>
      </c>
      <c r="AE112" s="2" t="str">
        <f ca="1">IF(Table1[[#This Row],[SISA X]]="","",Table1[[#This Row],[STN X]])</f>
        <v>PCS</v>
      </c>
      <c r="AF112" s="2">
        <f ca="1">IF(AND(AR$5:AR$373&gt;=$3:$3,AR$5:AR$373&lt;=$4:$4),Table1[[#This Row],[CTN]],"")</f>
        <v>0</v>
      </c>
      <c r="AG112" s="2">
        <f ca="1">IF(Table1[[#This Row],[CTN_MG_1]]="","",Table1[[#This Row],[SISA X]])</f>
        <v>144</v>
      </c>
      <c r="AH112" s="2" t="str">
        <f ca="1">IF(Table1[[#This Row],[QTY_ECER_MG_1]]="","",Table1[[#This Row],[STN SISA X]])</f>
        <v>PCS</v>
      </c>
      <c r="AI112" s="2">
        <f ca="1">IF(Table1[[#This Row],[CTN_MG_1]]="","",COUNT(AF$6:AF112))</f>
        <v>98</v>
      </c>
      <c r="AJ112" s="2" t="str">
        <f ca="1">IF(AND(Table1[TGL_H]&gt;=$3:$3,Table1[TGL_H]&lt;=$4:$4),Table1[CTN],"")</f>
        <v/>
      </c>
      <c r="AK112" s="2" t="str">
        <f ca="1">IF(Table1[[#This Row],[CTN_MG_2]]="","",Table1[[#This Row],[SISA X]])</f>
        <v/>
      </c>
      <c r="AL112" s="2" t="str">
        <f ca="1">IF(Table1[[#This Row],[QTY_ECER_MG_2]]="","",Table1[[#This Row],[STN SISA X]])</f>
        <v/>
      </c>
      <c r="AM112" s="2" t="str">
        <f ca="1">IF(Table1[[#This Row],[CTN_MG_2]]="","",COUNT(AJ$6:AJ112))</f>
        <v/>
      </c>
      <c r="AN112" s="2" t="str">
        <f ca="1">IF(AND(AR$5:AR$373&gt;=$3:$3,AR$5:AR$373&lt;=$4:$4),Table1[[#This Row],[CTN]],"")</f>
        <v/>
      </c>
      <c r="AO112" s="2" t="str">
        <f ca="1">IF(Table1[[#This Row],[CTN_MG_3]]="","",Table1[[#This Row],[SISA X]])</f>
        <v/>
      </c>
      <c r="AP112" s="2" t="str">
        <f ca="1">IF(Table1[[#This Row],[QTY_ECER_MG_3]]="","",Table1[[#This Row],[STN SISA X]])</f>
        <v/>
      </c>
      <c r="AQ112" s="4" t="str">
        <f ca="1">IF(Table1[[#This Row],[CTN_MG_3]]="","",COUNT(AN$6:AN112))</f>
        <v/>
      </c>
      <c r="AR112" s="3">
        <f ca="1">INDEX([1]!NOTA[TGL_H],Table1[[#This Row],[//NOTA]])</f>
        <v>45114</v>
      </c>
    </row>
    <row r="113" spans="1:44" x14ac:dyDescent="0.25">
      <c r="A113" s="1">
        <v>144</v>
      </c>
      <c r="D113" t="str">
        <f ca="1">INDEX([1]!NOTA[NB NOTA_C_QTY],Table1[[#This Row],[//NOTA]])</f>
        <v>kenkopencilcasepc0719ur24lsnartomoro</v>
      </c>
      <c r="E11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pckenkopc0719ur24lsn</v>
      </c>
      <c r="F113" t="e">
        <f ca="1">MATCH(Table1[NB BM_C_QTY],Table6[POINTER],0)</f>
        <v>#N/A</v>
      </c>
      <c r="G113">
        <f t="shared" si="2"/>
        <v>144</v>
      </c>
      <c r="H113">
        <f ca="1">MATCH(Table1[[#This Row],[NB NOTA_C_QTY]],[2]!db[NB NOTA_C_QTY+F],0)</f>
        <v>1427</v>
      </c>
      <c r="I113" s="4" t="str">
        <f ca="1">INDEX(INDIRECT($4:$4),Table1[//DB])</f>
        <v>Pc Kenko PC-0719-UR</v>
      </c>
      <c r="J113" s="4" t="str">
        <f ca="1">INDEX(INDIRECT($4:$4),Table1[//DB])</f>
        <v>ARTO MORO</v>
      </c>
      <c r="K113" s="5" t="str">
        <f ca="1">INDEX(INDIRECT($4:$4),Table1[//DB])</f>
        <v>KENKO</v>
      </c>
      <c r="L113" s="4" t="str">
        <f ca="1">INDEX(INDIRECT($4:$4),Table1[//DB])</f>
        <v>24 LSN</v>
      </c>
      <c r="M113" s="4" t="str">
        <f ca="1">INDEX(INDIRECT($4:$4),Table1[//DB])</f>
        <v>pcase</v>
      </c>
      <c r="N113" s="4" t="str">
        <f ca="1">INDEX(INDIRECT($4:$4),Table1[//DB])</f>
        <v>24</v>
      </c>
      <c r="O113" s="4" t="str">
        <f ca="1">INDEX(INDIRECT($4:$4),Table1[//DB])</f>
        <v>LSN</v>
      </c>
      <c r="P113" s="4">
        <f ca="1">INDEX(INDIRECT($4:$4),Table1[//DB])</f>
        <v>12</v>
      </c>
      <c r="Q113" s="4" t="str">
        <f ca="1">INDEX(INDIRECT($4:$4),Table1[//DB])</f>
        <v>PCS</v>
      </c>
      <c r="R113" s="4" t="str">
        <f ca="1">INDEX(INDIRECT($4:$4),Table1[//DB])</f>
        <v/>
      </c>
      <c r="S113" s="4" t="str">
        <f ca="1">INDEX(INDIRECT($4:$4),Table1[//DB])</f>
        <v/>
      </c>
      <c r="T113" s="4">
        <f ca="1">INDEX(INDIRECT($4:$4),Table1[//DB])</f>
        <v>288</v>
      </c>
      <c r="U113" s="4" t="str">
        <f ca="1">INDEX(INDIRECT($4:$4),Table1[//DB])</f>
        <v>PCS</v>
      </c>
      <c r="V113" s="4"/>
      <c r="W113" s="2">
        <f>INDEX([1]!NOTA[C],Table1[[#This Row],[//NOTA]])</f>
        <v>10</v>
      </c>
      <c r="X113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113" s="2">
        <f>IF(Table1[[#This Row],[CTN]]&lt;1,"",INDEX([1]!NOTA[QTY],Table1[[#This Row],[//NOTA]]))</f>
        <v>0</v>
      </c>
      <c r="Z113" s="2">
        <f>IF(Table1[[#This Row],[CTN]]&lt;1,"",INDEX([1]!NOTA[STN],Table1[[#This Row],[//NOTA]]))</f>
        <v>0</v>
      </c>
      <c r="AA11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2880</v>
      </c>
      <c r="AB113" s="4" t="str">
        <f>IF(Table1[[#This Row],[CTN]]&lt;1,INDEX([1]!NOTA[QTY],Table1[[#This Row],[//NOTA]]),"")</f>
        <v/>
      </c>
      <c r="AC113" s="4" t="str">
        <f>IF(Table1[[#This Row],[SISA]]="","",INDEX([1]!NOTA[STN],Table1[[#This Row],[//NOTA]]))</f>
        <v/>
      </c>
      <c r="AD11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13" s="2" t="str">
        <f>IF(Table1[[#This Row],[SISA X]]="","",Table1[[#This Row],[STN X]])</f>
        <v/>
      </c>
      <c r="AF113" s="2">
        <f ca="1">IF(AND(AR$5:AR$373&gt;=$3:$3,AR$5:AR$373&lt;=$4:$4),Table1[[#This Row],[CTN]],"")</f>
        <v>10</v>
      </c>
      <c r="AG113" s="2" t="str">
        <f ca="1">IF(Table1[[#This Row],[CTN_MG_1]]="","",Table1[[#This Row],[SISA X]])</f>
        <v/>
      </c>
      <c r="AH113" s="2" t="str">
        <f ca="1">IF(Table1[[#This Row],[QTY_ECER_MG_1]]="","",Table1[[#This Row],[STN SISA X]])</f>
        <v/>
      </c>
      <c r="AI113" s="2">
        <f ca="1">IF(Table1[[#This Row],[CTN_MG_1]]="","",COUNT(AF$6:AF113))</f>
        <v>99</v>
      </c>
      <c r="AJ113" s="2" t="str">
        <f ca="1">IF(AND(Table1[TGL_H]&gt;=$3:$3,Table1[TGL_H]&lt;=$4:$4),Table1[CTN],"")</f>
        <v/>
      </c>
      <c r="AK113" s="2" t="str">
        <f ca="1">IF(Table1[[#This Row],[CTN_MG_2]]="","",Table1[[#This Row],[SISA X]])</f>
        <v/>
      </c>
      <c r="AL113" s="2" t="str">
        <f ca="1">IF(Table1[[#This Row],[QTY_ECER_MG_2]]="","",Table1[[#This Row],[STN SISA X]])</f>
        <v/>
      </c>
      <c r="AM113" s="2" t="str">
        <f ca="1">IF(Table1[[#This Row],[CTN_MG_2]]="","",COUNT(AJ$6:AJ113))</f>
        <v/>
      </c>
      <c r="AN113" s="2" t="str">
        <f ca="1">IF(AND(AR$5:AR$373&gt;=$3:$3,AR$5:AR$373&lt;=$4:$4),Table1[[#This Row],[CTN]],"")</f>
        <v/>
      </c>
      <c r="AO113" s="2" t="str">
        <f ca="1">IF(Table1[[#This Row],[CTN_MG_3]]="","",Table1[[#This Row],[SISA X]])</f>
        <v/>
      </c>
      <c r="AP113" s="2" t="str">
        <f ca="1">IF(Table1[[#This Row],[QTY_ECER_MG_3]]="","",Table1[[#This Row],[STN SISA X]])</f>
        <v/>
      </c>
      <c r="AQ113" s="4" t="str">
        <f ca="1">IF(Table1[[#This Row],[CTN_MG_3]]="","",COUNT(AN$6:AN113))</f>
        <v/>
      </c>
      <c r="AR113" s="3">
        <f ca="1">INDEX([1]!NOTA[TGL_H],Table1[[#This Row],[//NOTA]])</f>
        <v>45114</v>
      </c>
    </row>
    <row r="114" spans="1:44" x14ac:dyDescent="0.25">
      <c r="A114" s="1">
        <v>145</v>
      </c>
      <c r="D114" t="str">
        <f ca="1">INDEX([1]!NOTA[NB NOTA_C_QTY],Table1[[#This Row],[//NOTA]])</f>
        <v>kenkocolorpencilcp12fnwenonwooderasable16lsnartomoro</v>
      </c>
      <c r="E11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pwkenko12wcp12fnwenonwood16lsn</v>
      </c>
      <c r="F114" t="e">
        <f ca="1">MATCH(Table1[NB BM_C_QTY],Table6[POINTER],0)</f>
        <v>#N/A</v>
      </c>
      <c r="G114">
        <f t="shared" si="2"/>
        <v>145</v>
      </c>
      <c r="H114">
        <f ca="1">MATCH(Table1[[#This Row],[NB NOTA_C_QTY]],[2]!db[NB NOTA_C_QTY+F],0)</f>
        <v>1252</v>
      </c>
      <c r="I114" s="4" t="str">
        <f ca="1">INDEX(INDIRECT($4:$4),Table1[//DB])</f>
        <v>PW Kenko 12W CP-12 F NWE nonwood</v>
      </c>
      <c r="J114" s="4" t="str">
        <f ca="1">INDEX(INDIRECT($4:$4),Table1[//DB])</f>
        <v>ARTO MORO</v>
      </c>
      <c r="K114" s="5" t="str">
        <f ca="1">INDEX(INDIRECT($4:$4),Table1[//DB])</f>
        <v>KENKO</v>
      </c>
      <c r="L114" s="4" t="str">
        <f ca="1">INDEX(INDIRECT($4:$4),Table1[//DB])</f>
        <v>16 LSN</v>
      </c>
      <c r="M114" s="4" t="str">
        <f ca="1">INDEX(INDIRECT($4:$4),Table1[//DB])</f>
        <v>pw</v>
      </c>
      <c r="N114" s="4" t="str">
        <f ca="1">INDEX(INDIRECT($4:$4),Table1[//DB])</f>
        <v>16</v>
      </c>
      <c r="O114" s="4" t="str">
        <f ca="1">INDEX(INDIRECT($4:$4),Table1[//DB])</f>
        <v>LSN</v>
      </c>
      <c r="P114" s="4">
        <f ca="1">INDEX(INDIRECT($4:$4),Table1[//DB])</f>
        <v>12</v>
      </c>
      <c r="Q114" s="4" t="str">
        <f ca="1">INDEX(INDIRECT($4:$4),Table1[//DB])</f>
        <v>PCS</v>
      </c>
      <c r="R114" s="4" t="str">
        <f ca="1">INDEX(INDIRECT($4:$4),Table1[//DB])</f>
        <v/>
      </c>
      <c r="S114" s="4" t="str">
        <f ca="1">INDEX(INDIRECT($4:$4),Table1[//DB])</f>
        <v/>
      </c>
      <c r="T114" s="4">
        <f ca="1">INDEX(INDIRECT($4:$4),Table1[//DB])</f>
        <v>192</v>
      </c>
      <c r="U114" s="4" t="str">
        <f ca="1">INDEX(INDIRECT($4:$4),Table1[//DB])</f>
        <v>PCS</v>
      </c>
      <c r="V114" s="4"/>
      <c r="W114" s="2">
        <f>INDEX([1]!NOTA[C],Table1[[#This Row],[//NOTA]])</f>
        <v>12</v>
      </c>
      <c r="X114" s="2">
        <f ca="1">IF(Table1[[#This Row],[Column5]]/Table1[[#This Row],[QTY X]]=Table1[[#This Row],[CTN]],Table1[[#This Row],[Column5]]/Table1[[#This Row],[QTY X]],Table1[[#This Row],[Column5]]/Table1[[#This Row],[QTY X]]&amp;" xxx ")</f>
        <v>12</v>
      </c>
      <c r="Y114" s="2">
        <f>IF(Table1[[#This Row],[CTN]]&lt;1,"",INDEX([1]!NOTA[QTY],Table1[[#This Row],[//NOTA]]))</f>
        <v>0</v>
      </c>
      <c r="Z114" s="2">
        <f>IF(Table1[[#This Row],[CTN]]&lt;1,"",INDEX([1]!NOTA[STN],Table1[[#This Row],[//NOTA]]))</f>
        <v>0</v>
      </c>
      <c r="AA11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2304</v>
      </c>
      <c r="AB114" s="4" t="str">
        <f>IF(Table1[[#This Row],[CTN]]&lt;1,INDEX([1]!NOTA[QTY],Table1[[#This Row],[//NOTA]]),"")</f>
        <v/>
      </c>
      <c r="AC114" s="4" t="str">
        <f>IF(Table1[[#This Row],[SISA]]="","",INDEX([1]!NOTA[STN],Table1[[#This Row],[//NOTA]]))</f>
        <v/>
      </c>
      <c r="AD11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14" s="2" t="str">
        <f>IF(Table1[[#This Row],[SISA X]]="","",Table1[[#This Row],[STN X]])</f>
        <v/>
      </c>
      <c r="AF114" s="2">
        <f ca="1">IF(AND(AR$5:AR$373&gt;=$3:$3,AR$5:AR$373&lt;=$4:$4),Table1[[#This Row],[CTN]],"")</f>
        <v>12</v>
      </c>
      <c r="AG114" s="2" t="str">
        <f ca="1">IF(Table1[[#This Row],[CTN_MG_1]]="","",Table1[[#This Row],[SISA X]])</f>
        <v/>
      </c>
      <c r="AH114" s="2" t="str">
        <f ca="1">IF(Table1[[#This Row],[QTY_ECER_MG_1]]="","",Table1[[#This Row],[STN SISA X]])</f>
        <v/>
      </c>
      <c r="AI114" s="2">
        <f ca="1">IF(Table1[[#This Row],[CTN_MG_1]]="","",COUNT(AF$6:AF114))</f>
        <v>100</v>
      </c>
      <c r="AJ114" s="2" t="str">
        <f ca="1">IF(AND(Table1[TGL_H]&gt;=$3:$3,Table1[TGL_H]&lt;=$4:$4),Table1[CTN],"")</f>
        <v/>
      </c>
      <c r="AK114" s="2" t="str">
        <f ca="1">IF(Table1[[#This Row],[CTN_MG_2]]="","",Table1[[#This Row],[SISA X]])</f>
        <v/>
      </c>
      <c r="AL114" s="2" t="str">
        <f ca="1">IF(Table1[[#This Row],[QTY_ECER_MG_2]]="","",Table1[[#This Row],[STN SISA X]])</f>
        <v/>
      </c>
      <c r="AM114" s="2" t="str">
        <f ca="1">IF(Table1[[#This Row],[CTN_MG_2]]="","",COUNT(AJ$6:AJ114))</f>
        <v/>
      </c>
      <c r="AN114" s="2" t="str">
        <f ca="1">IF(AND(AR$5:AR$373&gt;=$3:$3,AR$5:AR$373&lt;=$4:$4),Table1[[#This Row],[CTN]],"")</f>
        <v/>
      </c>
      <c r="AO114" s="2" t="str">
        <f ca="1">IF(Table1[[#This Row],[CTN_MG_3]]="","",Table1[[#This Row],[SISA X]])</f>
        <v/>
      </c>
      <c r="AP114" s="2" t="str">
        <f ca="1">IF(Table1[[#This Row],[QTY_ECER_MG_3]]="","",Table1[[#This Row],[STN SISA X]])</f>
        <v/>
      </c>
      <c r="AQ114" s="4" t="str">
        <f ca="1">IF(Table1[[#This Row],[CTN_MG_3]]="","",COUNT(AN$6:AN114))</f>
        <v/>
      </c>
      <c r="AR114" s="3">
        <f ca="1">INDEX([1]!NOTA[TGL_H],Table1[[#This Row],[//NOTA]])</f>
        <v>45114</v>
      </c>
    </row>
    <row r="115" spans="1:44" x14ac:dyDescent="0.25">
      <c r="A115" s="1">
        <v>146</v>
      </c>
      <c r="D115" t="str">
        <f ca="1">INDEX([1]!NOTA[NB NOTA_C_QTY],Table1[[#This Row],[//NOTA]])</f>
        <v>kenko12bicolorpencilcp12fbcclassic24lsnartomoro</v>
      </c>
      <c r="E11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pwbicolorkenko12wcp12fbcclassic24lsn</v>
      </c>
      <c r="F115">
        <f ca="1">MATCH(Table1[NB BM_C_QTY],Table6[POINTER],0)</f>
        <v>3686</v>
      </c>
      <c r="G115">
        <f t="shared" si="2"/>
        <v>146</v>
      </c>
      <c r="H115">
        <f ca="1">MATCH(Table1[[#This Row],[NB NOTA_C_QTY]],[2]!db[NB NOTA_C_QTY+F],0)</f>
        <v>1188</v>
      </c>
      <c r="I115" s="4" t="str">
        <f ca="1">INDEX(INDIRECT($4:$4),Table1[//DB])</f>
        <v>PW bicolor Kenko 12W CP-12 FBC classic</v>
      </c>
      <c r="J115" s="4" t="str">
        <f ca="1">INDEX(INDIRECT($4:$4),Table1[//DB])</f>
        <v>ARTO MORO</v>
      </c>
      <c r="K115" s="5" t="str">
        <f ca="1">INDEX(INDIRECT($4:$4),Table1[//DB])</f>
        <v>KENKO</v>
      </c>
      <c r="L115" s="4" t="str">
        <f ca="1">INDEX(INDIRECT($4:$4),Table1[//DB])</f>
        <v>24 LSN</v>
      </c>
      <c r="M115" s="4" t="str">
        <f ca="1">INDEX(INDIRECT($4:$4),Table1[//DB])</f>
        <v>pw</v>
      </c>
      <c r="N115" s="4" t="str">
        <f ca="1">INDEX(INDIRECT($4:$4),Table1[//DB])</f>
        <v>24</v>
      </c>
      <c r="O115" s="4" t="str">
        <f ca="1">INDEX(INDIRECT($4:$4),Table1[//DB])</f>
        <v>LSN</v>
      </c>
      <c r="P115" s="4">
        <f ca="1">INDEX(INDIRECT($4:$4),Table1[//DB])</f>
        <v>12</v>
      </c>
      <c r="Q115" s="4" t="str">
        <f ca="1">INDEX(INDIRECT($4:$4),Table1[//DB])</f>
        <v>PCS</v>
      </c>
      <c r="R115" s="4" t="str">
        <f ca="1">INDEX(INDIRECT($4:$4),Table1[//DB])</f>
        <v/>
      </c>
      <c r="S115" s="4" t="str">
        <f ca="1">INDEX(INDIRECT($4:$4),Table1[//DB])</f>
        <v/>
      </c>
      <c r="T115" s="4">
        <f ca="1">INDEX(INDIRECT($4:$4),Table1[//DB])</f>
        <v>288</v>
      </c>
      <c r="U115" s="4" t="str">
        <f ca="1">INDEX(INDIRECT($4:$4),Table1[//DB])</f>
        <v>PCS</v>
      </c>
      <c r="V115" s="4"/>
      <c r="W115" s="2">
        <f>INDEX([1]!NOTA[C],Table1[[#This Row],[//NOTA]])</f>
        <v>3</v>
      </c>
      <c r="X115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15" s="2">
        <f>IF(Table1[[#This Row],[CTN]]&lt;1,"",INDEX([1]!NOTA[QTY],Table1[[#This Row],[//NOTA]]))</f>
        <v>0</v>
      </c>
      <c r="Z115" s="2">
        <f>IF(Table1[[#This Row],[CTN]]&lt;1,"",INDEX([1]!NOTA[STN],Table1[[#This Row],[//NOTA]]))</f>
        <v>0</v>
      </c>
      <c r="AA11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115" s="4" t="str">
        <f>IF(Table1[[#This Row],[CTN]]&lt;1,INDEX([1]!NOTA[QTY],Table1[[#This Row],[//NOTA]]),"")</f>
        <v/>
      </c>
      <c r="AC115" s="4" t="str">
        <f>IF(Table1[[#This Row],[SISA]]="","",INDEX([1]!NOTA[STN],Table1[[#This Row],[//NOTA]]))</f>
        <v/>
      </c>
      <c r="AD11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15" s="2" t="str">
        <f>IF(Table1[[#This Row],[SISA X]]="","",Table1[[#This Row],[STN X]])</f>
        <v/>
      </c>
      <c r="AF115" s="2">
        <f ca="1">IF(AND(AR$5:AR$373&gt;=$3:$3,AR$5:AR$373&lt;=$4:$4),Table1[[#This Row],[CTN]],"")</f>
        <v>3</v>
      </c>
      <c r="AG115" s="2" t="str">
        <f ca="1">IF(Table1[[#This Row],[CTN_MG_1]]="","",Table1[[#This Row],[SISA X]])</f>
        <v/>
      </c>
      <c r="AH115" s="2" t="str">
        <f ca="1">IF(Table1[[#This Row],[QTY_ECER_MG_1]]="","",Table1[[#This Row],[STN SISA X]])</f>
        <v/>
      </c>
      <c r="AI115" s="2">
        <f ca="1">IF(Table1[[#This Row],[CTN_MG_1]]="","",COUNT(AF$6:AF115))</f>
        <v>101</v>
      </c>
      <c r="AJ115" s="2" t="str">
        <f ca="1">IF(AND(Table1[TGL_H]&gt;=$3:$3,Table1[TGL_H]&lt;=$4:$4),Table1[CTN],"")</f>
        <v/>
      </c>
      <c r="AK115" s="2" t="str">
        <f ca="1">IF(Table1[[#This Row],[CTN_MG_2]]="","",Table1[[#This Row],[SISA X]])</f>
        <v/>
      </c>
      <c r="AL115" s="2" t="str">
        <f ca="1">IF(Table1[[#This Row],[QTY_ECER_MG_2]]="","",Table1[[#This Row],[STN SISA X]])</f>
        <v/>
      </c>
      <c r="AM115" s="2" t="str">
        <f ca="1">IF(Table1[[#This Row],[CTN_MG_2]]="","",COUNT(AJ$6:AJ115))</f>
        <v/>
      </c>
      <c r="AN115" s="2" t="str">
        <f ca="1">IF(AND(AR$5:AR$373&gt;=$3:$3,AR$5:AR$373&lt;=$4:$4),Table1[[#This Row],[CTN]],"")</f>
        <v/>
      </c>
      <c r="AO115" s="2" t="str">
        <f ca="1">IF(Table1[[#This Row],[CTN_MG_3]]="","",Table1[[#This Row],[SISA X]])</f>
        <v/>
      </c>
      <c r="AP115" s="2" t="str">
        <f ca="1">IF(Table1[[#This Row],[QTY_ECER_MG_3]]="","",Table1[[#This Row],[STN SISA X]])</f>
        <v/>
      </c>
      <c r="AQ115" s="4" t="str">
        <f ca="1">IF(Table1[[#This Row],[CTN_MG_3]]="","",COUNT(AN$6:AN115))</f>
        <v/>
      </c>
      <c r="AR115" s="3">
        <f ca="1">INDEX([1]!NOTA[TGL_H],Table1[[#This Row],[//NOTA]])</f>
        <v>45114</v>
      </c>
    </row>
    <row r="116" spans="1:44" x14ac:dyDescent="0.25">
      <c r="A116" s="1">
        <v>147</v>
      </c>
      <c r="D116" t="str">
        <f ca="1">INDEX([1]!NOTA[NB NOTA_C_QTY],Table1[[#This Row],[//NOTA]])</f>
        <v>kenko24colorpencilcp24ftincaseclassic10box6setartomoro</v>
      </c>
      <c r="E11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pwkenko24wcp24fkaleng10box6set</v>
      </c>
      <c r="F116" t="e">
        <f ca="1">MATCH(Table1[NB BM_C_QTY],Table6[POINTER],0)</f>
        <v>#N/A</v>
      </c>
      <c r="G116">
        <f t="shared" si="2"/>
        <v>147</v>
      </c>
      <c r="H116">
        <f ca="1">MATCH(Table1[[#This Row],[NB NOTA_C_QTY]],[2]!db[NB NOTA_C_QTY+F],0)</f>
        <v>1201</v>
      </c>
      <c r="I116" s="4" t="str">
        <f ca="1">INDEX(INDIRECT($4:$4),Table1[//DB])</f>
        <v>PW Kenko 24W CP-24 F kaleng</v>
      </c>
      <c r="J116" s="4" t="str">
        <f ca="1">INDEX(INDIRECT($4:$4),Table1[//DB])</f>
        <v>ARTO MORO</v>
      </c>
      <c r="K116" s="5" t="str">
        <f ca="1">INDEX(INDIRECT($4:$4),Table1[//DB])</f>
        <v>KENKO</v>
      </c>
      <c r="L116" s="4" t="str">
        <f ca="1">INDEX(INDIRECT($4:$4),Table1[//DB])</f>
        <v>10 BOX (6 SET)</v>
      </c>
      <c r="M116" s="4" t="str">
        <f ca="1">INDEX(INDIRECT($4:$4),Table1[//DB])</f>
        <v>pw</v>
      </c>
      <c r="N116" s="4" t="str">
        <f ca="1">INDEX(INDIRECT($4:$4),Table1[//DB])</f>
        <v>10</v>
      </c>
      <c r="O116" s="4" t="str">
        <f ca="1">INDEX(INDIRECT($4:$4),Table1[//DB])</f>
        <v>BOX</v>
      </c>
      <c r="P116" s="4" t="str">
        <f ca="1">INDEX(INDIRECT($4:$4),Table1[//DB])</f>
        <v>6</v>
      </c>
      <c r="Q116" s="4" t="str">
        <f ca="1">INDEX(INDIRECT($4:$4),Table1[//DB])</f>
        <v>SET</v>
      </c>
      <c r="R116" s="4" t="str">
        <f ca="1">INDEX(INDIRECT($4:$4),Table1[//DB])</f>
        <v/>
      </c>
      <c r="S116" s="4" t="str">
        <f ca="1">INDEX(INDIRECT($4:$4),Table1[//DB])</f>
        <v/>
      </c>
      <c r="T116" s="4">
        <f ca="1">INDEX(INDIRECT($4:$4),Table1[//DB])</f>
        <v>60</v>
      </c>
      <c r="U116" s="4" t="str">
        <f ca="1">INDEX(INDIRECT($4:$4),Table1[//DB])</f>
        <v>SET</v>
      </c>
      <c r="V116" s="4"/>
      <c r="W116" s="2">
        <f>INDEX([1]!NOTA[C],Table1[[#This Row],[//NOTA]])</f>
        <v>2</v>
      </c>
      <c r="X11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16" s="2">
        <f>IF(Table1[[#This Row],[CTN]]&lt;1,"",INDEX([1]!NOTA[QTY],Table1[[#This Row],[//NOTA]]))</f>
        <v>0</v>
      </c>
      <c r="Z116" s="2">
        <f>IF(Table1[[#This Row],[CTN]]&lt;1,"",INDEX([1]!NOTA[STN],Table1[[#This Row],[//NOTA]]))</f>
        <v>0</v>
      </c>
      <c r="AA11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B116" s="4" t="str">
        <f>IF(Table1[[#This Row],[CTN]]&lt;1,INDEX([1]!NOTA[QTY],Table1[[#This Row],[//NOTA]]),"")</f>
        <v/>
      </c>
      <c r="AC116" s="4" t="str">
        <f>IF(Table1[[#This Row],[SISA]]="","",INDEX([1]!NOTA[STN],Table1[[#This Row],[//NOTA]]))</f>
        <v/>
      </c>
      <c r="AD11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16" s="2" t="str">
        <f>IF(Table1[[#This Row],[SISA X]]="","",Table1[[#This Row],[STN X]])</f>
        <v/>
      </c>
      <c r="AF116" s="2">
        <f ca="1">IF(AND(AR$5:AR$373&gt;=$3:$3,AR$5:AR$373&lt;=$4:$4),Table1[[#This Row],[CTN]],"")</f>
        <v>2</v>
      </c>
      <c r="AG116" s="2" t="str">
        <f ca="1">IF(Table1[[#This Row],[CTN_MG_1]]="","",Table1[[#This Row],[SISA X]])</f>
        <v/>
      </c>
      <c r="AH116" s="2" t="str">
        <f ca="1">IF(Table1[[#This Row],[QTY_ECER_MG_1]]="","",Table1[[#This Row],[STN SISA X]])</f>
        <v/>
      </c>
      <c r="AI116" s="2">
        <f ca="1">IF(Table1[[#This Row],[CTN_MG_1]]="","",COUNT(AF$6:AF116))</f>
        <v>102</v>
      </c>
      <c r="AJ116" s="2" t="str">
        <f ca="1">IF(AND(Table1[TGL_H]&gt;=$3:$3,Table1[TGL_H]&lt;=$4:$4),Table1[CTN],"")</f>
        <v/>
      </c>
      <c r="AK116" s="2" t="str">
        <f ca="1">IF(Table1[[#This Row],[CTN_MG_2]]="","",Table1[[#This Row],[SISA X]])</f>
        <v/>
      </c>
      <c r="AL116" s="2" t="str">
        <f ca="1">IF(Table1[[#This Row],[QTY_ECER_MG_2]]="","",Table1[[#This Row],[STN SISA X]])</f>
        <v/>
      </c>
      <c r="AM116" s="2" t="str">
        <f ca="1">IF(Table1[[#This Row],[CTN_MG_2]]="","",COUNT(AJ$6:AJ116))</f>
        <v/>
      </c>
      <c r="AN116" s="2" t="str">
        <f ca="1">IF(AND(AR$5:AR$373&gt;=$3:$3,AR$5:AR$373&lt;=$4:$4),Table1[[#This Row],[CTN]],"")</f>
        <v/>
      </c>
      <c r="AO116" s="2" t="str">
        <f ca="1">IF(Table1[[#This Row],[CTN_MG_3]]="","",Table1[[#This Row],[SISA X]])</f>
        <v/>
      </c>
      <c r="AP116" s="2" t="str">
        <f ca="1">IF(Table1[[#This Row],[QTY_ECER_MG_3]]="","",Table1[[#This Row],[STN SISA X]])</f>
        <v/>
      </c>
      <c r="AQ116" s="4" t="str">
        <f ca="1">IF(Table1[[#This Row],[CTN_MG_3]]="","",COUNT(AN$6:AN116))</f>
        <v/>
      </c>
      <c r="AR116" s="3">
        <f ca="1">INDEX([1]!NOTA[TGL_H],Table1[[#This Row],[//NOTA]])</f>
        <v>45114</v>
      </c>
    </row>
    <row r="117" spans="1:44" x14ac:dyDescent="0.25">
      <c r="A117" s="1">
        <v>149</v>
      </c>
      <c r="D117" t="str">
        <f ca="1">INDEX([1]!NOTA[NB NOTA_C_QTY],Table1[[#This Row],[//NOTA]])</f>
        <v>kenkopocketnotepn40312lsnartomoro</v>
      </c>
      <c r="E11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pocketnotekenkopn40312lsn</v>
      </c>
      <c r="F117" t="e">
        <f ca="1">MATCH(Table1[NB BM_C_QTY],Table6[POINTER],0)</f>
        <v>#N/A</v>
      </c>
      <c r="G117">
        <f t="shared" si="2"/>
        <v>149</v>
      </c>
      <c r="H117">
        <f ca="1">MATCH(Table1[[#This Row],[NB NOTA_C_QTY]],[2]!db[NB NOTA_C_QTY+F],0)</f>
        <v>1432</v>
      </c>
      <c r="I117" s="4" t="str">
        <f ca="1">INDEX(INDIRECT($4:$4),Table1[//DB])</f>
        <v>Pocket note Kenko PN-403</v>
      </c>
      <c r="J117" s="4" t="str">
        <f ca="1">INDEX(INDIRECT($4:$4),Table1[//DB])</f>
        <v>ARTO MORO</v>
      </c>
      <c r="K117" s="5" t="str">
        <f ca="1">INDEX(INDIRECT($4:$4),Table1[//DB])</f>
        <v>KENKO</v>
      </c>
      <c r="L117" s="4" t="str">
        <f ca="1">INDEX(INDIRECT($4:$4),Table1[//DB])</f>
        <v>12 LSN</v>
      </c>
      <c r="M117" s="4" t="str">
        <f ca="1">INDEX(INDIRECT($4:$4),Table1[//DB])</f>
        <v>note</v>
      </c>
      <c r="N117" s="4" t="str">
        <f ca="1">INDEX(INDIRECT($4:$4),Table1[//DB])</f>
        <v>12</v>
      </c>
      <c r="O117" s="4" t="str">
        <f ca="1">INDEX(INDIRECT($4:$4),Table1[//DB])</f>
        <v>LSN</v>
      </c>
      <c r="P117" s="4">
        <f ca="1">INDEX(INDIRECT($4:$4),Table1[//DB])</f>
        <v>12</v>
      </c>
      <c r="Q117" s="4" t="str">
        <f ca="1">INDEX(INDIRECT($4:$4),Table1[//DB])</f>
        <v>PCS</v>
      </c>
      <c r="R117" s="4" t="str">
        <f ca="1">INDEX(INDIRECT($4:$4),Table1[//DB])</f>
        <v/>
      </c>
      <c r="S117" s="4" t="str">
        <f ca="1">INDEX(INDIRECT($4:$4),Table1[//DB])</f>
        <v/>
      </c>
      <c r="T117" s="4">
        <f ca="1">INDEX(INDIRECT($4:$4),Table1[//DB])</f>
        <v>144</v>
      </c>
      <c r="U117" s="4" t="str">
        <f ca="1">INDEX(INDIRECT($4:$4),Table1[//DB])</f>
        <v>PCS</v>
      </c>
      <c r="V117" s="4"/>
      <c r="W117" s="2">
        <f>INDEX([1]!NOTA[C],Table1[[#This Row],[//NOTA]])</f>
        <v>1</v>
      </c>
      <c r="X11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17" s="2">
        <f>IF(Table1[[#This Row],[CTN]]&lt;1,"",INDEX([1]!NOTA[QTY],Table1[[#This Row],[//NOTA]]))</f>
        <v>0</v>
      </c>
      <c r="Z117" s="2">
        <f>IF(Table1[[#This Row],[CTN]]&lt;1,"",INDEX([1]!NOTA[STN],Table1[[#This Row],[//NOTA]]))</f>
        <v>0</v>
      </c>
      <c r="AA11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117" s="4" t="str">
        <f>IF(Table1[[#This Row],[CTN]]&lt;1,INDEX([1]!NOTA[QTY],Table1[[#This Row],[//NOTA]]),"")</f>
        <v/>
      </c>
      <c r="AC117" s="4" t="str">
        <f>IF(Table1[[#This Row],[SISA]]="","",INDEX([1]!NOTA[STN],Table1[[#This Row],[//NOTA]]))</f>
        <v/>
      </c>
      <c r="AD11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17" s="2" t="str">
        <f>IF(Table1[[#This Row],[SISA X]]="","",Table1[[#This Row],[STN X]])</f>
        <v/>
      </c>
      <c r="AF117" s="2">
        <f ca="1">IF(AND(AR$5:AR$373&gt;=$3:$3,AR$5:AR$373&lt;=$4:$4),Table1[[#This Row],[CTN]],"")</f>
        <v>1</v>
      </c>
      <c r="AG117" s="2" t="str">
        <f ca="1">IF(Table1[[#This Row],[CTN_MG_1]]="","",Table1[[#This Row],[SISA X]])</f>
        <v/>
      </c>
      <c r="AH117" s="2" t="str">
        <f ca="1">IF(Table1[[#This Row],[QTY_ECER_MG_1]]="","",Table1[[#This Row],[STN SISA X]])</f>
        <v/>
      </c>
      <c r="AI117" s="2">
        <f ca="1">IF(Table1[[#This Row],[CTN_MG_1]]="","",COUNT(AF$6:AF117))</f>
        <v>103</v>
      </c>
      <c r="AJ117" s="2" t="str">
        <f ca="1">IF(AND(Table1[TGL_H]&gt;=$3:$3,Table1[TGL_H]&lt;=$4:$4),Table1[CTN],"")</f>
        <v/>
      </c>
      <c r="AK117" s="2" t="str">
        <f ca="1">IF(Table1[[#This Row],[CTN_MG_2]]="","",Table1[[#This Row],[SISA X]])</f>
        <v/>
      </c>
      <c r="AL117" s="2" t="str">
        <f ca="1">IF(Table1[[#This Row],[QTY_ECER_MG_2]]="","",Table1[[#This Row],[STN SISA X]])</f>
        <v/>
      </c>
      <c r="AM117" s="2" t="str">
        <f ca="1">IF(Table1[[#This Row],[CTN_MG_2]]="","",COUNT(AJ$6:AJ117))</f>
        <v/>
      </c>
      <c r="AN117" s="2" t="str">
        <f ca="1">IF(AND(AR$5:AR$373&gt;=$3:$3,AR$5:AR$373&lt;=$4:$4),Table1[[#This Row],[CTN]],"")</f>
        <v/>
      </c>
      <c r="AO117" s="2" t="str">
        <f ca="1">IF(Table1[[#This Row],[CTN_MG_3]]="","",Table1[[#This Row],[SISA X]])</f>
        <v/>
      </c>
      <c r="AP117" s="2" t="str">
        <f ca="1">IF(Table1[[#This Row],[QTY_ECER_MG_3]]="","",Table1[[#This Row],[STN SISA X]])</f>
        <v/>
      </c>
      <c r="AQ117" s="4" t="str">
        <f ca="1">IF(Table1[[#This Row],[CTN_MG_3]]="","",COUNT(AN$6:AN117))</f>
        <v/>
      </c>
      <c r="AR117" s="3">
        <f ca="1">INDEX([1]!NOTA[TGL_H],Table1[[#This Row],[//NOTA]])</f>
        <v>45114</v>
      </c>
    </row>
    <row r="118" spans="1:44" x14ac:dyDescent="0.25">
      <c r="A118" s="1">
        <v>150</v>
      </c>
      <c r="D118" t="str">
        <f ca="1">INDEX([1]!NOTA[NB NOTA_C_QTY],Table1[[#This Row],[//NOTA]])</f>
        <v>kenkoliquidgluelg3535ml20lsnartomoro</v>
      </c>
      <c r="E11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lemcairkenkolg3520lsn</v>
      </c>
      <c r="F118">
        <f ca="1">MATCH(Table1[NB BM_C_QTY],Table6[POINTER],0)</f>
        <v>3584</v>
      </c>
      <c r="G118">
        <f t="shared" si="2"/>
        <v>150</v>
      </c>
      <c r="H118">
        <f ca="1">MATCH(Table1[[#This Row],[NB NOTA_C_QTY]],[2]!db[NB NOTA_C_QTY+F],0)</f>
        <v>1390</v>
      </c>
      <c r="I118" s="4" t="str">
        <f ca="1">INDEX(INDIRECT($4:$4),Table1[//DB])</f>
        <v>Lem cair Kenko LG-35</v>
      </c>
      <c r="J118" s="4" t="str">
        <f ca="1">INDEX(INDIRECT($4:$4),Table1[//DB])</f>
        <v>ARTO MORO</v>
      </c>
      <c r="K118" s="5" t="str">
        <f ca="1">INDEX(INDIRECT($4:$4),Table1[//DB])</f>
        <v>KENKO</v>
      </c>
      <c r="L118" s="4" t="str">
        <f ca="1">INDEX(INDIRECT($4:$4),Table1[//DB])</f>
        <v>20 LSN</v>
      </c>
      <c r="M118" s="4" t="str">
        <f ca="1">INDEX(INDIRECT($4:$4),Table1[//DB])</f>
        <v>lem</v>
      </c>
      <c r="N118" s="4" t="str">
        <f ca="1">INDEX(INDIRECT($4:$4),Table1[//DB])</f>
        <v>20</v>
      </c>
      <c r="O118" s="4" t="str">
        <f ca="1">INDEX(INDIRECT($4:$4),Table1[//DB])</f>
        <v>LSN</v>
      </c>
      <c r="P118" s="4">
        <f ca="1">INDEX(INDIRECT($4:$4),Table1[//DB])</f>
        <v>12</v>
      </c>
      <c r="Q118" s="4" t="str">
        <f ca="1">INDEX(INDIRECT($4:$4),Table1[//DB])</f>
        <v>PCS</v>
      </c>
      <c r="R118" s="4" t="str">
        <f ca="1">INDEX(INDIRECT($4:$4),Table1[//DB])</f>
        <v/>
      </c>
      <c r="S118" s="4" t="str">
        <f ca="1">INDEX(INDIRECT($4:$4),Table1[//DB])</f>
        <v/>
      </c>
      <c r="T118" s="4">
        <f ca="1">INDEX(INDIRECT($4:$4),Table1[//DB])</f>
        <v>240</v>
      </c>
      <c r="U118" s="4" t="str">
        <f ca="1">INDEX(INDIRECT($4:$4),Table1[//DB])</f>
        <v>PCS</v>
      </c>
      <c r="V118" s="4"/>
      <c r="W118" s="2">
        <f>INDEX([1]!NOTA[C],Table1[[#This Row],[//NOTA]])</f>
        <v>1</v>
      </c>
      <c r="X11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18" s="2">
        <f>IF(Table1[[#This Row],[CTN]]&lt;1,"",INDEX([1]!NOTA[QTY],Table1[[#This Row],[//NOTA]]))</f>
        <v>0</v>
      </c>
      <c r="Z118" s="2">
        <f>IF(Table1[[#This Row],[CTN]]&lt;1,"",INDEX([1]!NOTA[STN],Table1[[#This Row],[//NOTA]]))</f>
        <v>0</v>
      </c>
      <c r="AA11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118" s="4" t="str">
        <f>IF(Table1[[#This Row],[CTN]]&lt;1,INDEX([1]!NOTA[QTY],Table1[[#This Row],[//NOTA]]),"")</f>
        <v/>
      </c>
      <c r="AC118" s="4" t="str">
        <f>IF(Table1[[#This Row],[SISA]]="","",INDEX([1]!NOTA[STN],Table1[[#This Row],[//NOTA]]))</f>
        <v/>
      </c>
      <c r="AD11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18" s="2" t="str">
        <f>IF(Table1[[#This Row],[SISA X]]="","",Table1[[#This Row],[STN X]])</f>
        <v/>
      </c>
      <c r="AF118" s="2">
        <f ca="1">IF(AND(AR$5:AR$373&gt;=$3:$3,AR$5:AR$373&lt;=$4:$4),Table1[[#This Row],[CTN]],"")</f>
        <v>1</v>
      </c>
      <c r="AG118" s="2" t="str">
        <f ca="1">IF(Table1[[#This Row],[CTN_MG_1]]="","",Table1[[#This Row],[SISA X]])</f>
        <v/>
      </c>
      <c r="AH118" s="2" t="str">
        <f ca="1">IF(Table1[[#This Row],[QTY_ECER_MG_1]]="","",Table1[[#This Row],[STN SISA X]])</f>
        <v/>
      </c>
      <c r="AI118" s="2">
        <f ca="1">IF(Table1[[#This Row],[CTN_MG_1]]="","",COUNT(AF$6:AF118))</f>
        <v>104</v>
      </c>
      <c r="AJ118" s="2" t="str">
        <f ca="1">IF(AND(Table1[TGL_H]&gt;=$3:$3,Table1[TGL_H]&lt;=$4:$4),Table1[CTN],"")</f>
        <v/>
      </c>
      <c r="AK118" s="2" t="str">
        <f ca="1">IF(Table1[[#This Row],[CTN_MG_2]]="","",Table1[[#This Row],[SISA X]])</f>
        <v/>
      </c>
      <c r="AL118" s="2" t="str">
        <f ca="1">IF(Table1[[#This Row],[QTY_ECER_MG_2]]="","",Table1[[#This Row],[STN SISA X]])</f>
        <v/>
      </c>
      <c r="AM118" s="2" t="str">
        <f ca="1">IF(Table1[[#This Row],[CTN_MG_2]]="","",COUNT(AJ$6:AJ118))</f>
        <v/>
      </c>
      <c r="AN118" s="2" t="str">
        <f ca="1">IF(AND(AR$5:AR$373&gt;=$3:$3,AR$5:AR$373&lt;=$4:$4),Table1[[#This Row],[CTN]],"")</f>
        <v/>
      </c>
      <c r="AO118" s="2" t="str">
        <f ca="1">IF(Table1[[#This Row],[CTN_MG_3]]="","",Table1[[#This Row],[SISA X]])</f>
        <v/>
      </c>
      <c r="AP118" s="2" t="str">
        <f ca="1">IF(Table1[[#This Row],[QTY_ECER_MG_3]]="","",Table1[[#This Row],[STN SISA X]])</f>
        <v/>
      </c>
      <c r="AQ118" s="4" t="str">
        <f ca="1">IF(Table1[[#This Row],[CTN_MG_3]]="","",COUNT(AN$6:AN118))</f>
        <v/>
      </c>
      <c r="AR118" s="3">
        <f ca="1">INDEX([1]!NOTA[TGL_H],Table1[[#This Row],[//NOTA]])</f>
        <v>45114</v>
      </c>
    </row>
    <row r="119" spans="1:44" x14ac:dyDescent="0.25">
      <c r="A119" s="1">
        <v>151</v>
      </c>
      <c r="D119" t="str">
        <f ca="1">INDEX([1]!NOTA[NB NOTA_C_QTY],Table1[[#This Row],[//NOTA]])</f>
        <v>kenkotapedispensertd2011core24pcsartomoro</v>
      </c>
      <c r="E11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tapedispenserkenkotd20124pcs</v>
      </c>
      <c r="F119" t="e">
        <f ca="1">MATCH(Table1[NB BM_C_QTY],Table6[POINTER],0)</f>
        <v>#N/A</v>
      </c>
      <c r="G119">
        <f t="shared" si="2"/>
        <v>151</v>
      </c>
      <c r="H119">
        <f ca="1">MATCH(Table1[[#This Row],[NB NOTA_C_QTY]],[2]!db[NB NOTA_C_QTY+F],0)</f>
        <v>1489</v>
      </c>
      <c r="I119" s="4" t="str">
        <f ca="1">INDEX(INDIRECT($4:$4),Table1[//DB])</f>
        <v>Tape Dispenser Kenko TD-201</v>
      </c>
      <c r="J119" s="4" t="str">
        <f ca="1">INDEX(INDIRECT($4:$4),Table1[//DB])</f>
        <v>ARTO MORO</v>
      </c>
      <c r="K119" s="5" t="str">
        <f ca="1">INDEX(INDIRECT($4:$4),Table1[//DB])</f>
        <v>KENKO</v>
      </c>
      <c r="L119" s="4" t="str">
        <f ca="1">INDEX(INDIRECT($4:$4),Table1[//DB])</f>
        <v>24 PCS</v>
      </c>
      <c r="M119" s="4" t="str">
        <f ca="1">INDEX(INDIRECT($4:$4),Table1[//DB])</f>
        <v>isolasi</v>
      </c>
      <c r="N119" s="4" t="str">
        <f ca="1">INDEX(INDIRECT($4:$4),Table1[//DB])</f>
        <v>24</v>
      </c>
      <c r="O119" s="4" t="str">
        <f ca="1">INDEX(INDIRECT($4:$4),Table1[//DB])</f>
        <v>PCS</v>
      </c>
      <c r="P119" s="4" t="str">
        <f ca="1">INDEX(INDIRECT($4:$4),Table1[//DB])</f>
        <v/>
      </c>
      <c r="Q119" s="4" t="str">
        <f ca="1">INDEX(INDIRECT($4:$4),Table1[//DB])</f>
        <v/>
      </c>
      <c r="R119" s="4" t="str">
        <f ca="1">INDEX(INDIRECT($4:$4),Table1[//DB])</f>
        <v/>
      </c>
      <c r="S119" s="4" t="str">
        <f ca="1">INDEX(INDIRECT($4:$4),Table1[//DB])</f>
        <v/>
      </c>
      <c r="T119" s="4">
        <f ca="1">INDEX(INDIRECT($4:$4),Table1[//DB])</f>
        <v>24</v>
      </c>
      <c r="U119" s="4" t="str">
        <f ca="1">INDEX(INDIRECT($4:$4),Table1[//DB])</f>
        <v>PCS</v>
      </c>
      <c r="V119" s="4"/>
      <c r="W119" s="2">
        <f>INDEX([1]!NOTA[C],Table1[[#This Row],[//NOTA]])</f>
        <v>1</v>
      </c>
      <c r="X11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19" s="2">
        <f>IF(Table1[[#This Row],[CTN]]&lt;1,"",INDEX([1]!NOTA[QTY],Table1[[#This Row],[//NOTA]]))</f>
        <v>0</v>
      </c>
      <c r="Z119" s="2">
        <f>IF(Table1[[#This Row],[CTN]]&lt;1,"",INDEX([1]!NOTA[STN],Table1[[#This Row],[//NOTA]]))</f>
        <v>0</v>
      </c>
      <c r="AA11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</v>
      </c>
      <c r="AB119" s="4" t="str">
        <f>IF(Table1[[#This Row],[CTN]]&lt;1,INDEX([1]!NOTA[QTY],Table1[[#This Row],[//NOTA]]),"")</f>
        <v/>
      </c>
      <c r="AC119" s="4" t="str">
        <f>IF(Table1[[#This Row],[SISA]]="","",INDEX([1]!NOTA[STN],Table1[[#This Row],[//NOTA]]))</f>
        <v/>
      </c>
      <c r="AD11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19" s="2" t="str">
        <f>IF(Table1[[#This Row],[SISA X]]="","",Table1[[#This Row],[STN X]])</f>
        <v/>
      </c>
      <c r="AF119" s="2">
        <f ca="1">IF(AND(AR$5:AR$373&gt;=$3:$3,AR$5:AR$373&lt;=$4:$4),Table1[[#This Row],[CTN]],"")</f>
        <v>1</v>
      </c>
      <c r="AG119" s="2" t="str">
        <f ca="1">IF(Table1[[#This Row],[CTN_MG_1]]="","",Table1[[#This Row],[SISA X]])</f>
        <v/>
      </c>
      <c r="AH119" s="2" t="str">
        <f ca="1">IF(Table1[[#This Row],[QTY_ECER_MG_1]]="","",Table1[[#This Row],[STN SISA X]])</f>
        <v/>
      </c>
      <c r="AI119" s="2">
        <f ca="1">IF(Table1[[#This Row],[CTN_MG_1]]="","",COUNT(AF$6:AF119))</f>
        <v>105</v>
      </c>
      <c r="AJ119" s="2" t="str">
        <f ca="1">IF(AND(Table1[TGL_H]&gt;=$3:$3,Table1[TGL_H]&lt;=$4:$4),Table1[CTN],"")</f>
        <v/>
      </c>
      <c r="AK119" s="2" t="str">
        <f ca="1">IF(Table1[[#This Row],[CTN_MG_2]]="","",Table1[[#This Row],[SISA X]])</f>
        <v/>
      </c>
      <c r="AL119" s="2" t="str">
        <f ca="1">IF(Table1[[#This Row],[QTY_ECER_MG_2]]="","",Table1[[#This Row],[STN SISA X]])</f>
        <v/>
      </c>
      <c r="AM119" s="2" t="str">
        <f ca="1">IF(Table1[[#This Row],[CTN_MG_2]]="","",COUNT(AJ$6:AJ119))</f>
        <v/>
      </c>
      <c r="AN119" s="2" t="str">
        <f ca="1">IF(AND(AR$5:AR$373&gt;=$3:$3,AR$5:AR$373&lt;=$4:$4),Table1[[#This Row],[CTN]],"")</f>
        <v/>
      </c>
      <c r="AO119" s="2" t="str">
        <f ca="1">IF(Table1[[#This Row],[CTN_MG_3]]="","",Table1[[#This Row],[SISA X]])</f>
        <v/>
      </c>
      <c r="AP119" s="2" t="str">
        <f ca="1">IF(Table1[[#This Row],[QTY_ECER_MG_3]]="","",Table1[[#This Row],[STN SISA X]])</f>
        <v/>
      </c>
      <c r="AQ119" s="4" t="str">
        <f ca="1">IF(Table1[[#This Row],[CTN_MG_3]]="","",COUNT(AN$6:AN119))</f>
        <v/>
      </c>
      <c r="AR119" s="3">
        <f ca="1">INDEX([1]!NOTA[TGL_H],Table1[[#This Row],[//NOTA]])</f>
        <v>45114</v>
      </c>
    </row>
    <row r="120" spans="1:44" x14ac:dyDescent="0.25">
      <c r="A120" s="1">
        <v>152</v>
      </c>
      <c r="D120" t="str">
        <f ca="1">INDEX([1]!NOTA[NB NOTA_C_QTY],Table1[[#This Row],[//NOTA]])</f>
        <v>kenkotapedispensertd3211&amp;3core24pcsartomoro</v>
      </c>
      <c r="E12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tapedispenserkenkotd32124pcs</v>
      </c>
      <c r="F120" t="e">
        <f ca="1">MATCH(Table1[NB BM_C_QTY],Table6[POINTER],0)</f>
        <v>#N/A</v>
      </c>
      <c r="G120">
        <f t="shared" si="2"/>
        <v>152</v>
      </c>
      <c r="H120">
        <f ca="1">MATCH(Table1[[#This Row],[NB NOTA_C_QTY]],[2]!db[NB NOTA_C_QTY+F],0)</f>
        <v>1488</v>
      </c>
      <c r="I120" s="4" t="str">
        <f ca="1">INDEX(INDIRECT($4:$4),Table1[//DB])</f>
        <v>Tape Dispenser Kenko TD-321</v>
      </c>
      <c r="J120" s="4" t="str">
        <f ca="1">INDEX(INDIRECT($4:$4),Table1[//DB])</f>
        <v>ARTO MORO</v>
      </c>
      <c r="K120" s="5" t="str">
        <f ca="1">INDEX(INDIRECT($4:$4),Table1[//DB])</f>
        <v>KENKO</v>
      </c>
      <c r="L120" s="4" t="str">
        <f ca="1">INDEX(INDIRECT($4:$4),Table1[//DB])</f>
        <v>24 PCS</v>
      </c>
      <c r="M120" s="4" t="str">
        <f ca="1">INDEX(INDIRECT($4:$4),Table1[//DB])</f>
        <v>isolasi</v>
      </c>
      <c r="N120" s="4" t="str">
        <f ca="1">INDEX(INDIRECT($4:$4),Table1[//DB])</f>
        <v>24</v>
      </c>
      <c r="O120" s="4" t="str">
        <f ca="1">INDEX(INDIRECT($4:$4),Table1[//DB])</f>
        <v>PCS</v>
      </c>
      <c r="P120" s="4" t="str">
        <f ca="1">INDEX(INDIRECT($4:$4),Table1[//DB])</f>
        <v/>
      </c>
      <c r="Q120" s="4" t="str">
        <f ca="1">INDEX(INDIRECT($4:$4),Table1[//DB])</f>
        <v/>
      </c>
      <c r="R120" s="4" t="str">
        <f ca="1">INDEX(INDIRECT($4:$4),Table1[//DB])</f>
        <v/>
      </c>
      <c r="S120" s="4" t="str">
        <f ca="1">INDEX(INDIRECT($4:$4),Table1[//DB])</f>
        <v/>
      </c>
      <c r="T120" s="4">
        <f ca="1">INDEX(INDIRECT($4:$4),Table1[//DB])</f>
        <v>24</v>
      </c>
      <c r="U120" s="4" t="str">
        <f ca="1">INDEX(INDIRECT($4:$4),Table1[//DB])</f>
        <v>PCS</v>
      </c>
      <c r="V120" s="4"/>
      <c r="W120" s="2">
        <f>INDEX([1]!NOTA[C],Table1[[#This Row],[//NOTA]])</f>
        <v>1</v>
      </c>
      <c r="X12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0" s="2">
        <f>IF(Table1[[#This Row],[CTN]]&lt;1,"",INDEX([1]!NOTA[QTY],Table1[[#This Row],[//NOTA]]))</f>
        <v>0</v>
      </c>
      <c r="Z120" s="2">
        <f>IF(Table1[[#This Row],[CTN]]&lt;1,"",INDEX([1]!NOTA[STN],Table1[[#This Row],[//NOTA]]))</f>
        <v>0</v>
      </c>
      <c r="AA12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</v>
      </c>
      <c r="AB120" s="4" t="str">
        <f>IF(Table1[[#This Row],[CTN]]&lt;1,INDEX([1]!NOTA[QTY],Table1[[#This Row],[//NOTA]]),"")</f>
        <v/>
      </c>
      <c r="AC120" s="4" t="str">
        <f>IF(Table1[[#This Row],[SISA]]="","",INDEX([1]!NOTA[STN],Table1[[#This Row],[//NOTA]]))</f>
        <v/>
      </c>
      <c r="AD12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0" s="2" t="str">
        <f>IF(Table1[[#This Row],[SISA X]]="","",Table1[[#This Row],[STN X]])</f>
        <v/>
      </c>
      <c r="AF120" s="2">
        <f ca="1">IF(AND(AR$5:AR$373&gt;=$3:$3,AR$5:AR$373&lt;=$4:$4),Table1[[#This Row],[CTN]],"")</f>
        <v>1</v>
      </c>
      <c r="AG120" s="2" t="str">
        <f ca="1">IF(Table1[[#This Row],[CTN_MG_1]]="","",Table1[[#This Row],[SISA X]])</f>
        <v/>
      </c>
      <c r="AH120" s="2" t="str">
        <f ca="1">IF(Table1[[#This Row],[QTY_ECER_MG_1]]="","",Table1[[#This Row],[STN SISA X]])</f>
        <v/>
      </c>
      <c r="AI120" s="2">
        <f ca="1">IF(Table1[[#This Row],[CTN_MG_1]]="","",COUNT(AF$6:AF120))</f>
        <v>106</v>
      </c>
      <c r="AJ120" s="2" t="str">
        <f ca="1">IF(AND(Table1[TGL_H]&gt;=$3:$3,Table1[TGL_H]&lt;=$4:$4),Table1[CTN],"")</f>
        <v/>
      </c>
      <c r="AK120" s="2" t="str">
        <f ca="1">IF(Table1[[#This Row],[CTN_MG_2]]="","",Table1[[#This Row],[SISA X]])</f>
        <v/>
      </c>
      <c r="AL120" s="2" t="str">
        <f ca="1">IF(Table1[[#This Row],[QTY_ECER_MG_2]]="","",Table1[[#This Row],[STN SISA X]])</f>
        <v/>
      </c>
      <c r="AM120" s="2" t="str">
        <f ca="1">IF(Table1[[#This Row],[CTN_MG_2]]="","",COUNT(AJ$6:AJ120))</f>
        <v/>
      </c>
      <c r="AN120" s="2" t="str">
        <f ca="1">IF(AND(AR$5:AR$373&gt;=$3:$3,AR$5:AR$373&lt;=$4:$4),Table1[[#This Row],[CTN]],"")</f>
        <v/>
      </c>
      <c r="AO120" s="2" t="str">
        <f ca="1">IF(Table1[[#This Row],[CTN_MG_3]]="","",Table1[[#This Row],[SISA X]])</f>
        <v/>
      </c>
      <c r="AP120" s="2" t="str">
        <f ca="1">IF(Table1[[#This Row],[QTY_ECER_MG_3]]="","",Table1[[#This Row],[STN SISA X]])</f>
        <v/>
      </c>
      <c r="AQ120" s="4" t="str">
        <f ca="1">IF(Table1[[#This Row],[CTN_MG_3]]="","",COUNT(AN$6:AN120))</f>
        <v/>
      </c>
      <c r="AR120" s="3">
        <f ca="1">INDEX([1]!NOTA[TGL_H],Table1[[#This Row],[//NOTA]])</f>
        <v>45114</v>
      </c>
    </row>
    <row r="121" spans="1:44" x14ac:dyDescent="0.25">
      <c r="A121" s="1">
        <v>153</v>
      </c>
      <c r="D121" t="str">
        <f ca="1">INDEX([1]!NOTA[NB NOTA_C_QTY],Table1[[#This Row],[//NOTA]])</f>
        <v>kenkolooseleafb5ll100267080pcsartomoro</v>
      </c>
      <c r="E12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lleafkenkob5ll100267080pcs</v>
      </c>
      <c r="F121">
        <f ca="1">MATCH(Table1[NB BM_C_QTY],Table6[POINTER],0)</f>
        <v>3564</v>
      </c>
      <c r="G121">
        <f t="shared" si="2"/>
        <v>153</v>
      </c>
      <c r="H121">
        <f ca="1">MATCH(Table1[[#This Row],[NB NOTA_C_QTY]],[2]!db[NB NOTA_C_QTY+F],0)</f>
        <v>1394</v>
      </c>
      <c r="I121" s="4" t="str">
        <f ca="1">INDEX(INDIRECT($4:$4),Table1[//DB])</f>
        <v>L Leaf Kenko B5-LL 100-2670</v>
      </c>
      <c r="J121" s="4" t="str">
        <f ca="1">INDEX(INDIRECT($4:$4),Table1[//DB])</f>
        <v>ARTO MORO</v>
      </c>
      <c r="K121" s="5" t="str">
        <f ca="1">INDEX(INDIRECT($4:$4),Table1[//DB])</f>
        <v>KENKO</v>
      </c>
      <c r="L121" s="4" t="str">
        <f ca="1">INDEX(INDIRECT($4:$4),Table1[//DB])</f>
        <v>80 PCS</v>
      </c>
      <c r="M121" s="4" t="str">
        <f ca="1">INDEX(INDIRECT($4:$4),Table1[//DB])</f>
        <v>ll</v>
      </c>
      <c r="N121" s="4" t="str">
        <f ca="1">INDEX(INDIRECT($4:$4),Table1[//DB])</f>
        <v>80</v>
      </c>
      <c r="O121" s="4" t="str">
        <f ca="1">INDEX(INDIRECT($4:$4),Table1[//DB])</f>
        <v>PCS</v>
      </c>
      <c r="P121" s="4" t="str">
        <f ca="1">INDEX(INDIRECT($4:$4),Table1[//DB])</f>
        <v/>
      </c>
      <c r="Q121" s="4" t="str">
        <f ca="1">INDEX(INDIRECT($4:$4),Table1[//DB])</f>
        <v/>
      </c>
      <c r="R121" s="4" t="str">
        <f ca="1">INDEX(INDIRECT($4:$4),Table1[//DB])</f>
        <v/>
      </c>
      <c r="S121" s="4" t="str">
        <f ca="1">INDEX(INDIRECT($4:$4),Table1[//DB])</f>
        <v/>
      </c>
      <c r="T121" s="4">
        <f ca="1">INDEX(INDIRECT($4:$4),Table1[//DB])</f>
        <v>80</v>
      </c>
      <c r="U121" s="4" t="str">
        <f ca="1">INDEX(INDIRECT($4:$4),Table1[//DB])</f>
        <v>PCS</v>
      </c>
      <c r="V121" s="4"/>
      <c r="W121" s="2">
        <f>INDEX([1]!NOTA[C],Table1[[#This Row],[//NOTA]])</f>
        <v>1</v>
      </c>
      <c r="X12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1" s="2">
        <f>IF(Table1[[#This Row],[CTN]]&lt;1,"",INDEX([1]!NOTA[QTY],Table1[[#This Row],[//NOTA]]))</f>
        <v>0</v>
      </c>
      <c r="Z121" s="2">
        <f>IF(Table1[[#This Row],[CTN]]&lt;1,"",INDEX([1]!NOTA[STN],Table1[[#This Row],[//NOTA]]))</f>
        <v>0</v>
      </c>
      <c r="AA12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80</v>
      </c>
      <c r="AB121" s="4" t="str">
        <f>IF(Table1[[#This Row],[CTN]]&lt;1,INDEX([1]!NOTA[QTY],Table1[[#This Row],[//NOTA]]),"")</f>
        <v/>
      </c>
      <c r="AC121" s="4" t="str">
        <f>IF(Table1[[#This Row],[SISA]]="","",INDEX([1]!NOTA[STN],Table1[[#This Row],[//NOTA]]))</f>
        <v/>
      </c>
      <c r="AD12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1" s="2" t="str">
        <f>IF(Table1[[#This Row],[SISA X]]="","",Table1[[#This Row],[STN X]])</f>
        <v/>
      </c>
      <c r="AF121" s="2">
        <f ca="1">IF(AND(AR$5:AR$373&gt;=$3:$3,AR$5:AR$373&lt;=$4:$4),Table1[[#This Row],[CTN]],"")</f>
        <v>1</v>
      </c>
      <c r="AG121" s="2" t="str">
        <f ca="1">IF(Table1[[#This Row],[CTN_MG_1]]="","",Table1[[#This Row],[SISA X]])</f>
        <v/>
      </c>
      <c r="AH121" s="2" t="str">
        <f ca="1">IF(Table1[[#This Row],[QTY_ECER_MG_1]]="","",Table1[[#This Row],[STN SISA X]])</f>
        <v/>
      </c>
      <c r="AI121" s="2">
        <f ca="1">IF(Table1[[#This Row],[CTN_MG_1]]="","",COUNT(AF$6:AF121))</f>
        <v>107</v>
      </c>
      <c r="AJ121" s="2" t="str">
        <f ca="1">IF(AND(Table1[TGL_H]&gt;=$3:$3,Table1[TGL_H]&lt;=$4:$4),Table1[CTN],"")</f>
        <v/>
      </c>
      <c r="AK121" s="2" t="str">
        <f ca="1">IF(Table1[[#This Row],[CTN_MG_2]]="","",Table1[[#This Row],[SISA X]])</f>
        <v/>
      </c>
      <c r="AL121" s="2" t="str">
        <f ca="1">IF(Table1[[#This Row],[QTY_ECER_MG_2]]="","",Table1[[#This Row],[STN SISA X]])</f>
        <v/>
      </c>
      <c r="AM121" s="2" t="str">
        <f ca="1">IF(Table1[[#This Row],[CTN_MG_2]]="","",COUNT(AJ$6:AJ121))</f>
        <v/>
      </c>
      <c r="AN121" s="2" t="str">
        <f ca="1">IF(AND(AR$5:AR$373&gt;=$3:$3,AR$5:AR$373&lt;=$4:$4),Table1[[#This Row],[CTN]],"")</f>
        <v/>
      </c>
      <c r="AO121" s="2" t="str">
        <f ca="1">IF(Table1[[#This Row],[CTN_MG_3]]="","",Table1[[#This Row],[SISA X]])</f>
        <v/>
      </c>
      <c r="AP121" s="2" t="str">
        <f ca="1">IF(Table1[[#This Row],[QTY_ECER_MG_3]]="","",Table1[[#This Row],[STN SISA X]])</f>
        <v/>
      </c>
      <c r="AQ121" s="4" t="str">
        <f ca="1">IF(Table1[[#This Row],[CTN_MG_3]]="","",COUNT(AN$6:AN121))</f>
        <v/>
      </c>
      <c r="AR121" s="3">
        <f ca="1">INDEX([1]!NOTA[TGL_H],Table1[[#This Row],[//NOTA]])</f>
        <v>45114</v>
      </c>
    </row>
    <row r="122" spans="1:44" x14ac:dyDescent="0.25">
      <c r="A122" s="1">
        <v>154</v>
      </c>
      <c r="D122" t="str">
        <f ca="1">INDEX([1]!NOTA[NB NOTA_C_QTY],Table1[[#This Row],[//NOTA]])</f>
        <v>kenkostainlesssteelruler15cm50lsnartomoro</v>
      </c>
      <c r="E12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garisanbesikenko15cm50lsn</v>
      </c>
      <c r="F122" t="e">
        <f ca="1">MATCH(Table1[NB BM_C_QTY],Table6[POINTER],0)</f>
        <v>#N/A</v>
      </c>
      <c r="G122">
        <f t="shared" si="2"/>
        <v>154</v>
      </c>
      <c r="H122">
        <f ca="1">MATCH(Table1[[#This Row],[NB NOTA_C_QTY]],[2]!db[NB NOTA_C_QTY+F],0)</f>
        <v>1461</v>
      </c>
      <c r="I122" s="4" t="str">
        <f ca="1">INDEX(INDIRECT($4:$4),Table1[//DB])</f>
        <v>Garisan Besi Kenko 15cm</v>
      </c>
      <c r="J122" s="4" t="str">
        <f ca="1">INDEX(INDIRECT($4:$4),Table1[//DB])</f>
        <v>ARTO MORO</v>
      </c>
      <c r="K122" s="5" t="str">
        <f ca="1">INDEX(INDIRECT($4:$4),Table1[//DB])</f>
        <v>KENKO</v>
      </c>
      <c r="L122" s="4" t="str">
        <f ca="1">INDEX(INDIRECT($4:$4),Table1[//DB])</f>
        <v>50 LSN</v>
      </c>
      <c r="M122" s="4" t="str">
        <f ca="1">INDEX(INDIRECT($4:$4),Table1[//DB])</f>
        <v>garisan</v>
      </c>
      <c r="N122" s="4" t="str">
        <f ca="1">INDEX(INDIRECT($4:$4),Table1[//DB])</f>
        <v>50</v>
      </c>
      <c r="O122" s="4" t="str">
        <f ca="1">INDEX(INDIRECT($4:$4),Table1[//DB])</f>
        <v>LSN</v>
      </c>
      <c r="P122" s="4">
        <f ca="1">INDEX(INDIRECT($4:$4),Table1[//DB])</f>
        <v>12</v>
      </c>
      <c r="Q122" s="4" t="str">
        <f ca="1">INDEX(INDIRECT($4:$4),Table1[//DB])</f>
        <v>PCS</v>
      </c>
      <c r="R122" s="4" t="str">
        <f ca="1">INDEX(INDIRECT($4:$4),Table1[//DB])</f>
        <v/>
      </c>
      <c r="S122" s="4" t="str">
        <f ca="1">INDEX(INDIRECT($4:$4),Table1[//DB])</f>
        <v/>
      </c>
      <c r="T122" s="4">
        <f ca="1">INDEX(INDIRECT($4:$4),Table1[//DB])</f>
        <v>600</v>
      </c>
      <c r="U122" s="4" t="str">
        <f ca="1">INDEX(INDIRECT($4:$4),Table1[//DB])</f>
        <v>PCS</v>
      </c>
      <c r="V122" s="4"/>
      <c r="W122" s="2">
        <f>INDEX([1]!NOTA[C],Table1[[#This Row],[//NOTA]])</f>
        <v>1</v>
      </c>
      <c r="X12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2" s="2">
        <f>IF(Table1[[#This Row],[CTN]]&lt;1,"",INDEX([1]!NOTA[QTY],Table1[[#This Row],[//NOTA]]))</f>
        <v>0</v>
      </c>
      <c r="Z122" s="2">
        <f>IF(Table1[[#This Row],[CTN]]&lt;1,"",INDEX([1]!NOTA[STN],Table1[[#This Row],[//NOTA]]))</f>
        <v>0</v>
      </c>
      <c r="AA12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122" s="4" t="str">
        <f>IF(Table1[[#This Row],[CTN]]&lt;1,INDEX([1]!NOTA[QTY],Table1[[#This Row],[//NOTA]]),"")</f>
        <v/>
      </c>
      <c r="AC122" s="4" t="str">
        <f>IF(Table1[[#This Row],[SISA]]="","",INDEX([1]!NOTA[STN],Table1[[#This Row],[//NOTA]]))</f>
        <v/>
      </c>
      <c r="AD12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2" s="2" t="str">
        <f>IF(Table1[[#This Row],[SISA X]]="","",Table1[[#This Row],[STN X]])</f>
        <v/>
      </c>
      <c r="AF122" s="2">
        <f ca="1">IF(AND(AR$5:AR$373&gt;=$3:$3,AR$5:AR$373&lt;=$4:$4),Table1[[#This Row],[CTN]],"")</f>
        <v>1</v>
      </c>
      <c r="AG122" s="2" t="str">
        <f ca="1">IF(Table1[[#This Row],[CTN_MG_1]]="","",Table1[[#This Row],[SISA X]])</f>
        <v/>
      </c>
      <c r="AH122" s="2" t="str">
        <f ca="1">IF(Table1[[#This Row],[QTY_ECER_MG_1]]="","",Table1[[#This Row],[STN SISA X]])</f>
        <v/>
      </c>
      <c r="AI122" s="2">
        <f ca="1">IF(Table1[[#This Row],[CTN_MG_1]]="","",COUNT(AF$6:AF122))</f>
        <v>108</v>
      </c>
      <c r="AJ122" s="2" t="str">
        <f ca="1">IF(AND(Table1[TGL_H]&gt;=$3:$3,Table1[TGL_H]&lt;=$4:$4),Table1[CTN],"")</f>
        <v/>
      </c>
      <c r="AK122" s="2" t="str">
        <f ca="1">IF(Table1[[#This Row],[CTN_MG_2]]="","",Table1[[#This Row],[SISA X]])</f>
        <v/>
      </c>
      <c r="AL122" s="2" t="str">
        <f ca="1">IF(Table1[[#This Row],[QTY_ECER_MG_2]]="","",Table1[[#This Row],[STN SISA X]])</f>
        <v/>
      </c>
      <c r="AM122" s="2" t="str">
        <f ca="1">IF(Table1[[#This Row],[CTN_MG_2]]="","",COUNT(AJ$6:AJ122))</f>
        <v/>
      </c>
      <c r="AN122" s="2" t="str">
        <f ca="1">IF(AND(AR$5:AR$373&gt;=$3:$3,AR$5:AR$373&lt;=$4:$4),Table1[[#This Row],[CTN]],"")</f>
        <v/>
      </c>
      <c r="AO122" s="2" t="str">
        <f ca="1">IF(Table1[[#This Row],[CTN_MG_3]]="","",Table1[[#This Row],[SISA X]])</f>
        <v/>
      </c>
      <c r="AP122" s="2" t="str">
        <f ca="1">IF(Table1[[#This Row],[QTY_ECER_MG_3]]="","",Table1[[#This Row],[STN SISA X]])</f>
        <v/>
      </c>
      <c r="AQ122" s="4" t="str">
        <f ca="1">IF(Table1[[#This Row],[CTN_MG_3]]="","",COUNT(AN$6:AN122))</f>
        <v/>
      </c>
      <c r="AR122" s="3">
        <f ca="1">INDEX([1]!NOTA[TGL_H],Table1[[#This Row],[//NOTA]])</f>
        <v>45114</v>
      </c>
    </row>
    <row r="123" spans="1:44" x14ac:dyDescent="0.25">
      <c r="A123" s="1">
        <v>155</v>
      </c>
      <c r="D123" t="str">
        <f ca="1">INDEX([1]!NOTA[NB NOTA_C_QTY],Table1[[#This Row],[//NOTA]])</f>
        <v>kenkostainlesssteelruler20cm25lsnartomoro</v>
      </c>
      <c r="E12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garisanbesikenko20cm25lsn</v>
      </c>
      <c r="F123" t="e">
        <f ca="1">MATCH(Table1[NB BM_C_QTY],Table6[POINTER],0)</f>
        <v>#N/A</v>
      </c>
      <c r="G123">
        <f t="shared" si="2"/>
        <v>155</v>
      </c>
      <c r="H123">
        <f ca="1">MATCH(Table1[[#This Row],[NB NOTA_C_QTY]],[2]!db[NB NOTA_C_QTY+F],0)</f>
        <v>1462</v>
      </c>
      <c r="I123" s="4" t="str">
        <f ca="1">INDEX(INDIRECT($4:$4),Table1[//DB])</f>
        <v>Garisan Besi Kenko 20cm</v>
      </c>
      <c r="J123" s="4" t="str">
        <f ca="1">INDEX(INDIRECT($4:$4),Table1[//DB])</f>
        <v>ARTO MORO</v>
      </c>
      <c r="K123" s="5" t="str">
        <f ca="1">INDEX(INDIRECT($4:$4),Table1[//DB])</f>
        <v>KENKO</v>
      </c>
      <c r="L123" s="4" t="str">
        <f ca="1">INDEX(INDIRECT($4:$4),Table1[//DB])</f>
        <v>25 LSN</v>
      </c>
      <c r="M123" s="4" t="str">
        <f ca="1">INDEX(INDIRECT($4:$4),Table1[//DB])</f>
        <v>garisan</v>
      </c>
      <c r="N123" s="4" t="str">
        <f ca="1">INDEX(INDIRECT($4:$4),Table1[//DB])</f>
        <v>25</v>
      </c>
      <c r="O123" s="4" t="str">
        <f ca="1">INDEX(INDIRECT($4:$4),Table1[//DB])</f>
        <v>LSN</v>
      </c>
      <c r="P123" s="4">
        <f ca="1">INDEX(INDIRECT($4:$4),Table1[//DB])</f>
        <v>12</v>
      </c>
      <c r="Q123" s="4" t="str">
        <f ca="1">INDEX(INDIRECT($4:$4),Table1[//DB])</f>
        <v>PCS</v>
      </c>
      <c r="R123" s="4" t="str">
        <f ca="1">INDEX(INDIRECT($4:$4),Table1[//DB])</f>
        <v/>
      </c>
      <c r="S123" s="4" t="str">
        <f ca="1">INDEX(INDIRECT($4:$4),Table1[//DB])</f>
        <v/>
      </c>
      <c r="T123" s="4">
        <f ca="1">INDEX(INDIRECT($4:$4),Table1[//DB])</f>
        <v>300</v>
      </c>
      <c r="U123" s="4" t="str">
        <f ca="1">INDEX(INDIRECT($4:$4),Table1[//DB])</f>
        <v>PCS</v>
      </c>
      <c r="V123" s="4"/>
      <c r="W123" s="2">
        <f>INDEX([1]!NOTA[C],Table1[[#This Row],[//NOTA]])</f>
        <v>1</v>
      </c>
      <c r="X12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3" s="2">
        <f>IF(Table1[[#This Row],[CTN]]&lt;1,"",INDEX([1]!NOTA[QTY],Table1[[#This Row],[//NOTA]]))</f>
        <v>0</v>
      </c>
      <c r="Z123" s="2">
        <f>IF(Table1[[#This Row],[CTN]]&lt;1,"",INDEX([1]!NOTA[STN],Table1[[#This Row],[//NOTA]]))</f>
        <v>0</v>
      </c>
      <c r="AA12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B123" s="4" t="str">
        <f>IF(Table1[[#This Row],[CTN]]&lt;1,INDEX([1]!NOTA[QTY],Table1[[#This Row],[//NOTA]]),"")</f>
        <v/>
      </c>
      <c r="AC123" s="4" t="str">
        <f>IF(Table1[[#This Row],[SISA]]="","",INDEX([1]!NOTA[STN],Table1[[#This Row],[//NOTA]]))</f>
        <v/>
      </c>
      <c r="AD12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3" s="2" t="str">
        <f>IF(Table1[[#This Row],[SISA X]]="","",Table1[[#This Row],[STN X]])</f>
        <v/>
      </c>
      <c r="AF123" s="2">
        <f ca="1">IF(AND(AR$5:AR$373&gt;=$3:$3,AR$5:AR$373&lt;=$4:$4),Table1[[#This Row],[CTN]],"")</f>
        <v>1</v>
      </c>
      <c r="AG123" s="2" t="str">
        <f ca="1">IF(Table1[[#This Row],[CTN_MG_1]]="","",Table1[[#This Row],[SISA X]])</f>
        <v/>
      </c>
      <c r="AH123" s="2" t="str">
        <f ca="1">IF(Table1[[#This Row],[QTY_ECER_MG_1]]="","",Table1[[#This Row],[STN SISA X]])</f>
        <v/>
      </c>
      <c r="AI123" s="2">
        <f ca="1">IF(Table1[[#This Row],[CTN_MG_1]]="","",COUNT(AF$6:AF123))</f>
        <v>109</v>
      </c>
      <c r="AJ123" s="2" t="str">
        <f ca="1">IF(AND(Table1[TGL_H]&gt;=$3:$3,Table1[TGL_H]&lt;=$4:$4),Table1[CTN],"")</f>
        <v/>
      </c>
      <c r="AK123" s="2" t="str">
        <f ca="1">IF(Table1[[#This Row],[CTN_MG_2]]="","",Table1[[#This Row],[SISA X]])</f>
        <v/>
      </c>
      <c r="AL123" s="2" t="str">
        <f ca="1">IF(Table1[[#This Row],[QTY_ECER_MG_2]]="","",Table1[[#This Row],[STN SISA X]])</f>
        <v/>
      </c>
      <c r="AM123" s="2" t="str">
        <f ca="1">IF(Table1[[#This Row],[CTN_MG_2]]="","",COUNT(AJ$6:AJ123))</f>
        <v/>
      </c>
      <c r="AN123" s="2" t="str">
        <f ca="1">IF(AND(AR$5:AR$373&gt;=$3:$3,AR$5:AR$373&lt;=$4:$4),Table1[[#This Row],[CTN]],"")</f>
        <v/>
      </c>
      <c r="AO123" s="2" t="str">
        <f ca="1">IF(Table1[[#This Row],[CTN_MG_3]]="","",Table1[[#This Row],[SISA X]])</f>
        <v/>
      </c>
      <c r="AP123" s="2" t="str">
        <f ca="1">IF(Table1[[#This Row],[QTY_ECER_MG_3]]="","",Table1[[#This Row],[STN SISA X]])</f>
        <v/>
      </c>
      <c r="AQ123" s="4" t="str">
        <f ca="1">IF(Table1[[#This Row],[CTN_MG_3]]="","",COUNT(AN$6:AN123))</f>
        <v/>
      </c>
      <c r="AR123" s="3">
        <f ca="1">INDEX([1]!NOTA[TGL_H],Table1[[#This Row],[//NOTA]])</f>
        <v>45114</v>
      </c>
    </row>
    <row r="124" spans="1:44" x14ac:dyDescent="0.25">
      <c r="A124" s="1">
        <v>156</v>
      </c>
      <c r="D124" t="str">
        <f ca="1">INDEX([1]!NOTA[NB NOTA_C_QTY],Table1[[#This Row],[//NOTA]])</f>
        <v>kenkostainlesssteelruler30cm25lsnartomoro</v>
      </c>
      <c r="E12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garisanbesi30cmkenko25lsn</v>
      </c>
      <c r="F124" t="e">
        <f ca="1">MATCH(Table1[NB BM_C_QTY],Table6[POINTER],0)</f>
        <v>#N/A</v>
      </c>
      <c r="G124">
        <f t="shared" si="2"/>
        <v>156</v>
      </c>
      <c r="H124">
        <f ca="1">MATCH(Table1[[#This Row],[NB NOTA_C_QTY]],[2]!db[NB NOTA_C_QTY+F],0)</f>
        <v>1463</v>
      </c>
      <c r="I124" s="4" t="str">
        <f ca="1">INDEX(INDIRECT($4:$4),Table1[//DB])</f>
        <v>Garisan besi 30cm Kenko</v>
      </c>
      <c r="J124" s="4" t="str">
        <f ca="1">INDEX(INDIRECT($4:$4),Table1[//DB])</f>
        <v>ARTO MORO</v>
      </c>
      <c r="K124" s="5" t="str">
        <f ca="1">INDEX(INDIRECT($4:$4),Table1[//DB])</f>
        <v>KENKO</v>
      </c>
      <c r="L124" s="4" t="str">
        <f ca="1">INDEX(INDIRECT($4:$4),Table1[//DB])</f>
        <v>25 LSN</v>
      </c>
      <c r="M124" s="4" t="str">
        <f ca="1">INDEX(INDIRECT($4:$4),Table1[//DB])</f>
        <v>garisan</v>
      </c>
      <c r="N124" s="4" t="str">
        <f ca="1">INDEX(INDIRECT($4:$4),Table1[//DB])</f>
        <v>25</v>
      </c>
      <c r="O124" s="4" t="str">
        <f ca="1">INDEX(INDIRECT($4:$4),Table1[//DB])</f>
        <v>LSN</v>
      </c>
      <c r="P124" s="4">
        <f ca="1">INDEX(INDIRECT($4:$4),Table1[//DB])</f>
        <v>12</v>
      </c>
      <c r="Q124" s="4" t="str">
        <f ca="1">INDEX(INDIRECT($4:$4),Table1[//DB])</f>
        <v>PCS</v>
      </c>
      <c r="R124" s="4" t="str">
        <f ca="1">INDEX(INDIRECT($4:$4),Table1[//DB])</f>
        <v/>
      </c>
      <c r="S124" s="4" t="str">
        <f ca="1">INDEX(INDIRECT($4:$4),Table1[//DB])</f>
        <v/>
      </c>
      <c r="T124" s="4">
        <f ca="1">INDEX(INDIRECT($4:$4),Table1[//DB])</f>
        <v>300</v>
      </c>
      <c r="U124" s="4" t="str">
        <f ca="1">INDEX(INDIRECT($4:$4),Table1[//DB])</f>
        <v>PCS</v>
      </c>
      <c r="V124" s="4"/>
      <c r="W124" s="2">
        <f>INDEX([1]!NOTA[C],Table1[[#This Row],[//NOTA]])</f>
        <v>1</v>
      </c>
      <c r="X12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4" s="2">
        <f>IF(Table1[[#This Row],[CTN]]&lt;1,"",INDEX([1]!NOTA[QTY],Table1[[#This Row],[//NOTA]]))</f>
        <v>0</v>
      </c>
      <c r="Z124" s="2">
        <f>IF(Table1[[#This Row],[CTN]]&lt;1,"",INDEX([1]!NOTA[STN],Table1[[#This Row],[//NOTA]]))</f>
        <v>0</v>
      </c>
      <c r="AA12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B124" s="4" t="str">
        <f>IF(Table1[[#This Row],[CTN]]&lt;1,INDEX([1]!NOTA[QTY],Table1[[#This Row],[//NOTA]]),"")</f>
        <v/>
      </c>
      <c r="AC124" s="4" t="str">
        <f>IF(Table1[[#This Row],[SISA]]="","",INDEX([1]!NOTA[STN],Table1[[#This Row],[//NOTA]]))</f>
        <v/>
      </c>
      <c r="AD12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4" s="2" t="str">
        <f>IF(Table1[[#This Row],[SISA X]]="","",Table1[[#This Row],[STN X]])</f>
        <v/>
      </c>
      <c r="AF124" s="2">
        <f ca="1">IF(AND(AR$5:AR$373&gt;=$3:$3,AR$5:AR$373&lt;=$4:$4),Table1[[#This Row],[CTN]],"")</f>
        <v>1</v>
      </c>
      <c r="AG124" s="2" t="str">
        <f ca="1">IF(Table1[[#This Row],[CTN_MG_1]]="","",Table1[[#This Row],[SISA X]])</f>
        <v/>
      </c>
      <c r="AH124" s="2" t="str">
        <f ca="1">IF(Table1[[#This Row],[QTY_ECER_MG_1]]="","",Table1[[#This Row],[STN SISA X]])</f>
        <v/>
      </c>
      <c r="AI124" s="2">
        <f ca="1">IF(Table1[[#This Row],[CTN_MG_1]]="","",COUNT(AF$6:AF124))</f>
        <v>110</v>
      </c>
      <c r="AJ124" s="2" t="str">
        <f ca="1">IF(AND(Table1[TGL_H]&gt;=$3:$3,Table1[TGL_H]&lt;=$4:$4),Table1[CTN],"")</f>
        <v/>
      </c>
      <c r="AK124" s="2" t="str">
        <f ca="1">IF(Table1[[#This Row],[CTN_MG_2]]="","",Table1[[#This Row],[SISA X]])</f>
        <v/>
      </c>
      <c r="AL124" s="2" t="str">
        <f ca="1">IF(Table1[[#This Row],[QTY_ECER_MG_2]]="","",Table1[[#This Row],[STN SISA X]])</f>
        <v/>
      </c>
      <c r="AM124" s="2" t="str">
        <f ca="1">IF(Table1[[#This Row],[CTN_MG_2]]="","",COUNT(AJ$6:AJ124))</f>
        <v/>
      </c>
      <c r="AN124" s="2" t="str">
        <f ca="1">IF(AND(AR$5:AR$373&gt;=$3:$3,AR$5:AR$373&lt;=$4:$4),Table1[[#This Row],[CTN]],"")</f>
        <v/>
      </c>
      <c r="AO124" s="2" t="str">
        <f ca="1">IF(Table1[[#This Row],[CTN_MG_3]]="","",Table1[[#This Row],[SISA X]])</f>
        <v/>
      </c>
      <c r="AP124" s="2" t="str">
        <f ca="1">IF(Table1[[#This Row],[QTY_ECER_MG_3]]="","",Table1[[#This Row],[STN SISA X]])</f>
        <v/>
      </c>
      <c r="AQ124" s="4" t="str">
        <f ca="1">IF(Table1[[#This Row],[CTN_MG_3]]="","",COUNT(AN$6:AN124))</f>
        <v/>
      </c>
      <c r="AR124" s="3">
        <f ca="1">INDEX([1]!NOTA[TGL_H],Table1[[#This Row],[//NOTA]])</f>
        <v>45114</v>
      </c>
    </row>
    <row r="125" spans="1:44" x14ac:dyDescent="0.25">
      <c r="A125" s="1">
        <v>157</v>
      </c>
      <c r="D125" t="str">
        <f ca="1">INDEX([1]!NOTA[NB NOTA_C_QTY],Table1[[#This Row],[//NOTA]])</f>
        <v>kenkobinderclipno15520grsartomoro</v>
      </c>
      <c r="E12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binderclipkenkono15520grs</v>
      </c>
      <c r="F125">
        <f ca="1">MATCH(Table1[NB BM_C_QTY],Table6[POINTER],0)</f>
        <v>3381</v>
      </c>
      <c r="G125">
        <f t="shared" si="2"/>
        <v>157</v>
      </c>
      <c r="H125">
        <f ca="1">MATCH(Table1[[#This Row],[NB NOTA_C_QTY]],[2]!db[NB NOTA_C_QTY+F],0)</f>
        <v>1209</v>
      </c>
      <c r="I125" s="4" t="str">
        <f ca="1">INDEX(INDIRECT($4:$4),Table1[//DB])</f>
        <v>Binder clip Kenko no.155</v>
      </c>
      <c r="J125" s="4" t="str">
        <f ca="1">INDEX(INDIRECT($4:$4),Table1[//DB])</f>
        <v>ARTO MORO</v>
      </c>
      <c r="K125" s="5" t="str">
        <f ca="1">INDEX(INDIRECT($4:$4),Table1[//DB])</f>
        <v>KENKO</v>
      </c>
      <c r="L125" s="4" t="str">
        <f ca="1">INDEX(INDIRECT($4:$4),Table1[//DB])</f>
        <v>20 GRS</v>
      </c>
      <c r="M125" s="4" t="str">
        <f ca="1">INDEX(INDIRECT($4:$4),Table1[//DB])</f>
        <v>clip</v>
      </c>
      <c r="N125" s="4" t="str">
        <f ca="1">INDEX(INDIRECT($4:$4),Table1[//DB])</f>
        <v>20</v>
      </c>
      <c r="O125" s="4" t="str">
        <f ca="1">INDEX(INDIRECT($4:$4),Table1[//DB])</f>
        <v>GRS</v>
      </c>
      <c r="P125" s="4">
        <f ca="1">INDEX(INDIRECT($4:$4),Table1[//DB])</f>
        <v>12</v>
      </c>
      <c r="Q125" s="4" t="str">
        <f ca="1">INDEX(INDIRECT($4:$4),Table1[//DB])</f>
        <v>LSN</v>
      </c>
      <c r="R125" s="4">
        <f ca="1">INDEX(INDIRECT($4:$4),Table1[//DB])</f>
        <v>12</v>
      </c>
      <c r="S125" s="4" t="str">
        <f ca="1">INDEX(INDIRECT($4:$4),Table1[//DB])</f>
        <v>PCS</v>
      </c>
      <c r="T125" s="4">
        <f ca="1">INDEX(INDIRECT($4:$4),Table1[//DB])</f>
        <v>2880</v>
      </c>
      <c r="U125" s="4" t="str">
        <f ca="1">INDEX(INDIRECT($4:$4),Table1[//DB])</f>
        <v>PCS</v>
      </c>
      <c r="V125" s="4"/>
      <c r="W125" s="2">
        <f>INDEX([1]!NOTA[C],Table1[[#This Row],[//NOTA]])</f>
        <v>1</v>
      </c>
      <c r="X12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5" s="2">
        <f>IF(Table1[[#This Row],[CTN]]&lt;1,"",INDEX([1]!NOTA[QTY],Table1[[#This Row],[//NOTA]]))</f>
        <v>0</v>
      </c>
      <c r="Z125" s="2">
        <f>IF(Table1[[#This Row],[CTN]]&lt;1,"",INDEX([1]!NOTA[STN],Table1[[#This Row],[//NOTA]]))</f>
        <v>0</v>
      </c>
      <c r="AA12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2880</v>
      </c>
      <c r="AB125" s="4" t="str">
        <f>IF(Table1[[#This Row],[CTN]]&lt;1,INDEX([1]!NOTA[QTY],Table1[[#This Row],[//NOTA]]),"")</f>
        <v/>
      </c>
      <c r="AC125" s="4" t="str">
        <f>IF(Table1[[#This Row],[SISA]]="","",INDEX([1]!NOTA[STN],Table1[[#This Row],[//NOTA]]))</f>
        <v/>
      </c>
      <c r="AD12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5" s="2" t="str">
        <f>IF(Table1[[#This Row],[SISA X]]="","",Table1[[#This Row],[STN X]])</f>
        <v/>
      </c>
      <c r="AF125" s="2">
        <f ca="1">IF(AND(AR$5:AR$373&gt;=$3:$3,AR$5:AR$373&lt;=$4:$4),Table1[[#This Row],[CTN]],"")</f>
        <v>1</v>
      </c>
      <c r="AG125" s="2" t="str">
        <f ca="1">IF(Table1[[#This Row],[CTN_MG_1]]="","",Table1[[#This Row],[SISA X]])</f>
        <v/>
      </c>
      <c r="AH125" s="2" t="str">
        <f ca="1">IF(Table1[[#This Row],[QTY_ECER_MG_1]]="","",Table1[[#This Row],[STN SISA X]])</f>
        <v/>
      </c>
      <c r="AI125" s="2">
        <f ca="1">IF(Table1[[#This Row],[CTN_MG_1]]="","",COUNT(AF$6:AF125))</f>
        <v>111</v>
      </c>
      <c r="AJ125" s="2" t="str">
        <f ca="1">IF(AND(Table1[TGL_H]&gt;=$3:$3,Table1[TGL_H]&lt;=$4:$4),Table1[CTN],"")</f>
        <v/>
      </c>
      <c r="AK125" s="2" t="str">
        <f ca="1">IF(Table1[[#This Row],[CTN_MG_2]]="","",Table1[[#This Row],[SISA X]])</f>
        <v/>
      </c>
      <c r="AL125" s="2" t="str">
        <f ca="1">IF(Table1[[#This Row],[QTY_ECER_MG_2]]="","",Table1[[#This Row],[STN SISA X]])</f>
        <v/>
      </c>
      <c r="AM125" s="2" t="str">
        <f ca="1">IF(Table1[[#This Row],[CTN_MG_2]]="","",COUNT(AJ$6:AJ125))</f>
        <v/>
      </c>
      <c r="AN125" s="2" t="str">
        <f ca="1">IF(AND(AR$5:AR$373&gt;=$3:$3,AR$5:AR$373&lt;=$4:$4),Table1[[#This Row],[CTN]],"")</f>
        <v/>
      </c>
      <c r="AO125" s="2" t="str">
        <f ca="1">IF(Table1[[#This Row],[CTN_MG_3]]="","",Table1[[#This Row],[SISA X]])</f>
        <v/>
      </c>
      <c r="AP125" s="2" t="str">
        <f ca="1">IF(Table1[[#This Row],[QTY_ECER_MG_3]]="","",Table1[[#This Row],[STN SISA X]])</f>
        <v/>
      </c>
      <c r="AQ125" s="4" t="str">
        <f ca="1">IF(Table1[[#This Row],[CTN_MG_3]]="","",COUNT(AN$6:AN125))</f>
        <v/>
      </c>
      <c r="AR125" s="3">
        <f ca="1">INDEX([1]!NOTA[TGL_H],Table1[[#This Row],[//NOTA]])</f>
        <v>45114</v>
      </c>
    </row>
    <row r="126" spans="1:44" x14ac:dyDescent="0.25">
      <c r="A126" s="1">
        <v>158</v>
      </c>
      <c r="D126" t="str">
        <f ca="1">INDEX([1]!NOTA[NB NOTA_C_QTY],Table1[[#This Row],[//NOTA]])</f>
        <v>kenkobinderclipno20010grsartomoro</v>
      </c>
      <c r="E12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binderclipkenkono20010grs</v>
      </c>
      <c r="F126">
        <f ca="1">MATCH(Table1[NB BM_C_QTY],Table6[POINTER],0)</f>
        <v>3382</v>
      </c>
      <c r="G126">
        <f t="shared" si="2"/>
        <v>158</v>
      </c>
      <c r="H126">
        <f ca="1">MATCH(Table1[[#This Row],[NB NOTA_C_QTY]],[2]!db[NB NOTA_C_QTY+F],0)</f>
        <v>1210</v>
      </c>
      <c r="I126" s="4" t="str">
        <f ca="1">INDEX(INDIRECT($4:$4),Table1[//DB])</f>
        <v>Binder clip Kenko no.200</v>
      </c>
      <c r="J126" s="4" t="str">
        <f ca="1">INDEX(INDIRECT($4:$4),Table1[//DB])</f>
        <v>ARTO MORO</v>
      </c>
      <c r="K126" s="5" t="str">
        <f ca="1">INDEX(INDIRECT($4:$4),Table1[//DB])</f>
        <v>KENKO</v>
      </c>
      <c r="L126" s="4" t="str">
        <f ca="1">INDEX(INDIRECT($4:$4),Table1[//DB])</f>
        <v>10 GRS</v>
      </c>
      <c r="M126" s="4" t="str">
        <f ca="1">INDEX(INDIRECT($4:$4),Table1[//DB])</f>
        <v>clip</v>
      </c>
      <c r="N126" s="4" t="str">
        <f ca="1">INDEX(INDIRECT($4:$4),Table1[//DB])</f>
        <v>10</v>
      </c>
      <c r="O126" s="4" t="str">
        <f ca="1">INDEX(INDIRECT($4:$4),Table1[//DB])</f>
        <v>GRS</v>
      </c>
      <c r="P126" s="4">
        <f ca="1">INDEX(INDIRECT($4:$4),Table1[//DB])</f>
        <v>12</v>
      </c>
      <c r="Q126" s="4" t="str">
        <f ca="1">INDEX(INDIRECT($4:$4),Table1[//DB])</f>
        <v>LSN</v>
      </c>
      <c r="R126" s="4">
        <f ca="1">INDEX(INDIRECT($4:$4),Table1[//DB])</f>
        <v>12</v>
      </c>
      <c r="S126" s="4" t="str">
        <f ca="1">INDEX(INDIRECT($4:$4),Table1[//DB])</f>
        <v>PCS</v>
      </c>
      <c r="T126" s="4">
        <f ca="1">INDEX(INDIRECT($4:$4),Table1[//DB])</f>
        <v>1440</v>
      </c>
      <c r="U126" s="4" t="str">
        <f ca="1">INDEX(INDIRECT($4:$4),Table1[//DB])</f>
        <v>PCS</v>
      </c>
      <c r="V126" s="4"/>
      <c r="W126" s="2">
        <f>INDEX([1]!NOTA[C],Table1[[#This Row],[//NOTA]])</f>
        <v>1</v>
      </c>
      <c r="X12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6" s="2">
        <f>IF(Table1[[#This Row],[CTN]]&lt;1,"",INDEX([1]!NOTA[QTY],Table1[[#This Row],[//NOTA]]))</f>
        <v>0</v>
      </c>
      <c r="Z126" s="2">
        <f>IF(Table1[[#This Row],[CTN]]&lt;1,"",INDEX([1]!NOTA[STN],Table1[[#This Row],[//NOTA]]))</f>
        <v>0</v>
      </c>
      <c r="AA12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126" s="4" t="str">
        <f>IF(Table1[[#This Row],[CTN]]&lt;1,INDEX([1]!NOTA[QTY],Table1[[#This Row],[//NOTA]]),"")</f>
        <v/>
      </c>
      <c r="AC126" s="4" t="str">
        <f>IF(Table1[[#This Row],[SISA]]="","",INDEX([1]!NOTA[STN],Table1[[#This Row],[//NOTA]]))</f>
        <v/>
      </c>
      <c r="AD12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6" s="2" t="str">
        <f>IF(Table1[[#This Row],[SISA X]]="","",Table1[[#This Row],[STN X]])</f>
        <v/>
      </c>
      <c r="AF126" s="2">
        <f ca="1">IF(AND(AR$5:AR$373&gt;=$3:$3,AR$5:AR$373&lt;=$4:$4),Table1[[#This Row],[CTN]],"")</f>
        <v>1</v>
      </c>
      <c r="AG126" s="2" t="str">
        <f ca="1">IF(Table1[[#This Row],[CTN_MG_1]]="","",Table1[[#This Row],[SISA X]])</f>
        <v/>
      </c>
      <c r="AH126" s="2" t="str">
        <f ca="1">IF(Table1[[#This Row],[QTY_ECER_MG_1]]="","",Table1[[#This Row],[STN SISA X]])</f>
        <v/>
      </c>
      <c r="AI126" s="2">
        <f ca="1">IF(Table1[[#This Row],[CTN_MG_1]]="","",COUNT(AF$6:AF126))</f>
        <v>112</v>
      </c>
      <c r="AJ126" s="2" t="str">
        <f ca="1">IF(AND(Table1[TGL_H]&gt;=$3:$3,Table1[TGL_H]&lt;=$4:$4),Table1[CTN],"")</f>
        <v/>
      </c>
      <c r="AK126" s="2" t="str">
        <f ca="1">IF(Table1[[#This Row],[CTN_MG_2]]="","",Table1[[#This Row],[SISA X]])</f>
        <v/>
      </c>
      <c r="AL126" s="2" t="str">
        <f ca="1">IF(Table1[[#This Row],[QTY_ECER_MG_2]]="","",Table1[[#This Row],[STN SISA X]])</f>
        <v/>
      </c>
      <c r="AM126" s="2" t="str">
        <f ca="1">IF(Table1[[#This Row],[CTN_MG_2]]="","",COUNT(AJ$6:AJ126))</f>
        <v/>
      </c>
      <c r="AN126" s="2" t="str">
        <f ca="1">IF(AND(AR$5:AR$373&gt;=$3:$3,AR$5:AR$373&lt;=$4:$4),Table1[[#This Row],[CTN]],"")</f>
        <v/>
      </c>
      <c r="AO126" s="2" t="str">
        <f ca="1">IF(Table1[[#This Row],[CTN_MG_3]]="","",Table1[[#This Row],[SISA X]])</f>
        <v/>
      </c>
      <c r="AP126" s="2" t="str">
        <f ca="1">IF(Table1[[#This Row],[QTY_ECER_MG_3]]="","",Table1[[#This Row],[STN SISA X]])</f>
        <v/>
      </c>
      <c r="AQ126" s="4" t="str">
        <f ca="1">IF(Table1[[#This Row],[CTN_MG_3]]="","",COUNT(AN$6:AN126))</f>
        <v/>
      </c>
      <c r="AR126" s="3">
        <f ca="1">INDEX([1]!NOTA[TGL_H],Table1[[#This Row],[//NOTA]])</f>
        <v>45114</v>
      </c>
    </row>
    <row r="127" spans="1:44" x14ac:dyDescent="0.25">
      <c r="A127" s="1">
        <v>160</v>
      </c>
      <c r="D127" t="str">
        <f ca="1">INDEX([1]!NOTA[NB NOTA_C_QTY],Table1[[#This Row],[//NOTA]])</f>
        <v>kenkocuttera3009mmblade30lsnartomoro</v>
      </c>
      <c r="E12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cutterkenkoa30030lsn</v>
      </c>
      <c r="F127">
        <f ca="1">MATCH(Table1[NB BM_C_QTY],Table6[POINTER],0)</f>
        <v>3492</v>
      </c>
      <c r="G127">
        <f t="shared" si="2"/>
        <v>160</v>
      </c>
      <c r="H127">
        <f ca="1">MATCH(Table1[[#This Row],[NB NOTA_C_QTY]],[2]!db[NB NOTA_C_QTY+F],0)</f>
        <v>1300</v>
      </c>
      <c r="I127" s="4" t="str">
        <f ca="1">INDEX(INDIRECT($4:$4),Table1[//DB])</f>
        <v>Cutter Kenko A-300</v>
      </c>
      <c r="J127" s="4" t="str">
        <f ca="1">INDEX(INDIRECT($4:$4),Table1[//DB])</f>
        <v>ARTO MORO</v>
      </c>
      <c r="K127" s="5" t="str">
        <f ca="1">INDEX(INDIRECT($4:$4),Table1[//DB])</f>
        <v>KENKO</v>
      </c>
      <c r="L127" s="4" t="str">
        <f ca="1">INDEX(INDIRECT($4:$4),Table1[//DB])</f>
        <v>30 LSN</v>
      </c>
      <c r="M127" s="4" t="str">
        <f ca="1">INDEX(INDIRECT($4:$4),Table1[//DB])</f>
        <v>cutter</v>
      </c>
      <c r="N127" s="4" t="str">
        <f ca="1">INDEX(INDIRECT($4:$4),Table1[//DB])</f>
        <v>30</v>
      </c>
      <c r="O127" s="4" t="str">
        <f ca="1">INDEX(INDIRECT($4:$4),Table1[//DB])</f>
        <v>LSN</v>
      </c>
      <c r="P127" s="4">
        <f ca="1">INDEX(INDIRECT($4:$4),Table1[//DB])</f>
        <v>12</v>
      </c>
      <c r="Q127" s="4" t="str">
        <f ca="1">INDEX(INDIRECT($4:$4),Table1[//DB])</f>
        <v>PCS</v>
      </c>
      <c r="R127" s="4" t="str">
        <f ca="1">INDEX(INDIRECT($4:$4),Table1[//DB])</f>
        <v/>
      </c>
      <c r="S127" s="4" t="str">
        <f ca="1">INDEX(INDIRECT($4:$4),Table1[//DB])</f>
        <v/>
      </c>
      <c r="T127" s="4">
        <f ca="1">INDEX(INDIRECT($4:$4),Table1[//DB])</f>
        <v>360</v>
      </c>
      <c r="U127" s="4" t="str">
        <f ca="1">INDEX(INDIRECT($4:$4),Table1[//DB])</f>
        <v>PCS</v>
      </c>
      <c r="V127" s="4"/>
      <c r="W127" s="2">
        <f>INDEX([1]!NOTA[C],Table1[[#This Row],[//NOTA]])</f>
        <v>1</v>
      </c>
      <c r="X12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7" s="2">
        <f>IF(Table1[[#This Row],[CTN]]&lt;1,"",INDEX([1]!NOTA[QTY],Table1[[#This Row],[//NOTA]]))</f>
        <v>0</v>
      </c>
      <c r="Z127" s="2">
        <f>IF(Table1[[#This Row],[CTN]]&lt;1,"",INDEX([1]!NOTA[STN],Table1[[#This Row],[//NOTA]]))</f>
        <v>0</v>
      </c>
      <c r="AA12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B127" s="4" t="str">
        <f>IF(Table1[[#This Row],[CTN]]&lt;1,INDEX([1]!NOTA[QTY],Table1[[#This Row],[//NOTA]]),"")</f>
        <v/>
      </c>
      <c r="AC127" s="4" t="str">
        <f>IF(Table1[[#This Row],[SISA]]="","",INDEX([1]!NOTA[STN],Table1[[#This Row],[//NOTA]]))</f>
        <v/>
      </c>
      <c r="AD12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7" s="2" t="str">
        <f>IF(Table1[[#This Row],[SISA X]]="","",Table1[[#This Row],[STN X]])</f>
        <v/>
      </c>
      <c r="AF127" s="2">
        <f ca="1">IF(AND(AR$5:AR$373&gt;=$3:$3,AR$5:AR$373&lt;=$4:$4),Table1[[#This Row],[CTN]],"")</f>
        <v>1</v>
      </c>
      <c r="AG127" s="2" t="str">
        <f ca="1">IF(Table1[[#This Row],[CTN_MG_1]]="","",Table1[[#This Row],[SISA X]])</f>
        <v/>
      </c>
      <c r="AH127" s="2" t="str">
        <f ca="1">IF(Table1[[#This Row],[QTY_ECER_MG_1]]="","",Table1[[#This Row],[STN SISA X]])</f>
        <v/>
      </c>
      <c r="AI127" s="2">
        <f ca="1">IF(Table1[[#This Row],[CTN_MG_1]]="","",COUNT(AF$6:AF127))</f>
        <v>113</v>
      </c>
      <c r="AJ127" s="2" t="str">
        <f ca="1">IF(AND(Table1[TGL_H]&gt;=$3:$3,Table1[TGL_H]&lt;=$4:$4),Table1[CTN],"")</f>
        <v/>
      </c>
      <c r="AK127" s="2" t="str">
        <f ca="1">IF(Table1[[#This Row],[CTN_MG_2]]="","",Table1[[#This Row],[SISA X]])</f>
        <v/>
      </c>
      <c r="AL127" s="2" t="str">
        <f ca="1">IF(Table1[[#This Row],[QTY_ECER_MG_2]]="","",Table1[[#This Row],[STN SISA X]])</f>
        <v/>
      </c>
      <c r="AM127" s="2" t="str">
        <f ca="1">IF(Table1[[#This Row],[CTN_MG_2]]="","",COUNT(AJ$6:AJ127))</f>
        <v/>
      </c>
      <c r="AN127" s="2" t="str">
        <f ca="1">IF(AND(AR$5:AR$373&gt;=$3:$3,AR$5:AR$373&lt;=$4:$4),Table1[[#This Row],[CTN]],"")</f>
        <v/>
      </c>
      <c r="AO127" s="2" t="str">
        <f ca="1">IF(Table1[[#This Row],[CTN_MG_3]]="","",Table1[[#This Row],[SISA X]])</f>
        <v/>
      </c>
      <c r="AP127" s="2" t="str">
        <f ca="1">IF(Table1[[#This Row],[QTY_ECER_MG_3]]="","",Table1[[#This Row],[STN SISA X]])</f>
        <v/>
      </c>
      <c r="AQ127" s="4" t="str">
        <f ca="1">IF(Table1[[#This Row],[CTN_MG_3]]="","",COUNT(AN$6:AN127))</f>
        <v/>
      </c>
      <c r="AR127" s="3">
        <f ca="1">INDEX([1]!NOTA[TGL_H],Table1[[#This Row],[//NOTA]])</f>
        <v>45114</v>
      </c>
    </row>
    <row r="128" spans="1:44" x14ac:dyDescent="0.25">
      <c r="A128" s="1">
        <v>161</v>
      </c>
      <c r="D128" t="str">
        <f ca="1">INDEX([1]!NOTA[NB NOTA_C_QTY],Table1[[#This Row],[//NOTA]])</f>
        <v>kenkocutterl50018mmblade20lsnartomoro</v>
      </c>
      <c r="E12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cutterkenkol50020lsn</v>
      </c>
      <c r="F128">
        <f ca="1">MATCH(Table1[NB BM_C_QTY],Table6[POINTER],0)</f>
        <v>3494</v>
      </c>
      <c r="G128">
        <f t="shared" si="2"/>
        <v>161</v>
      </c>
      <c r="H128">
        <f ca="1">MATCH(Table1[[#This Row],[NB NOTA_C_QTY]],[2]!db[NB NOTA_C_QTY+F],0)</f>
        <v>1305</v>
      </c>
      <c r="I128" s="4" t="str">
        <f ca="1">INDEX(INDIRECT($4:$4),Table1[//DB])</f>
        <v>Cutter Kenko L-500</v>
      </c>
      <c r="J128" s="4" t="str">
        <f ca="1">INDEX(INDIRECT($4:$4),Table1[//DB])</f>
        <v>ARTO MORO</v>
      </c>
      <c r="K128" s="5" t="str">
        <f ca="1">INDEX(INDIRECT($4:$4),Table1[//DB])</f>
        <v>KENKO</v>
      </c>
      <c r="L128" s="4" t="str">
        <f ca="1">INDEX(INDIRECT($4:$4),Table1[//DB])</f>
        <v>20 LSN</v>
      </c>
      <c r="M128" s="4" t="str">
        <f ca="1">INDEX(INDIRECT($4:$4),Table1[//DB])</f>
        <v>cutter</v>
      </c>
      <c r="N128" s="4" t="str">
        <f ca="1">INDEX(INDIRECT($4:$4),Table1[//DB])</f>
        <v>20</v>
      </c>
      <c r="O128" s="4" t="str">
        <f ca="1">INDEX(INDIRECT($4:$4),Table1[//DB])</f>
        <v>LSN</v>
      </c>
      <c r="P128" s="4">
        <f ca="1">INDEX(INDIRECT($4:$4),Table1[//DB])</f>
        <v>12</v>
      </c>
      <c r="Q128" s="4" t="str">
        <f ca="1">INDEX(INDIRECT($4:$4),Table1[//DB])</f>
        <v>PCS</v>
      </c>
      <c r="R128" s="4" t="str">
        <f ca="1">INDEX(INDIRECT($4:$4),Table1[//DB])</f>
        <v/>
      </c>
      <c r="S128" s="4" t="str">
        <f ca="1">INDEX(INDIRECT($4:$4),Table1[//DB])</f>
        <v/>
      </c>
      <c r="T128" s="4">
        <f ca="1">INDEX(INDIRECT($4:$4),Table1[//DB])</f>
        <v>240</v>
      </c>
      <c r="U128" s="4" t="str">
        <f ca="1">INDEX(INDIRECT($4:$4),Table1[//DB])</f>
        <v>PCS</v>
      </c>
      <c r="V128" s="4"/>
      <c r="W128" s="2">
        <f>INDEX([1]!NOTA[C],Table1[[#This Row],[//NOTA]])</f>
        <v>1</v>
      </c>
      <c r="X12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28" s="2">
        <f>IF(Table1[[#This Row],[CTN]]&lt;1,"",INDEX([1]!NOTA[QTY],Table1[[#This Row],[//NOTA]]))</f>
        <v>0</v>
      </c>
      <c r="Z128" s="2">
        <f>IF(Table1[[#This Row],[CTN]]&lt;1,"",INDEX([1]!NOTA[STN],Table1[[#This Row],[//NOTA]]))</f>
        <v>0</v>
      </c>
      <c r="AA12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128" s="4" t="str">
        <f>IF(Table1[[#This Row],[CTN]]&lt;1,INDEX([1]!NOTA[QTY],Table1[[#This Row],[//NOTA]]),"")</f>
        <v/>
      </c>
      <c r="AC128" s="4" t="str">
        <f>IF(Table1[[#This Row],[SISA]]="","",INDEX([1]!NOTA[STN],Table1[[#This Row],[//NOTA]]))</f>
        <v/>
      </c>
      <c r="AD12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8" s="2" t="str">
        <f>IF(Table1[[#This Row],[SISA X]]="","",Table1[[#This Row],[STN X]])</f>
        <v/>
      </c>
      <c r="AF128" s="2">
        <f ca="1">IF(AND(AR$5:AR$373&gt;=$3:$3,AR$5:AR$373&lt;=$4:$4),Table1[[#This Row],[CTN]],"")</f>
        <v>1</v>
      </c>
      <c r="AG128" s="2" t="str">
        <f ca="1">IF(Table1[[#This Row],[CTN_MG_1]]="","",Table1[[#This Row],[SISA X]])</f>
        <v/>
      </c>
      <c r="AH128" s="2" t="str">
        <f ca="1">IF(Table1[[#This Row],[QTY_ECER_MG_1]]="","",Table1[[#This Row],[STN SISA X]])</f>
        <v/>
      </c>
      <c r="AI128" s="2">
        <f ca="1">IF(Table1[[#This Row],[CTN_MG_1]]="","",COUNT(AF$6:AF128))</f>
        <v>114</v>
      </c>
      <c r="AJ128" s="2" t="str">
        <f ca="1">IF(AND(Table1[TGL_H]&gt;=$3:$3,Table1[TGL_H]&lt;=$4:$4),Table1[CTN],"")</f>
        <v/>
      </c>
      <c r="AK128" s="2" t="str">
        <f ca="1">IF(Table1[[#This Row],[CTN_MG_2]]="","",Table1[[#This Row],[SISA X]])</f>
        <v/>
      </c>
      <c r="AL128" s="2" t="str">
        <f ca="1">IF(Table1[[#This Row],[QTY_ECER_MG_2]]="","",Table1[[#This Row],[STN SISA X]])</f>
        <v/>
      </c>
      <c r="AM128" s="2" t="str">
        <f ca="1">IF(Table1[[#This Row],[CTN_MG_2]]="","",COUNT(AJ$6:AJ128))</f>
        <v/>
      </c>
      <c r="AN128" s="2" t="str">
        <f ca="1">IF(AND(AR$5:AR$373&gt;=$3:$3,AR$5:AR$373&lt;=$4:$4),Table1[[#This Row],[CTN]],"")</f>
        <v/>
      </c>
      <c r="AO128" s="2" t="str">
        <f ca="1">IF(Table1[[#This Row],[CTN_MG_3]]="","",Table1[[#This Row],[SISA X]])</f>
        <v/>
      </c>
      <c r="AP128" s="2" t="str">
        <f ca="1">IF(Table1[[#This Row],[QTY_ECER_MG_3]]="","",Table1[[#This Row],[STN SISA X]])</f>
        <v/>
      </c>
      <c r="AQ128" s="4" t="str">
        <f ca="1">IF(Table1[[#This Row],[CTN_MG_3]]="","",COUNT(AN$6:AN128))</f>
        <v/>
      </c>
      <c r="AR128" s="3">
        <f ca="1">INDEX([1]!NOTA[TGL_H],Table1[[#This Row],[//NOTA]])</f>
        <v>45114</v>
      </c>
    </row>
    <row r="129" spans="1:44" x14ac:dyDescent="0.25">
      <c r="A129" s="1">
        <v>162</v>
      </c>
      <c r="D129" t="str">
        <f ca="1">INDEX([1]!NOTA[NB NOTA_C_QTY],Table1[[#This Row],[//NOTA]])</f>
        <v>kenkocorrectionfluidke0136lsnartomoro</v>
      </c>
      <c r="E12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tipeexkenkoke0136lsn</v>
      </c>
      <c r="F129">
        <f ca="1">MATCH(Table1[NB BM_C_QTY],Table6[POINTER],0)</f>
        <v>3805</v>
      </c>
      <c r="G129">
        <f t="shared" si="2"/>
        <v>162</v>
      </c>
      <c r="H129">
        <f ca="1">MATCH(Table1[[#This Row],[NB NOTA_C_QTY]],[2]!db[NB NOTA_C_QTY+F],0)</f>
        <v>1263</v>
      </c>
      <c r="I129" s="4" t="str">
        <f ca="1">INDEX(INDIRECT($4:$4),Table1[//DB])</f>
        <v>Tipe-ex Kenko KE-01</v>
      </c>
      <c r="J129" s="4" t="str">
        <f ca="1">INDEX(INDIRECT($4:$4),Table1[//DB])</f>
        <v>ARTO MORO</v>
      </c>
      <c r="K129" s="5" t="str">
        <f ca="1">INDEX(INDIRECT($4:$4),Table1[//DB])</f>
        <v>KENKO</v>
      </c>
      <c r="L129" s="4" t="str">
        <f ca="1">INDEX(INDIRECT($4:$4),Table1[//DB])</f>
        <v>36 LSN</v>
      </c>
      <c r="M129" s="4" t="str">
        <f ca="1">INDEX(INDIRECT($4:$4),Table1[//DB])</f>
        <v>tipex</v>
      </c>
      <c r="N129" s="4" t="str">
        <f ca="1">INDEX(INDIRECT($4:$4),Table1[//DB])</f>
        <v>36</v>
      </c>
      <c r="O129" s="4" t="str">
        <f ca="1">INDEX(INDIRECT($4:$4),Table1[//DB])</f>
        <v>LSN</v>
      </c>
      <c r="P129" s="4">
        <f ca="1">INDEX(INDIRECT($4:$4),Table1[//DB])</f>
        <v>12</v>
      </c>
      <c r="Q129" s="4" t="str">
        <f ca="1">INDEX(INDIRECT($4:$4),Table1[//DB])</f>
        <v>PCS</v>
      </c>
      <c r="R129" s="4" t="str">
        <f ca="1">INDEX(INDIRECT($4:$4),Table1[//DB])</f>
        <v/>
      </c>
      <c r="S129" s="4" t="str">
        <f ca="1">INDEX(INDIRECT($4:$4),Table1[//DB])</f>
        <v/>
      </c>
      <c r="T129" s="4">
        <f ca="1">INDEX(INDIRECT($4:$4),Table1[//DB])</f>
        <v>432</v>
      </c>
      <c r="U129" s="4" t="str">
        <f ca="1">INDEX(INDIRECT($4:$4),Table1[//DB])</f>
        <v>PCS</v>
      </c>
      <c r="V129" s="4"/>
      <c r="W129" s="2">
        <f>INDEX([1]!NOTA[C],Table1[[#This Row],[//NOTA]])</f>
        <v>7</v>
      </c>
      <c r="X129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129" s="2">
        <f>IF(Table1[[#This Row],[CTN]]&lt;1,"",INDEX([1]!NOTA[QTY],Table1[[#This Row],[//NOTA]]))</f>
        <v>0</v>
      </c>
      <c r="Z129" s="2">
        <f>IF(Table1[[#This Row],[CTN]]&lt;1,"",INDEX([1]!NOTA[STN],Table1[[#This Row],[//NOTA]]))</f>
        <v>0</v>
      </c>
      <c r="AA12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3024</v>
      </c>
      <c r="AB129" s="4" t="str">
        <f>IF(Table1[[#This Row],[CTN]]&lt;1,INDEX([1]!NOTA[QTY],Table1[[#This Row],[//NOTA]]),"")</f>
        <v/>
      </c>
      <c r="AC129" s="4" t="str">
        <f>IF(Table1[[#This Row],[SISA]]="","",INDEX([1]!NOTA[STN],Table1[[#This Row],[//NOTA]]))</f>
        <v/>
      </c>
      <c r="AD12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29" s="2" t="str">
        <f>IF(Table1[[#This Row],[SISA X]]="","",Table1[[#This Row],[STN X]])</f>
        <v/>
      </c>
      <c r="AF129" s="2">
        <f ca="1">IF(AND(AR$5:AR$373&gt;=$3:$3,AR$5:AR$373&lt;=$4:$4),Table1[[#This Row],[CTN]],"")</f>
        <v>7</v>
      </c>
      <c r="AG129" s="2" t="str">
        <f ca="1">IF(Table1[[#This Row],[CTN_MG_1]]="","",Table1[[#This Row],[SISA X]])</f>
        <v/>
      </c>
      <c r="AH129" s="2" t="str">
        <f ca="1">IF(Table1[[#This Row],[QTY_ECER_MG_1]]="","",Table1[[#This Row],[STN SISA X]])</f>
        <v/>
      </c>
      <c r="AI129" s="2">
        <f ca="1">IF(Table1[[#This Row],[CTN_MG_1]]="","",COUNT(AF$6:AF129))</f>
        <v>115</v>
      </c>
      <c r="AJ129" s="2" t="str">
        <f ca="1">IF(AND(Table1[TGL_H]&gt;=$3:$3,Table1[TGL_H]&lt;=$4:$4),Table1[CTN],"")</f>
        <v/>
      </c>
      <c r="AK129" s="2" t="str">
        <f ca="1">IF(Table1[[#This Row],[CTN_MG_2]]="","",Table1[[#This Row],[SISA X]])</f>
        <v/>
      </c>
      <c r="AL129" s="2" t="str">
        <f ca="1">IF(Table1[[#This Row],[QTY_ECER_MG_2]]="","",Table1[[#This Row],[STN SISA X]])</f>
        <v/>
      </c>
      <c r="AM129" s="2" t="str">
        <f ca="1">IF(Table1[[#This Row],[CTN_MG_2]]="","",COUNT(AJ$6:AJ129))</f>
        <v/>
      </c>
      <c r="AN129" s="2" t="str">
        <f ca="1">IF(AND(AR$5:AR$373&gt;=$3:$3,AR$5:AR$373&lt;=$4:$4),Table1[[#This Row],[CTN]],"")</f>
        <v/>
      </c>
      <c r="AO129" s="2" t="str">
        <f ca="1">IF(Table1[[#This Row],[CTN_MG_3]]="","",Table1[[#This Row],[SISA X]])</f>
        <v/>
      </c>
      <c r="AP129" s="2" t="str">
        <f ca="1">IF(Table1[[#This Row],[QTY_ECER_MG_3]]="","",Table1[[#This Row],[STN SISA X]])</f>
        <v/>
      </c>
      <c r="AQ129" s="4" t="str">
        <f ca="1">IF(Table1[[#This Row],[CTN_MG_3]]="","",COUNT(AN$6:AN129))</f>
        <v/>
      </c>
      <c r="AR129" s="3">
        <f ca="1">INDEX([1]!NOTA[TGL_H],Table1[[#This Row],[//NOTA]])</f>
        <v>45114</v>
      </c>
    </row>
    <row r="130" spans="1:44" x14ac:dyDescent="0.25">
      <c r="A130" s="1">
        <v>163</v>
      </c>
      <c r="D130" t="str">
        <f ca="1">INDEX([1]!NOTA[NB NOTA_C_QTY],Table1[[#This Row],[//NOTA]])</f>
        <v>titi24colortwistcrayonticp24t6lsnartomoro</v>
      </c>
      <c r="E13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crayonputartiti24wticp24t6lsn</v>
      </c>
      <c r="F130" t="e">
        <f ca="1">MATCH(Table1[NB BM_C_QTY],Table6[POINTER],0)</f>
        <v>#N/A</v>
      </c>
      <c r="G130">
        <f t="shared" si="2"/>
        <v>163</v>
      </c>
      <c r="H130">
        <f ca="1">MATCH(Table1[[#This Row],[NB NOTA_C_QTY]],[2]!db[NB NOTA_C_QTY+F],0)</f>
        <v>2438</v>
      </c>
      <c r="I130" s="4" t="str">
        <f ca="1">INDEX(INDIRECT($4:$4),Table1[//DB])</f>
        <v>Crayon putar Titi 24W TI-CP-24T</v>
      </c>
      <c r="J130" s="4" t="str">
        <f ca="1">INDEX(INDIRECT($4:$4),Table1[//DB])</f>
        <v>ARTO MORO</v>
      </c>
      <c r="K130" s="5" t="str">
        <f ca="1">INDEX(INDIRECT($4:$4),Table1[//DB])</f>
        <v>KENKO</v>
      </c>
      <c r="L130" s="4" t="str">
        <f ca="1">INDEX(INDIRECT($4:$4),Table1[//DB])</f>
        <v>6 LSN</v>
      </c>
      <c r="M130" s="4" t="str">
        <f ca="1">INDEX(INDIRECT($4:$4),Table1[//DB])</f>
        <v>crayon</v>
      </c>
      <c r="N130" s="4" t="str">
        <f ca="1">INDEX(INDIRECT($4:$4),Table1[//DB])</f>
        <v>6</v>
      </c>
      <c r="O130" s="4" t="str">
        <f ca="1">INDEX(INDIRECT($4:$4),Table1[//DB])</f>
        <v>LSN</v>
      </c>
      <c r="P130" s="4">
        <f ca="1">INDEX(INDIRECT($4:$4),Table1[//DB])</f>
        <v>12</v>
      </c>
      <c r="Q130" s="4" t="str">
        <f ca="1">INDEX(INDIRECT($4:$4),Table1[//DB])</f>
        <v>PCS</v>
      </c>
      <c r="R130" s="4" t="str">
        <f ca="1">INDEX(INDIRECT($4:$4),Table1[//DB])</f>
        <v/>
      </c>
      <c r="S130" s="4" t="str">
        <f ca="1">INDEX(INDIRECT($4:$4),Table1[//DB])</f>
        <v/>
      </c>
      <c r="T130" s="4">
        <f ca="1">INDEX(INDIRECT($4:$4),Table1[//DB])</f>
        <v>72</v>
      </c>
      <c r="U130" s="4" t="str">
        <f ca="1">INDEX(INDIRECT($4:$4),Table1[//DB])</f>
        <v>PCS</v>
      </c>
      <c r="V130" s="4"/>
      <c r="W130" s="2">
        <f>INDEX([1]!NOTA[C],Table1[[#This Row],[//NOTA]])</f>
        <v>2</v>
      </c>
      <c r="X13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30" s="2">
        <f>IF(Table1[[#This Row],[CTN]]&lt;1,"",INDEX([1]!NOTA[QTY],Table1[[#This Row],[//NOTA]]))</f>
        <v>0</v>
      </c>
      <c r="Z130" s="2">
        <f>IF(Table1[[#This Row],[CTN]]&lt;1,"",INDEX([1]!NOTA[STN],Table1[[#This Row],[//NOTA]]))</f>
        <v>0</v>
      </c>
      <c r="AA13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130" s="4" t="str">
        <f>IF(Table1[[#This Row],[CTN]]&lt;1,INDEX([1]!NOTA[QTY],Table1[[#This Row],[//NOTA]]),"")</f>
        <v/>
      </c>
      <c r="AC130" s="4" t="str">
        <f>IF(Table1[[#This Row],[SISA]]="","",INDEX([1]!NOTA[STN],Table1[[#This Row],[//NOTA]]))</f>
        <v/>
      </c>
      <c r="AD13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0" s="2" t="str">
        <f>IF(Table1[[#This Row],[SISA X]]="","",Table1[[#This Row],[STN X]])</f>
        <v/>
      </c>
      <c r="AF130" s="2">
        <f ca="1">IF(AND(AR$5:AR$373&gt;=$3:$3,AR$5:AR$373&lt;=$4:$4),Table1[[#This Row],[CTN]],"")</f>
        <v>2</v>
      </c>
      <c r="AG130" s="2" t="str">
        <f ca="1">IF(Table1[[#This Row],[CTN_MG_1]]="","",Table1[[#This Row],[SISA X]])</f>
        <v/>
      </c>
      <c r="AH130" s="2" t="str">
        <f ca="1">IF(Table1[[#This Row],[QTY_ECER_MG_1]]="","",Table1[[#This Row],[STN SISA X]])</f>
        <v/>
      </c>
      <c r="AI130" s="2">
        <f ca="1">IF(Table1[[#This Row],[CTN_MG_1]]="","",COUNT(AF$6:AF130))</f>
        <v>116</v>
      </c>
      <c r="AJ130" s="2" t="str">
        <f ca="1">IF(AND(Table1[TGL_H]&gt;=$3:$3,Table1[TGL_H]&lt;=$4:$4),Table1[CTN],"")</f>
        <v/>
      </c>
      <c r="AK130" s="2" t="str">
        <f ca="1">IF(Table1[[#This Row],[CTN_MG_2]]="","",Table1[[#This Row],[SISA X]])</f>
        <v/>
      </c>
      <c r="AL130" s="2" t="str">
        <f ca="1">IF(Table1[[#This Row],[QTY_ECER_MG_2]]="","",Table1[[#This Row],[STN SISA X]])</f>
        <v/>
      </c>
      <c r="AM130" s="2" t="str">
        <f ca="1">IF(Table1[[#This Row],[CTN_MG_2]]="","",COUNT(AJ$6:AJ130))</f>
        <v/>
      </c>
      <c r="AN130" s="2" t="str">
        <f ca="1">IF(AND(AR$5:AR$373&gt;=$3:$3,AR$5:AR$373&lt;=$4:$4),Table1[[#This Row],[CTN]],"")</f>
        <v/>
      </c>
      <c r="AO130" s="2" t="str">
        <f ca="1">IF(Table1[[#This Row],[CTN_MG_3]]="","",Table1[[#This Row],[SISA X]])</f>
        <v/>
      </c>
      <c r="AP130" s="2" t="str">
        <f ca="1">IF(Table1[[#This Row],[QTY_ECER_MG_3]]="","",Table1[[#This Row],[STN SISA X]])</f>
        <v/>
      </c>
      <c r="AQ130" s="4" t="str">
        <f ca="1">IF(Table1[[#This Row],[CTN_MG_3]]="","",COUNT(AN$6:AN130))</f>
        <v/>
      </c>
      <c r="AR130" s="3">
        <f ca="1">INDEX([1]!NOTA[TGL_H],Table1[[#This Row],[//NOTA]])</f>
        <v>45114</v>
      </c>
    </row>
    <row r="131" spans="1:44" x14ac:dyDescent="0.25">
      <c r="A131" s="1">
        <v>164</v>
      </c>
      <c r="D131" t="str">
        <f ca="1">INDEX([1]!NOTA[NB NOTA_C_QTY],Table1[[#This Row],[//NOTA]])</f>
        <v>kenkobinderclipno20010grsartomoro</v>
      </c>
      <c r="E13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binderclipkenkono20010grs</v>
      </c>
      <c r="F131">
        <f ca="1">MATCH(Table1[NB BM_C_QTY],Table6[POINTER],0)</f>
        <v>3382</v>
      </c>
      <c r="G131">
        <f t="shared" si="2"/>
        <v>164</v>
      </c>
      <c r="H131">
        <f ca="1">MATCH(Table1[[#This Row],[NB NOTA_C_QTY]],[2]!db[NB NOTA_C_QTY+F],0)</f>
        <v>1210</v>
      </c>
      <c r="I131" s="4" t="str">
        <f ca="1">INDEX(INDIRECT($4:$4),Table1[//DB])</f>
        <v>Binder clip Kenko no.200</v>
      </c>
      <c r="J131" s="4" t="str">
        <f ca="1">INDEX(INDIRECT($4:$4),Table1[//DB])</f>
        <v>ARTO MORO</v>
      </c>
      <c r="K131" s="5" t="str">
        <f ca="1">INDEX(INDIRECT($4:$4),Table1[//DB])</f>
        <v>KENKO</v>
      </c>
      <c r="L131" s="4" t="str">
        <f ca="1">INDEX(INDIRECT($4:$4),Table1[//DB])</f>
        <v>10 GRS</v>
      </c>
      <c r="M131" s="4" t="str">
        <f ca="1">INDEX(INDIRECT($4:$4),Table1[//DB])</f>
        <v>clip</v>
      </c>
      <c r="N131" s="4" t="str">
        <f ca="1">INDEX(INDIRECT($4:$4),Table1[//DB])</f>
        <v>10</v>
      </c>
      <c r="O131" s="4" t="str">
        <f ca="1">INDEX(INDIRECT($4:$4),Table1[//DB])</f>
        <v>GRS</v>
      </c>
      <c r="P131" s="4">
        <f ca="1">INDEX(INDIRECT($4:$4),Table1[//DB])</f>
        <v>12</v>
      </c>
      <c r="Q131" s="4" t="str">
        <f ca="1">INDEX(INDIRECT($4:$4),Table1[//DB])</f>
        <v>LSN</v>
      </c>
      <c r="R131" s="4">
        <f ca="1">INDEX(INDIRECT($4:$4),Table1[//DB])</f>
        <v>12</v>
      </c>
      <c r="S131" s="4" t="str">
        <f ca="1">INDEX(INDIRECT($4:$4),Table1[//DB])</f>
        <v>PCS</v>
      </c>
      <c r="T131" s="4">
        <f ca="1">INDEX(INDIRECT($4:$4),Table1[//DB])</f>
        <v>1440</v>
      </c>
      <c r="U131" s="4" t="str">
        <f ca="1">INDEX(INDIRECT($4:$4),Table1[//DB])</f>
        <v>PCS</v>
      </c>
      <c r="V131" s="4"/>
      <c r="W131" s="2">
        <f>INDEX([1]!NOTA[C],Table1[[#This Row],[//NOTA]])</f>
        <v>1</v>
      </c>
      <c r="X13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31" s="2">
        <f>IF(Table1[[#This Row],[CTN]]&lt;1,"",INDEX([1]!NOTA[QTY],Table1[[#This Row],[//NOTA]]))</f>
        <v>0</v>
      </c>
      <c r="Z131" s="2">
        <f>IF(Table1[[#This Row],[CTN]]&lt;1,"",INDEX([1]!NOTA[STN],Table1[[#This Row],[//NOTA]]))</f>
        <v>0</v>
      </c>
      <c r="AA13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131" s="4" t="str">
        <f>IF(Table1[[#This Row],[CTN]]&lt;1,INDEX([1]!NOTA[QTY],Table1[[#This Row],[//NOTA]]),"")</f>
        <v/>
      </c>
      <c r="AC131" s="4" t="str">
        <f>IF(Table1[[#This Row],[SISA]]="","",INDEX([1]!NOTA[STN],Table1[[#This Row],[//NOTA]]))</f>
        <v/>
      </c>
      <c r="AD13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1" s="2" t="str">
        <f>IF(Table1[[#This Row],[SISA X]]="","",Table1[[#This Row],[STN X]])</f>
        <v/>
      </c>
      <c r="AF131" s="2">
        <f ca="1">IF(AND(AR$5:AR$373&gt;=$3:$3,AR$5:AR$373&lt;=$4:$4),Table1[[#This Row],[CTN]],"")</f>
        <v>1</v>
      </c>
      <c r="AG131" s="2" t="str">
        <f ca="1">IF(Table1[[#This Row],[CTN_MG_1]]="","",Table1[[#This Row],[SISA X]])</f>
        <v/>
      </c>
      <c r="AH131" s="2" t="str">
        <f ca="1">IF(Table1[[#This Row],[QTY_ECER_MG_1]]="","",Table1[[#This Row],[STN SISA X]])</f>
        <v/>
      </c>
      <c r="AI131" s="2">
        <f ca="1">IF(Table1[[#This Row],[CTN_MG_1]]="","",COUNT(AF$6:AF131))</f>
        <v>117</v>
      </c>
      <c r="AJ131" s="2" t="str">
        <f ca="1">IF(AND(Table1[TGL_H]&gt;=$3:$3,Table1[TGL_H]&lt;=$4:$4),Table1[CTN],"")</f>
        <v/>
      </c>
      <c r="AK131" s="2" t="str">
        <f ca="1">IF(Table1[[#This Row],[CTN_MG_2]]="","",Table1[[#This Row],[SISA X]])</f>
        <v/>
      </c>
      <c r="AL131" s="2" t="str">
        <f ca="1">IF(Table1[[#This Row],[QTY_ECER_MG_2]]="","",Table1[[#This Row],[STN SISA X]])</f>
        <v/>
      </c>
      <c r="AM131" s="2" t="str">
        <f ca="1">IF(Table1[[#This Row],[CTN_MG_2]]="","",COUNT(AJ$6:AJ131))</f>
        <v/>
      </c>
      <c r="AN131" s="2" t="str">
        <f ca="1">IF(AND(AR$5:AR$373&gt;=$3:$3,AR$5:AR$373&lt;=$4:$4),Table1[[#This Row],[CTN]],"")</f>
        <v/>
      </c>
      <c r="AO131" s="2" t="str">
        <f ca="1">IF(Table1[[#This Row],[CTN_MG_3]]="","",Table1[[#This Row],[SISA X]])</f>
        <v/>
      </c>
      <c r="AP131" s="2" t="str">
        <f ca="1">IF(Table1[[#This Row],[QTY_ECER_MG_3]]="","",Table1[[#This Row],[STN SISA X]])</f>
        <v/>
      </c>
      <c r="AQ131" s="4" t="str">
        <f ca="1">IF(Table1[[#This Row],[CTN_MG_3]]="","",COUNT(AN$6:AN131))</f>
        <v/>
      </c>
      <c r="AR131" s="3">
        <f ca="1">INDEX([1]!NOTA[TGL_H],Table1[[#This Row],[//NOTA]])</f>
        <v>45114</v>
      </c>
    </row>
    <row r="132" spans="1:44" x14ac:dyDescent="0.25">
      <c r="A132" s="1">
        <v>165</v>
      </c>
      <c r="D132" t="str">
        <f ca="1">INDEX([1]!NOTA[NB NOTA_C_QTY],Table1[[#This Row],[//NOTA]])</f>
        <v>kenkobinderclipno2605grsartomoro</v>
      </c>
      <c r="E13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binderclipkenkono2605grs</v>
      </c>
      <c r="F132">
        <f ca="1">MATCH(Table1[NB BM_C_QTY],Table6[POINTER],0)</f>
        <v>3383</v>
      </c>
      <c r="G132">
        <f t="shared" si="2"/>
        <v>165</v>
      </c>
      <c r="H132">
        <f ca="1">MATCH(Table1[[#This Row],[NB NOTA_C_QTY]],[2]!db[NB NOTA_C_QTY+F],0)</f>
        <v>1211</v>
      </c>
      <c r="I132" s="4" t="str">
        <f ca="1">INDEX(INDIRECT($4:$4),Table1[//DB])</f>
        <v>Binder clip Kenko No.260</v>
      </c>
      <c r="J132" s="4" t="str">
        <f ca="1">INDEX(INDIRECT($4:$4),Table1[//DB])</f>
        <v>ARTO MORO</v>
      </c>
      <c r="K132" s="5" t="str">
        <f ca="1">INDEX(INDIRECT($4:$4),Table1[//DB])</f>
        <v>KENKO</v>
      </c>
      <c r="L132" s="4" t="str">
        <f ca="1">INDEX(INDIRECT($4:$4),Table1[//DB])</f>
        <v>5 GRS</v>
      </c>
      <c r="M132" s="4" t="str">
        <f ca="1">INDEX(INDIRECT($4:$4),Table1[//DB])</f>
        <v>clip</v>
      </c>
      <c r="N132" s="4" t="str">
        <f ca="1">INDEX(INDIRECT($4:$4),Table1[//DB])</f>
        <v>5</v>
      </c>
      <c r="O132" s="4" t="str">
        <f ca="1">INDEX(INDIRECT($4:$4),Table1[//DB])</f>
        <v>GRS</v>
      </c>
      <c r="P132" s="4">
        <f ca="1">INDEX(INDIRECT($4:$4),Table1[//DB])</f>
        <v>12</v>
      </c>
      <c r="Q132" s="4" t="str">
        <f ca="1">INDEX(INDIRECT($4:$4),Table1[//DB])</f>
        <v>LSN</v>
      </c>
      <c r="R132" s="4">
        <f ca="1">INDEX(INDIRECT($4:$4),Table1[//DB])</f>
        <v>12</v>
      </c>
      <c r="S132" s="4" t="str">
        <f ca="1">INDEX(INDIRECT($4:$4),Table1[//DB])</f>
        <v>PCS</v>
      </c>
      <c r="T132" s="4">
        <f ca="1">INDEX(INDIRECT($4:$4),Table1[//DB])</f>
        <v>720</v>
      </c>
      <c r="U132" s="4" t="str">
        <f ca="1">INDEX(INDIRECT($4:$4),Table1[//DB])</f>
        <v>PCS</v>
      </c>
      <c r="V132" s="4"/>
      <c r="W132" s="2">
        <f>INDEX([1]!NOTA[C],Table1[[#This Row],[//NOTA]])</f>
        <v>1</v>
      </c>
      <c r="X13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32" s="2">
        <f>IF(Table1[[#This Row],[CTN]]&lt;1,"",INDEX([1]!NOTA[QTY],Table1[[#This Row],[//NOTA]]))</f>
        <v>0</v>
      </c>
      <c r="Z132" s="2">
        <f>IF(Table1[[#This Row],[CTN]]&lt;1,"",INDEX([1]!NOTA[STN],Table1[[#This Row],[//NOTA]]))</f>
        <v>0</v>
      </c>
      <c r="AA13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132" s="4" t="str">
        <f>IF(Table1[[#This Row],[CTN]]&lt;1,INDEX([1]!NOTA[QTY],Table1[[#This Row],[//NOTA]]),"")</f>
        <v/>
      </c>
      <c r="AC132" s="4" t="str">
        <f>IF(Table1[[#This Row],[SISA]]="","",INDEX([1]!NOTA[STN],Table1[[#This Row],[//NOTA]]))</f>
        <v/>
      </c>
      <c r="AD13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2" s="2" t="str">
        <f>IF(Table1[[#This Row],[SISA X]]="","",Table1[[#This Row],[STN X]])</f>
        <v/>
      </c>
      <c r="AF132" s="2">
        <f ca="1">IF(AND(AR$5:AR$373&gt;=$3:$3,AR$5:AR$373&lt;=$4:$4),Table1[[#This Row],[CTN]],"")</f>
        <v>1</v>
      </c>
      <c r="AG132" s="2" t="str">
        <f ca="1">IF(Table1[[#This Row],[CTN_MG_1]]="","",Table1[[#This Row],[SISA X]])</f>
        <v/>
      </c>
      <c r="AH132" s="2" t="str">
        <f ca="1">IF(Table1[[#This Row],[QTY_ECER_MG_1]]="","",Table1[[#This Row],[STN SISA X]])</f>
        <v/>
      </c>
      <c r="AI132" s="2">
        <f ca="1">IF(Table1[[#This Row],[CTN_MG_1]]="","",COUNT(AF$6:AF132))</f>
        <v>118</v>
      </c>
      <c r="AJ132" s="2" t="str">
        <f ca="1">IF(AND(Table1[TGL_H]&gt;=$3:$3,Table1[TGL_H]&lt;=$4:$4),Table1[CTN],"")</f>
        <v/>
      </c>
      <c r="AK132" s="2" t="str">
        <f ca="1">IF(Table1[[#This Row],[CTN_MG_2]]="","",Table1[[#This Row],[SISA X]])</f>
        <v/>
      </c>
      <c r="AL132" s="2" t="str">
        <f ca="1">IF(Table1[[#This Row],[QTY_ECER_MG_2]]="","",Table1[[#This Row],[STN SISA X]])</f>
        <v/>
      </c>
      <c r="AM132" s="2" t="str">
        <f ca="1">IF(Table1[[#This Row],[CTN_MG_2]]="","",COUNT(AJ$6:AJ132))</f>
        <v/>
      </c>
      <c r="AN132" s="2" t="str">
        <f ca="1">IF(AND(AR$5:AR$373&gt;=$3:$3,AR$5:AR$373&lt;=$4:$4),Table1[[#This Row],[CTN]],"")</f>
        <v/>
      </c>
      <c r="AO132" s="2" t="str">
        <f ca="1">IF(Table1[[#This Row],[CTN_MG_3]]="","",Table1[[#This Row],[SISA X]])</f>
        <v/>
      </c>
      <c r="AP132" s="2" t="str">
        <f ca="1">IF(Table1[[#This Row],[QTY_ECER_MG_3]]="","",Table1[[#This Row],[STN SISA X]])</f>
        <v/>
      </c>
      <c r="AQ132" s="4" t="str">
        <f ca="1">IF(Table1[[#This Row],[CTN_MG_3]]="","",COUNT(AN$6:AN132))</f>
        <v/>
      </c>
      <c r="AR132" s="3">
        <f ca="1">INDEX([1]!NOTA[TGL_H],Table1[[#This Row],[//NOTA]])</f>
        <v>45114</v>
      </c>
    </row>
    <row r="133" spans="1:44" x14ac:dyDescent="0.25">
      <c r="A133" s="1">
        <v>166</v>
      </c>
      <c r="D133" t="str">
        <f ca="1">INDEX([1]!NOTA[NB NOTA_C_QTY],Table1[[#This Row],[//NOTA]])</f>
        <v>titi24colortwistcrayonticp24t6lsnartomoro</v>
      </c>
      <c r="E13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crayonputartiti24wticp24t6lsn</v>
      </c>
      <c r="F133" t="e">
        <f ca="1">MATCH(Table1[NB BM_C_QTY],Table6[POINTER],0)</f>
        <v>#N/A</v>
      </c>
      <c r="G133">
        <f t="shared" si="2"/>
        <v>166</v>
      </c>
      <c r="H133">
        <f ca="1">MATCH(Table1[[#This Row],[NB NOTA_C_QTY]],[2]!db[NB NOTA_C_QTY+F],0)</f>
        <v>2438</v>
      </c>
      <c r="I133" s="4" t="str">
        <f ca="1">INDEX(INDIRECT($4:$4),Table1[//DB])</f>
        <v>Crayon putar Titi 24W TI-CP-24T</v>
      </c>
      <c r="J133" s="4" t="str">
        <f ca="1">INDEX(INDIRECT($4:$4),Table1[//DB])</f>
        <v>ARTO MORO</v>
      </c>
      <c r="K133" s="5" t="str">
        <f ca="1">INDEX(INDIRECT($4:$4),Table1[//DB])</f>
        <v>KENKO</v>
      </c>
      <c r="L133" s="4" t="str">
        <f ca="1">INDEX(INDIRECT($4:$4),Table1[//DB])</f>
        <v>6 LSN</v>
      </c>
      <c r="M133" s="4" t="str">
        <f ca="1">INDEX(INDIRECT($4:$4),Table1[//DB])</f>
        <v>crayon</v>
      </c>
      <c r="N133" s="4" t="str">
        <f ca="1">INDEX(INDIRECT($4:$4),Table1[//DB])</f>
        <v>6</v>
      </c>
      <c r="O133" s="4" t="str">
        <f ca="1">INDEX(INDIRECT($4:$4),Table1[//DB])</f>
        <v>LSN</v>
      </c>
      <c r="P133" s="4">
        <f ca="1">INDEX(INDIRECT($4:$4),Table1[//DB])</f>
        <v>12</v>
      </c>
      <c r="Q133" s="4" t="str">
        <f ca="1">INDEX(INDIRECT($4:$4),Table1[//DB])</f>
        <v>PCS</v>
      </c>
      <c r="R133" s="4" t="str">
        <f ca="1">INDEX(INDIRECT($4:$4),Table1[//DB])</f>
        <v/>
      </c>
      <c r="S133" s="4" t="str">
        <f ca="1">INDEX(INDIRECT($4:$4),Table1[//DB])</f>
        <v/>
      </c>
      <c r="T133" s="4">
        <f ca="1">INDEX(INDIRECT($4:$4),Table1[//DB])</f>
        <v>72</v>
      </c>
      <c r="U133" s="4" t="str">
        <f ca="1">INDEX(INDIRECT($4:$4),Table1[//DB])</f>
        <v>PCS</v>
      </c>
      <c r="V133" s="4"/>
      <c r="W133" s="2">
        <f>INDEX([1]!NOTA[C],Table1[[#This Row],[//NOTA]])</f>
        <v>10</v>
      </c>
      <c r="X133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133" s="2">
        <f>IF(Table1[[#This Row],[CTN]]&lt;1,"",INDEX([1]!NOTA[QTY],Table1[[#This Row],[//NOTA]]))</f>
        <v>0</v>
      </c>
      <c r="Z133" s="2">
        <f>IF(Table1[[#This Row],[CTN]]&lt;1,"",INDEX([1]!NOTA[STN],Table1[[#This Row],[//NOTA]]))</f>
        <v>0</v>
      </c>
      <c r="AA13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133" s="4" t="str">
        <f>IF(Table1[[#This Row],[CTN]]&lt;1,INDEX([1]!NOTA[QTY],Table1[[#This Row],[//NOTA]]),"")</f>
        <v/>
      </c>
      <c r="AC133" s="4" t="str">
        <f>IF(Table1[[#This Row],[SISA]]="","",INDEX([1]!NOTA[STN],Table1[[#This Row],[//NOTA]]))</f>
        <v/>
      </c>
      <c r="AD13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3" s="2" t="str">
        <f>IF(Table1[[#This Row],[SISA X]]="","",Table1[[#This Row],[STN X]])</f>
        <v/>
      </c>
      <c r="AF133" s="2">
        <f ca="1">IF(AND(AR$5:AR$373&gt;=$3:$3,AR$5:AR$373&lt;=$4:$4),Table1[[#This Row],[CTN]],"")</f>
        <v>10</v>
      </c>
      <c r="AG133" s="2" t="str">
        <f ca="1">IF(Table1[[#This Row],[CTN_MG_1]]="","",Table1[[#This Row],[SISA X]])</f>
        <v/>
      </c>
      <c r="AH133" s="2" t="str">
        <f ca="1">IF(Table1[[#This Row],[QTY_ECER_MG_1]]="","",Table1[[#This Row],[STN SISA X]])</f>
        <v/>
      </c>
      <c r="AI133" s="2">
        <f ca="1">IF(Table1[[#This Row],[CTN_MG_1]]="","",COUNT(AF$6:AF133))</f>
        <v>119</v>
      </c>
      <c r="AJ133" s="2" t="str">
        <f ca="1">IF(AND(Table1[TGL_H]&gt;=$3:$3,Table1[TGL_H]&lt;=$4:$4),Table1[CTN],"")</f>
        <v/>
      </c>
      <c r="AK133" s="2" t="str">
        <f ca="1">IF(Table1[[#This Row],[CTN_MG_2]]="","",Table1[[#This Row],[SISA X]])</f>
        <v/>
      </c>
      <c r="AL133" s="2" t="str">
        <f ca="1">IF(Table1[[#This Row],[QTY_ECER_MG_2]]="","",Table1[[#This Row],[STN SISA X]])</f>
        <v/>
      </c>
      <c r="AM133" s="2" t="str">
        <f ca="1">IF(Table1[[#This Row],[CTN_MG_2]]="","",COUNT(AJ$6:AJ133))</f>
        <v/>
      </c>
      <c r="AN133" s="2" t="str">
        <f ca="1">IF(AND(AR$5:AR$373&gt;=$3:$3,AR$5:AR$373&lt;=$4:$4),Table1[[#This Row],[CTN]],"")</f>
        <v/>
      </c>
      <c r="AO133" s="2" t="str">
        <f ca="1">IF(Table1[[#This Row],[CTN_MG_3]]="","",Table1[[#This Row],[SISA X]])</f>
        <v/>
      </c>
      <c r="AP133" s="2" t="str">
        <f ca="1">IF(Table1[[#This Row],[QTY_ECER_MG_3]]="","",Table1[[#This Row],[STN SISA X]])</f>
        <v/>
      </c>
      <c r="AQ133" s="4" t="str">
        <f ca="1">IF(Table1[[#This Row],[CTN_MG_3]]="","",COUNT(AN$6:AN133))</f>
        <v/>
      </c>
      <c r="AR133" s="3">
        <f ca="1">INDEX([1]!NOTA[TGL_H],Table1[[#This Row],[//NOTA]])</f>
        <v>45114</v>
      </c>
    </row>
    <row r="134" spans="1:44" x14ac:dyDescent="0.25">
      <c r="A134" s="1">
        <v>168</v>
      </c>
      <c r="D134" t="str">
        <f ca="1">INDEX([1]!NOTA[NB NOTA_C_QTY],Table1[[#This Row],[//NOTA]])</f>
        <v>pencilp912bjk30grsartomoro</v>
      </c>
      <c r="E13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pensiljkp9130grs</v>
      </c>
      <c r="F134">
        <f ca="1">MATCH(Table1[NB BM_C_QTY],Table6[POINTER],0)</f>
        <v>3656</v>
      </c>
      <c r="G134">
        <f t="shared" ref="G134:G197" si="3">A:A</f>
        <v>168</v>
      </c>
      <c r="H134">
        <f ca="1">MATCH(Table1[[#This Row],[NB NOTA_C_QTY]],[2]!db[NB NOTA_C_QTY+F],0)</f>
        <v>2071</v>
      </c>
      <c r="I134" s="4" t="str">
        <f ca="1">INDEX(INDIRECT($4:$4),Table1[//DB])</f>
        <v>Pensil JK P-91</v>
      </c>
      <c r="J134" s="4" t="str">
        <f ca="1">INDEX(INDIRECT($4:$4),Table1[//DB])</f>
        <v>ARTO MORO</v>
      </c>
      <c r="K134" s="5" t="str">
        <f ca="1">INDEX(INDIRECT($4:$4),Table1[//DB])</f>
        <v>ATALI</v>
      </c>
      <c r="L134" s="4" t="str">
        <f ca="1">INDEX(INDIRECT($4:$4),Table1[//DB])</f>
        <v>30 GRS</v>
      </c>
      <c r="M134" s="4" t="str">
        <f ca="1">INDEX(INDIRECT($4:$4),Table1[//DB])</f>
        <v>pensil</v>
      </c>
      <c r="N134" s="4" t="str">
        <f ca="1">INDEX(INDIRECT($4:$4),Table1[//DB])</f>
        <v>30</v>
      </c>
      <c r="O134" s="4" t="str">
        <f ca="1">INDEX(INDIRECT($4:$4),Table1[//DB])</f>
        <v>GRS</v>
      </c>
      <c r="P134" s="4">
        <f ca="1">INDEX(INDIRECT($4:$4),Table1[//DB])</f>
        <v>12</v>
      </c>
      <c r="Q134" s="4" t="str">
        <f ca="1">INDEX(INDIRECT($4:$4),Table1[//DB])</f>
        <v>LSN</v>
      </c>
      <c r="R134" s="4">
        <f ca="1">INDEX(INDIRECT($4:$4),Table1[//DB])</f>
        <v>12</v>
      </c>
      <c r="S134" s="4" t="str">
        <f ca="1">INDEX(INDIRECT($4:$4),Table1[//DB])</f>
        <v>PCS</v>
      </c>
      <c r="T134" s="4">
        <f ca="1">INDEX(INDIRECT($4:$4),Table1[//DB])</f>
        <v>4320</v>
      </c>
      <c r="U134" s="4" t="str">
        <f ca="1">INDEX(INDIRECT($4:$4),Table1[//DB])</f>
        <v>PCS</v>
      </c>
      <c r="V134" s="4"/>
      <c r="W134" s="2">
        <f>INDEX([1]!NOTA[C],Table1[[#This Row],[//NOTA]])</f>
        <v>3</v>
      </c>
      <c r="X134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34" s="2">
        <f>IF(Table1[[#This Row],[CTN]]&lt;1,"",INDEX([1]!NOTA[QTY],Table1[[#This Row],[//NOTA]]))</f>
        <v>90</v>
      </c>
      <c r="Z134" s="2" t="str">
        <f>IF(Table1[[#This Row],[CTN]]&lt;1,"",INDEX([1]!NOTA[STN],Table1[[#This Row],[//NOTA]]))</f>
        <v>GRS</v>
      </c>
      <c r="AA13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12960</v>
      </c>
      <c r="AB134" s="4" t="str">
        <f>IF(Table1[[#This Row],[CTN]]&lt;1,INDEX([1]!NOTA[QTY],Table1[[#This Row],[//NOTA]]),"")</f>
        <v/>
      </c>
      <c r="AC134" s="4" t="str">
        <f>IF(Table1[[#This Row],[SISA]]="","",INDEX([1]!NOTA[STN],Table1[[#This Row],[//NOTA]]))</f>
        <v/>
      </c>
      <c r="AD13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4" s="2" t="str">
        <f>IF(Table1[[#This Row],[SISA X]]="","",Table1[[#This Row],[STN X]])</f>
        <v/>
      </c>
      <c r="AF134" s="2">
        <f ca="1">IF(AND(AR$5:AR$373&gt;=$3:$3,AR$5:AR$373&lt;=$4:$4),Table1[[#This Row],[CTN]],"")</f>
        <v>3</v>
      </c>
      <c r="AG134" s="2" t="str">
        <f ca="1">IF(Table1[[#This Row],[CTN_MG_1]]="","",Table1[[#This Row],[SISA X]])</f>
        <v/>
      </c>
      <c r="AH134" s="2" t="str">
        <f ca="1">IF(Table1[[#This Row],[QTY_ECER_MG_1]]="","",Table1[[#This Row],[STN SISA X]])</f>
        <v/>
      </c>
      <c r="AI134" s="2">
        <f ca="1">IF(Table1[[#This Row],[CTN_MG_1]]="","",COUNT(AF$6:AF134))</f>
        <v>120</v>
      </c>
      <c r="AJ134" s="2" t="str">
        <f ca="1">IF(AND(Table1[TGL_H]&gt;=$3:$3,Table1[TGL_H]&lt;=$4:$4),Table1[CTN],"")</f>
        <v/>
      </c>
      <c r="AK134" s="2" t="str">
        <f ca="1">IF(Table1[[#This Row],[CTN_MG_2]]="","",Table1[[#This Row],[SISA X]])</f>
        <v/>
      </c>
      <c r="AL134" s="2" t="str">
        <f ca="1">IF(Table1[[#This Row],[QTY_ECER_MG_2]]="","",Table1[[#This Row],[STN SISA X]])</f>
        <v/>
      </c>
      <c r="AM134" s="2" t="str">
        <f ca="1">IF(Table1[[#This Row],[CTN_MG_2]]="","",COUNT(AJ$6:AJ134))</f>
        <v/>
      </c>
      <c r="AN134" s="2" t="str">
        <f ca="1">IF(AND(AR$5:AR$373&gt;=$3:$3,AR$5:AR$373&lt;=$4:$4),Table1[[#This Row],[CTN]],"")</f>
        <v/>
      </c>
      <c r="AO134" s="2" t="str">
        <f ca="1">IF(Table1[[#This Row],[CTN_MG_3]]="","",Table1[[#This Row],[SISA X]])</f>
        <v/>
      </c>
      <c r="AP134" s="2" t="str">
        <f ca="1">IF(Table1[[#This Row],[QTY_ECER_MG_3]]="","",Table1[[#This Row],[STN SISA X]])</f>
        <v/>
      </c>
      <c r="AQ134" s="4" t="str">
        <f ca="1">IF(Table1[[#This Row],[CTN_MG_3]]="","",COUNT(AN$6:AN134))</f>
        <v/>
      </c>
      <c r="AR134" s="3">
        <f ca="1">INDEX([1]!NOTA[TGL_H],Table1[[#This Row],[//NOTA]])</f>
        <v>45115</v>
      </c>
    </row>
    <row r="135" spans="1:44" x14ac:dyDescent="0.25">
      <c r="A135" s="1">
        <v>169</v>
      </c>
      <c r="D135" t="str">
        <f ca="1">INDEX([1]!NOTA[NB NOTA_C_QTY],Table1[[#This Row],[//NOTA]])</f>
        <v>pencilp882bjk30grsartomoro</v>
      </c>
      <c r="E13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pensiljkp882b30grs</v>
      </c>
      <c r="F135">
        <f ca="1">MATCH(Table1[NB BM_C_QTY],Table6[POINTER],0)</f>
        <v>3653</v>
      </c>
      <c r="G135">
        <f t="shared" si="3"/>
        <v>169</v>
      </c>
      <c r="H135">
        <f ca="1">MATCH(Table1[[#This Row],[NB NOTA_C_QTY]],[2]!db[NB NOTA_C_QTY+F],0)</f>
        <v>2069</v>
      </c>
      <c r="I135" s="4" t="str">
        <f ca="1">INDEX(INDIRECT($4:$4),Table1[//DB])</f>
        <v>Pensil JK P-88 2B</v>
      </c>
      <c r="J135" s="4" t="str">
        <f ca="1">INDEX(INDIRECT($4:$4),Table1[//DB])</f>
        <v>ARTO MORO</v>
      </c>
      <c r="K135" s="5" t="str">
        <f ca="1">INDEX(INDIRECT($4:$4),Table1[//DB])</f>
        <v>ATALI</v>
      </c>
      <c r="L135" s="4" t="str">
        <f ca="1">INDEX(INDIRECT($4:$4),Table1[//DB])</f>
        <v>30 GRS</v>
      </c>
      <c r="M135" s="4" t="str">
        <f ca="1">INDEX(INDIRECT($4:$4),Table1[//DB])</f>
        <v>pensil</v>
      </c>
      <c r="N135" s="4" t="str">
        <f ca="1">INDEX(INDIRECT($4:$4),Table1[//DB])</f>
        <v>30</v>
      </c>
      <c r="O135" s="4" t="str">
        <f ca="1">INDEX(INDIRECT($4:$4),Table1[//DB])</f>
        <v>GRS</v>
      </c>
      <c r="P135" s="4">
        <f ca="1">INDEX(INDIRECT($4:$4),Table1[//DB])</f>
        <v>12</v>
      </c>
      <c r="Q135" s="4" t="str">
        <f ca="1">INDEX(INDIRECT($4:$4),Table1[//DB])</f>
        <v>LSN</v>
      </c>
      <c r="R135" s="4">
        <f ca="1">INDEX(INDIRECT($4:$4),Table1[//DB])</f>
        <v>12</v>
      </c>
      <c r="S135" s="4" t="str">
        <f ca="1">INDEX(INDIRECT($4:$4),Table1[//DB])</f>
        <v>PCS</v>
      </c>
      <c r="T135" s="4">
        <f ca="1">INDEX(INDIRECT($4:$4),Table1[//DB])</f>
        <v>4320</v>
      </c>
      <c r="U135" s="4" t="str">
        <f ca="1">INDEX(INDIRECT($4:$4),Table1[//DB])</f>
        <v>PCS</v>
      </c>
      <c r="V135" s="4"/>
      <c r="W135" s="2">
        <f>INDEX([1]!NOTA[C],Table1[[#This Row],[//NOTA]])</f>
        <v>2</v>
      </c>
      <c r="X13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35" s="2">
        <f>IF(Table1[[#This Row],[CTN]]&lt;1,"",INDEX([1]!NOTA[QTY],Table1[[#This Row],[//NOTA]]))</f>
        <v>60</v>
      </c>
      <c r="Z135" s="2" t="str">
        <f>IF(Table1[[#This Row],[CTN]]&lt;1,"",INDEX([1]!NOTA[STN],Table1[[#This Row],[//NOTA]]))</f>
        <v>GRS</v>
      </c>
      <c r="AA13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B135" s="4" t="str">
        <f>IF(Table1[[#This Row],[CTN]]&lt;1,INDEX([1]!NOTA[QTY],Table1[[#This Row],[//NOTA]]),"")</f>
        <v/>
      </c>
      <c r="AC135" s="4" t="str">
        <f>IF(Table1[[#This Row],[SISA]]="","",INDEX([1]!NOTA[STN],Table1[[#This Row],[//NOTA]]))</f>
        <v/>
      </c>
      <c r="AD13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5" s="2" t="str">
        <f>IF(Table1[[#This Row],[SISA X]]="","",Table1[[#This Row],[STN X]])</f>
        <v/>
      </c>
      <c r="AF135" s="2">
        <f ca="1">IF(AND(AR$5:AR$373&gt;=$3:$3,AR$5:AR$373&lt;=$4:$4),Table1[[#This Row],[CTN]],"")</f>
        <v>2</v>
      </c>
      <c r="AG135" s="2" t="str">
        <f ca="1">IF(Table1[[#This Row],[CTN_MG_1]]="","",Table1[[#This Row],[SISA X]])</f>
        <v/>
      </c>
      <c r="AH135" s="2" t="str">
        <f ca="1">IF(Table1[[#This Row],[QTY_ECER_MG_1]]="","",Table1[[#This Row],[STN SISA X]])</f>
        <v/>
      </c>
      <c r="AI135" s="2">
        <f ca="1">IF(Table1[[#This Row],[CTN_MG_1]]="","",COUNT(AF$6:AF135))</f>
        <v>121</v>
      </c>
      <c r="AJ135" s="2" t="str">
        <f ca="1">IF(AND(Table1[TGL_H]&gt;=$3:$3,Table1[TGL_H]&lt;=$4:$4),Table1[CTN],"")</f>
        <v/>
      </c>
      <c r="AK135" s="2" t="str">
        <f ca="1">IF(Table1[[#This Row],[CTN_MG_2]]="","",Table1[[#This Row],[SISA X]])</f>
        <v/>
      </c>
      <c r="AL135" s="2" t="str">
        <f ca="1">IF(Table1[[#This Row],[QTY_ECER_MG_2]]="","",Table1[[#This Row],[STN SISA X]])</f>
        <v/>
      </c>
      <c r="AM135" s="2" t="str">
        <f ca="1">IF(Table1[[#This Row],[CTN_MG_2]]="","",COUNT(AJ$6:AJ135))</f>
        <v/>
      </c>
      <c r="AN135" s="2" t="str">
        <f ca="1">IF(AND(AR$5:AR$373&gt;=$3:$3,AR$5:AR$373&lt;=$4:$4),Table1[[#This Row],[CTN]],"")</f>
        <v/>
      </c>
      <c r="AO135" s="2" t="str">
        <f ca="1">IF(Table1[[#This Row],[CTN_MG_3]]="","",Table1[[#This Row],[SISA X]])</f>
        <v/>
      </c>
      <c r="AP135" s="2" t="str">
        <f ca="1">IF(Table1[[#This Row],[QTY_ECER_MG_3]]="","",Table1[[#This Row],[STN SISA X]])</f>
        <v/>
      </c>
      <c r="AQ135" s="4" t="str">
        <f ca="1">IF(Table1[[#This Row],[CTN_MG_3]]="","",COUNT(AN$6:AN135))</f>
        <v/>
      </c>
      <c r="AR135" s="3">
        <f ca="1">INDEX([1]!NOTA[TGL_H],Table1[[#This Row],[//NOTA]])</f>
        <v>45115</v>
      </c>
    </row>
    <row r="136" spans="1:44" x14ac:dyDescent="0.25">
      <c r="A136" s="1">
        <v>170</v>
      </c>
      <c r="D136" t="str">
        <f ca="1">INDEX([1]!NOTA[NB NOTA_C_QTY],Table1[[#This Row],[//NOTA]])</f>
        <v>labellbp2ln2barisjk50pak10rolartomoro</v>
      </c>
      <c r="E13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labeljklbp2ln2brs50pak10rol</v>
      </c>
      <c r="F136" t="e">
        <f ca="1">MATCH(Table1[NB BM_C_QTY],Table6[POINTER],0)</f>
        <v>#N/A</v>
      </c>
      <c r="G136">
        <f t="shared" si="3"/>
        <v>170</v>
      </c>
      <c r="H136">
        <f ca="1">MATCH(Table1[[#This Row],[NB NOTA_C_QTY]],[2]!db[NB NOTA_C_QTY+F],0)</f>
        <v>1543</v>
      </c>
      <c r="I136" s="4" t="str">
        <f ca="1">INDEX(INDIRECT($4:$4),Table1[//DB])</f>
        <v>Label JK LB-P2 LN 2brs</v>
      </c>
      <c r="J136" s="4" t="str">
        <f ca="1">INDEX(INDIRECT($4:$4),Table1[//DB])</f>
        <v>ARTO MORO</v>
      </c>
      <c r="K136" s="5" t="str">
        <f ca="1">INDEX(INDIRECT($4:$4),Table1[//DB])</f>
        <v>ATALI</v>
      </c>
      <c r="L136" s="4" t="str">
        <f ca="1">INDEX(INDIRECT($4:$4),Table1[//DB])</f>
        <v>50 PAK (10 ROL)</v>
      </c>
      <c r="M136" s="4" t="str">
        <f ca="1">INDEX(INDIRECT($4:$4),Table1[//DB])</f>
        <v>label</v>
      </c>
      <c r="N136" s="4" t="str">
        <f ca="1">INDEX(INDIRECT($4:$4),Table1[//DB])</f>
        <v>50</v>
      </c>
      <c r="O136" s="4" t="str">
        <f ca="1">INDEX(INDIRECT($4:$4),Table1[//DB])</f>
        <v>PAK</v>
      </c>
      <c r="P136" s="4" t="str">
        <f ca="1">INDEX(INDIRECT($4:$4),Table1[//DB])</f>
        <v>10</v>
      </c>
      <c r="Q136" s="4" t="str">
        <f ca="1">INDEX(INDIRECT($4:$4),Table1[//DB])</f>
        <v>ROL</v>
      </c>
      <c r="R136" s="4" t="str">
        <f ca="1">INDEX(INDIRECT($4:$4),Table1[//DB])</f>
        <v/>
      </c>
      <c r="S136" s="4" t="str">
        <f ca="1">INDEX(INDIRECT($4:$4),Table1[//DB])</f>
        <v/>
      </c>
      <c r="T136" s="4">
        <f ca="1">INDEX(INDIRECT($4:$4),Table1[//DB])</f>
        <v>500</v>
      </c>
      <c r="U136" s="4" t="str">
        <f ca="1">INDEX(INDIRECT($4:$4),Table1[//DB])</f>
        <v>ROL</v>
      </c>
      <c r="V136" s="4"/>
      <c r="W136" s="2">
        <f>INDEX([1]!NOTA[C],Table1[[#This Row],[//NOTA]])</f>
        <v>2</v>
      </c>
      <c r="X13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36" s="2">
        <f>IF(Table1[[#This Row],[CTN]]&lt;1,"",INDEX([1]!NOTA[QTY],Table1[[#This Row],[//NOTA]]))</f>
        <v>1000</v>
      </c>
      <c r="Z136" s="2" t="str">
        <f>IF(Table1[[#This Row],[CTN]]&lt;1,"",INDEX([1]!NOTA[STN],Table1[[#This Row],[//NOTA]]))</f>
        <v>ROL</v>
      </c>
      <c r="AA13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1000</v>
      </c>
      <c r="AB136" s="4" t="str">
        <f>IF(Table1[[#This Row],[CTN]]&lt;1,INDEX([1]!NOTA[QTY],Table1[[#This Row],[//NOTA]]),"")</f>
        <v/>
      </c>
      <c r="AC136" s="4" t="str">
        <f>IF(Table1[[#This Row],[SISA]]="","",INDEX([1]!NOTA[STN],Table1[[#This Row],[//NOTA]]))</f>
        <v/>
      </c>
      <c r="AD13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6" s="2" t="str">
        <f>IF(Table1[[#This Row],[SISA X]]="","",Table1[[#This Row],[STN X]])</f>
        <v/>
      </c>
      <c r="AF136" s="2">
        <f ca="1">IF(AND(AR$5:AR$373&gt;=$3:$3,AR$5:AR$373&lt;=$4:$4),Table1[[#This Row],[CTN]],"")</f>
        <v>2</v>
      </c>
      <c r="AG136" s="2" t="str">
        <f ca="1">IF(Table1[[#This Row],[CTN_MG_1]]="","",Table1[[#This Row],[SISA X]])</f>
        <v/>
      </c>
      <c r="AH136" s="2" t="str">
        <f ca="1">IF(Table1[[#This Row],[QTY_ECER_MG_1]]="","",Table1[[#This Row],[STN SISA X]])</f>
        <v/>
      </c>
      <c r="AI136" s="2">
        <f ca="1">IF(Table1[[#This Row],[CTN_MG_1]]="","",COUNT(AF$6:AF136))</f>
        <v>122</v>
      </c>
      <c r="AJ136" s="2" t="str">
        <f ca="1">IF(AND(Table1[TGL_H]&gt;=$3:$3,Table1[TGL_H]&lt;=$4:$4),Table1[CTN],"")</f>
        <v/>
      </c>
      <c r="AK136" s="2" t="str">
        <f ca="1">IF(Table1[[#This Row],[CTN_MG_2]]="","",Table1[[#This Row],[SISA X]])</f>
        <v/>
      </c>
      <c r="AL136" s="2" t="str">
        <f ca="1">IF(Table1[[#This Row],[QTY_ECER_MG_2]]="","",Table1[[#This Row],[STN SISA X]])</f>
        <v/>
      </c>
      <c r="AM136" s="2" t="str">
        <f ca="1">IF(Table1[[#This Row],[CTN_MG_2]]="","",COUNT(AJ$6:AJ136))</f>
        <v/>
      </c>
      <c r="AN136" s="2" t="str">
        <f ca="1">IF(AND(AR$5:AR$373&gt;=$3:$3,AR$5:AR$373&lt;=$4:$4),Table1[[#This Row],[CTN]],"")</f>
        <v/>
      </c>
      <c r="AO136" s="2" t="str">
        <f ca="1">IF(Table1[[#This Row],[CTN_MG_3]]="","",Table1[[#This Row],[SISA X]])</f>
        <v/>
      </c>
      <c r="AP136" s="2" t="str">
        <f ca="1">IF(Table1[[#This Row],[QTY_ECER_MG_3]]="","",Table1[[#This Row],[STN SISA X]])</f>
        <v/>
      </c>
      <c r="AQ136" s="4" t="str">
        <f ca="1">IF(Table1[[#This Row],[CTN_MG_3]]="","",COUNT(AN$6:AN136))</f>
        <v/>
      </c>
      <c r="AR136" s="3">
        <f ca="1">INDEX([1]!NOTA[TGL_H],Table1[[#This Row],[//NOTA]])</f>
        <v>45115</v>
      </c>
    </row>
    <row r="137" spans="1:44" x14ac:dyDescent="0.25">
      <c r="A137" s="1">
        <v>171</v>
      </c>
      <c r="D137" t="str">
        <f ca="1">INDEX([1]!NOTA[NB NOTA_C_QTY],Table1[[#This Row],[//NOTA]])</f>
        <v>colorpencilcps24jk12box12setartomoro</v>
      </c>
      <c r="E13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pwjk24wcps24pendek12box12set</v>
      </c>
      <c r="F137" t="e">
        <f ca="1">MATCH(Table1[NB BM_C_QTY],Table6[POINTER],0)</f>
        <v>#N/A</v>
      </c>
      <c r="G137">
        <f t="shared" si="3"/>
        <v>171</v>
      </c>
      <c r="H137">
        <f ca="1">MATCH(Table1[[#This Row],[NB NOTA_C_QTY]],[2]!db[NB NOTA_C_QTY+F],0)</f>
        <v>571</v>
      </c>
      <c r="I137" s="4" t="str">
        <f ca="1">INDEX(INDIRECT($4:$4),Table1[//DB])</f>
        <v>PW JK 24W CP-S24 pendek</v>
      </c>
      <c r="J137" s="4" t="str">
        <f ca="1">INDEX(INDIRECT($4:$4),Table1[//DB])</f>
        <v>ARTO MORO</v>
      </c>
      <c r="K137" s="5" t="str">
        <f ca="1">INDEX(INDIRECT($4:$4),Table1[//DB])</f>
        <v>ATALI</v>
      </c>
      <c r="L137" s="4" t="str">
        <f ca="1">INDEX(INDIRECT($4:$4),Table1[//DB])</f>
        <v>12 BOX (12 SET)</v>
      </c>
      <c r="M137" s="4" t="str">
        <f ca="1">INDEX(INDIRECT($4:$4),Table1[//DB])</f>
        <v>pw</v>
      </c>
      <c r="N137" s="4" t="str">
        <f ca="1">INDEX(INDIRECT($4:$4),Table1[//DB])</f>
        <v>12</v>
      </c>
      <c r="O137" s="4" t="str">
        <f ca="1">INDEX(INDIRECT($4:$4),Table1[//DB])</f>
        <v>BOX</v>
      </c>
      <c r="P137" s="4" t="str">
        <f ca="1">INDEX(INDIRECT($4:$4),Table1[//DB])</f>
        <v>12</v>
      </c>
      <c r="Q137" s="4" t="str">
        <f ca="1">INDEX(INDIRECT($4:$4),Table1[//DB])</f>
        <v>SET</v>
      </c>
      <c r="R137" s="4" t="str">
        <f ca="1">INDEX(INDIRECT($4:$4),Table1[//DB])</f>
        <v/>
      </c>
      <c r="S137" s="4" t="str">
        <f ca="1">INDEX(INDIRECT($4:$4),Table1[//DB])</f>
        <v/>
      </c>
      <c r="T137" s="4">
        <f ca="1">INDEX(INDIRECT($4:$4),Table1[//DB])</f>
        <v>144</v>
      </c>
      <c r="U137" s="4" t="str">
        <f ca="1">INDEX(INDIRECT($4:$4),Table1[//DB])</f>
        <v>SET</v>
      </c>
      <c r="V137" s="4"/>
      <c r="W137" s="2">
        <f>INDEX([1]!NOTA[C],Table1[[#This Row],[//NOTA]])</f>
        <v>1</v>
      </c>
      <c r="X13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37" s="2">
        <f>IF(Table1[[#This Row],[CTN]]&lt;1,"",INDEX([1]!NOTA[QTY],Table1[[#This Row],[//NOTA]]))</f>
        <v>144</v>
      </c>
      <c r="Z137" s="2" t="str">
        <f>IF(Table1[[#This Row],[CTN]]&lt;1,"",INDEX([1]!NOTA[STN],Table1[[#This Row],[//NOTA]]))</f>
        <v>SET</v>
      </c>
      <c r="AA13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137" s="4" t="str">
        <f>IF(Table1[[#This Row],[CTN]]&lt;1,INDEX([1]!NOTA[QTY],Table1[[#This Row],[//NOTA]]),"")</f>
        <v/>
      </c>
      <c r="AC137" s="4" t="str">
        <f>IF(Table1[[#This Row],[SISA]]="","",INDEX([1]!NOTA[STN],Table1[[#This Row],[//NOTA]]))</f>
        <v/>
      </c>
      <c r="AD13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7" s="2" t="str">
        <f>IF(Table1[[#This Row],[SISA X]]="","",Table1[[#This Row],[STN X]])</f>
        <v/>
      </c>
      <c r="AF137" s="2">
        <f ca="1">IF(AND(AR$5:AR$373&gt;=$3:$3,AR$5:AR$373&lt;=$4:$4),Table1[[#This Row],[CTN]],"")</f>
        <v>1</v>
      </c>
      <c r="AG137" s="2" t="str">
        <f ca="1">IF(Table1[[#This Row],[CTN_MG_1]]="","",Table1[[#This Row],[SISA X]])</f>
        <v/>
      </c>
      <c r="AH137" s="2" t="str">
        <f ca="1">IF(Table1[[#This Row],[QTY_ECER_MG_1]]="","",Table1[[#This Row],[STN SISA X]])</f>
        <v/>
      </c>
      <c r="AI137" s="2">
        <f ca="1">IF(Table1[[#This Row],[CTN_MG_1]]="","",COUNT(AF$6:AF137))</f>
        <v>123</v>
      </c>
      <c r="AJ137" s="2" t="str">
        <f ca="1">IF(AND(Table1[TGL_H]&gt;=$3:$3,Table1[TGL_H]&lt;=$4:$4),Table1[CTN],"")</f>
        <v/>
      </c>
      <c r="AK137" s="2" t="str">
        <f ca="1">IF(Table1[[#This Row],[CTN_MG_2]]="","",Table1[[#This Row],[SISA X]])</f>
        <v/>
      </c>
      <c r="AL137" s="2" t="str">
        <f ca="1">IF(Table1[[#This Row],[QTY_ECER_MG_2]]="","",Table1[[#This Row],[STN SISA X]])</f>
        <v/>
      </c>
      <c r="AM137" s="2" t="str">
        <f ca="1">IF(Table1[[#This Row],[CTN_MG_2]]="","",COUNT(AJ$6:AJ137))</f>
        <v/>
      </c>
      <c r="AN137" s="2" t="str">
        <f ca="1">IF(AND(AR$5:AR$373&gt;=$3:$3,AR$5:AR$373&lt;=$4:$4),Table1[[#This Row],[CTN]],"")</f>
        <v/>
      </c>
      <c r="AO137" s="2" t="str">
        <f ca="1">IF(Table1[[#This Row],[CTN_MG_3]]="","",Table1[[#This Row],[SISA X]])</f>
        <v/>
      </c>
      <c r="AP137" s="2" t="str">
        <f ca="1">IF(Table1[[#This Row],[QTY_ECER_MG_3]]="","",Table1[[#This Row],[STN SISA X]])</f>
        <v/>
      </c>
      <c r="AQ137" s="4" t="str">
        <f ca="1">IF(Table1[[#This Row],[CTN_MG_3]]="","",COUNT(AN$6:AN137))</f>
        <v/>
      </c>
      <c r="AR137" s="3">
        <f ca="1">INDEX([1]!NOTA[TGL_H],Table1[[#This Row],[//NOTA]])</f>
        <v>45115</v>
      </c>
    </row>
    <row r="138" spans="1:44" x14ac:dyDescent="0.25">
      <c r="A138" s="1">
        <v>172</v>
      </c>
      <c r="D138" t="str">
        <f ca="1">INDEX([1]!NOTA[NB NOTA_C_QTY],Table1[[#This Row],[//NOTA]])</f>
        <v>ballpenbp336mypastelblackjk144lsnartomoro</v>
      </c>
      <c r="E13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ballpenjkbp336mypastelhitam144lsn</v>
      </c>
      <c r="F138" t="e">
        <f ca="1">MATCH(Table1[NB BM_C_QTY],Table6[POINTER],0)</f>
        <v>#N/A</v>
      </c>
      <c r="G138">
        <f t="shared" si="3"/>
        <v>172</v>
      </c>
      <c r="H138">
        <f ca="1">MATCH(Table1[[#This Row],[NB NOTA_C_QTY]],[2]!db[NB NOTA_C_QTY+F],0)</f>
        <v>95</v>
      </c>
      <c r="I138" s="4" t="str">
        <f ca="1">INDEX(INDIRECT($4:$4),Table1[//DB])</f>
        <v>Ballpen JK BP-336 My Pastel Hitam</v>
      </c>
      <c r="J138" s="4" t="str">
        <f ca="1">INDEX(INDIRECT($4:$4),Table1[//DB])</f>
        <v>ARTO MORO</v>
      </c>
      <c r="K138" s="5" t="str">
        <f ca="1">INDEX(INDIRECT($4:$4),Table1[//DB])</f>
        <v>ATALI</v>
      </c>
      <c r="L138" s="4" t="str">
        <f ca="1">INDEX(INDIRECT($4:$4),Table1[//DB])</f>
        <v>144 LSN</v>
      </c>
      <c r="M138" s="4" t="str">
        <f ca="1">INDEX(INDIRECT($4:$4),Table1[//DB])</f>
        <v>pen</v>
      </c>
      <c r="N138" s="4" t="str">
        <f ca="1">INDEX(INDIRECT($4:$4),Table1[//DB])</f>
        <v>144</v>
      </c>
      <c r="O138" s="4" t="str">
        <f ca="1">INDEX(INDIRECT($4:$4),Table1[//DB])</f>
        <v>LSN</v>
      </c>
      <c r="P138" s="4">
        <f ca="1">INDEX(INDIRECT($4:$4),Table1[//DB])</f>
        <v>12</v>
      </c>
      <c r="Q138" s="4" t="str">
        <f ca="1">INDEX(INDIRECT($4:$4),Table1[//DB])</f>
        <v>PCS</v>
      </c>
      <c r="R138" s="4" t="str">
        <f ca="1">INDEX(INDIRECT($4:$4),Table1[//DB])</f>
        <v/>
      </c>
      <c r="S138" s="4" t="str">
        <f ca="1">INDEX(INDIRECT($4:$4),Table1[//DB])</f>
        <v/>
      </c>
      <c r="T138" s="4">
        <f ca="1">INDEX(INDIRECT($4:$4),Table1[//DB])</f>
        <v>1728</v>
      </c>
      <c r="U138" s="4" t="str">
        <f ca="1">INDEX(INDIRECT($4:$4),Table1[//DB])</f>
        <v>PCS</v>
      </c>
      <c r="V138" s="4"/>
      <c r="W138" s="2">
        <f>INDEX([1]!NOTA[C],Table1[[#This Row],[//NOTA]])</f>
        <v>1</v>
      </c>
      <c r="X13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38" s="2">
        <f>IF(Table1[[#This Row],[CTN]]&lt;1,"",INDEX([1]!NOTA[QTY],Table1[[#This Row],[//NOTA]]))</f>
        <v>144</v>
      </c>
      <c r="Z138" s="2" t="str">
        <f>IF(Table1[[#This Row],[CTN]]&lt;1,"",INDEX([1]!NOTA[STN],Table1[[#This Row],[//NOTA]]))</f>
        <v>LSN</v>
      </c>
      <c r="AA13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138" s="4" t="str">
        <f>IF(Table1[[#This Row],[CTN]]&lt;1,INDEX([1]!NOTA[QTY],Table1[[#This Row],[//NOTA]]),"")</f>
        <v/>
      </c>
      <c r="AC138" s="4" t="str">
        <f>IF(Table1[[#This Row],[SISA]]="","",INDEX([1]!NOTA[STN],Table1[[#This Row],[//NOTA]]))</f>
        <v/>
      </c>
      <c r="AD13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8" s="2" t="str">
        <f>IF(Table1[[#This Row],[SISA X]]="","",Table1[[#This Row],[STN X]])</f>
        <v/>
      </c>
      <c r="AF138" s="2">
        <f ca="1">IF(AND(AR$5:AR$373&gt;=$3:$3,AR$5:AR$373&lt;=$4:$4),Table1[[#This Row],[CTN]],"")</f>
        <v>1</v>
      </c>
      <c r="AG138" s="2" t="str">
        <f ca="1">IF(Table1[[#This Row],[CTN_MG_1]]="","",Table1[[#This Row],[SISA X]])</f>
        <v/>
      </c>
      <c r="AH138" s="2" t="str">
        <f ca="1">IF(Table1[[#This Row],[QTY_ECER_MG_1]]="","",Table1[[#This Row],[STN SISA X]])</f>
        <v/>
      </c>
      <c r="AI138" s="2">
        <f ca="1">IF(Table1[[#This Row],[CTN_MG_1]]="","",COUNT(AF$6:AF138))</f>
        <v>124</v>
      </c>
      <c r="AJ138" s="2" t="str">
        <f ca="1">IF(AND(Table1[TGL_H]&gt;=$3:$3,Table1[TGL_H]&lt;=$4:$4),Table1[CTN],"")</f>
        <v/>
      </c>
      <c r="AK138" s="2" t="str">
        <f ca="1">IF(Table1[[#This Row],[CTN_MG_2]]="","",Table1[[#This Row],[SISA X]])</f>
        <v/>
      </c>
      <c r="AL138" s="2" t="str">
        <f ca="1">IF(Table1[[#This Row],[QTY_ECER_MG_2]]="","",Table1[[#This Row],[STN SISA X]])</f>
        <v/>
      </c>
      <c r="AM138" s="2" t="str">
        <f ca="1">IF(Table1[[#This Row],[CTN_MG_2]]="","",COUNT(AJ$6:AJ138))</f>
        <v/>
      </c>
      <c r="AN138" s="2" t="str">
        <f ca="1">IF(AND(AR$5:AR$373&gt;=$3:$3,AR$5:AR$373&lt;=$4:$4),Table1[[#This Row],[CTN]],"")</f>
        <v/>
      </c>
      <c r="AO138" s="2" t="str">
        <f ca="1">IF(Table1[[#This Row],[CTN_MG_3]]="","",Table1[[#This Row],[SISA X]])</f>
        <v/>
      </c>
      <c r="AP138" s="2" t="str">
        <f ca="1">IF(Table1[[#This Row],[QTY_ECER_MG_3]]="","",Table1[[#This Row],[STN SISA X]])</f>
        <v/>
      </c>
      <c r="AQ138" s="4" t="str">
        <f ca="1">IF(Table1[[#This Row],[CTN_MG_3]]="","",COUNT(AN$6:AN138))</f>
        <v/>
      </c>
      <c r="AR138" s="3">
        <f ca="1">INDEX([1]!NOTA[TGL_H],Table1[[#This Row],[//NOTA]])</f>
        <v>45115</v>
      </c>
    </row>
    <row r="139" spans="1:44" x14ac:dyDescent="0.25">
      <c r="A139" s="1">
        <v>173</v>
      </c>
      <c r="D139" t="str">
        <f ca="1">INDEX([1]!NOTA[NB NOTA_C_QTY],Table1[[#This Row],[//NOTA]])</f>
        <v>gelpengp243whizgelblackjk144lsnartomoro</v>
      </c>
      <c r="E13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gelpenjkgp243whizgelhitam144lsn</v>
      </c>
      <c r="F139" t="e">
        <f ca="1">MATCH(Table1[NB BM_C_QTY],Table6[POINTER],0)</f>
        <v>#N/A</v>
      </c>
      <c r="G139">
        <f t="shared" si="3"/>
        <v>173</v>
      </c>
      <c r="H139">
        <f ca="1">MATCH(Table1[[#This Row],[NB NOTA_C_QTY]],[2]!db[NB NOTA_C_QTY+F],0)</f>
        <v>856</v>
      </c>
      <c r="I139" s="4" t="str">
        <f ca="1">INDEX(INDIRECT($4:$4),Table1[//DB])</f>
        <v>Gel Pen JK GP-243 Whiz Gel Hitam</v>
      </c>
      <c r="J139" s="4" t="str">
        <f ca="1">INDEX(INDIRECT($4:$4),Table1[//DB])</f>
        <v>ARTO MORO</v>
      </c>
      <c r="K139" s="5" t="str">
        <f ca="1">INDEX(INDIRECT($4:$4),Table1[//DB])</f>
        <v>ATALI</v>
      </c>
      <c r="L139" s="4" t="str">
        <f ca="1">INDEX(INDIRECT($4:$4),Table1[//DB])</f>
        <v>144 LSN</v>
      </c>
      <c r="M139" s="4" t="str">
        <f ca="1">INDEX(INDIRECT($4:$4),Table1[//DB])</f>
        <v>pen</v>
      </c>
      <c r="N139" s="4" t="str">
        <f ca="1">INDEX(INDIRECT($4:$4),Table1[//DB])</f>
        <v>144</v>
      </c>
      <c r="O139" s="4" t="str">
        <f ca="1">INDEX(INDIRECT($4:$4),Table1[//DB])</f>
        <v>LSN</v>
      </c>
      <c r="P139" s="4">
        <f ca="1">INDEX(INDIRECT($4:$4),Table1[//DB])</f>
        <v>12</v>
      </c>
      <c r="Q139" s="4" t="str">
        <f ca="1">INDEX(INDIRECT($4:$4),Table1[//DB])</f>
        <v>PCS</v>
      </c>
      <c r="R139" s="4" t="str">
        <f ca="1">INDEX(INDIRECT($4:$4),Table1[//DB])</f>
        <v/>
      </c>
      <c r="S139" s="4" t="str">
        <f ca="1">INDEX(INDIRECT($4:$4),Table1[//DB])</f>
        <v/>
      </c>
      <c r="T139" s="4">
        <f ca="1">INDEX(INDIRECT($4:$4),Table1[//DB])</f>
        <v>1728</v>
      </c>
      <c r="U139" s="4" t="str">
        <f ca="1">INDEX(INDIRECT($4:$4),Table1[//DB])</f>
        <v>PCS</v>
      </c>
      <c r="V139" s="4"/>
      <c r="W139" s="2">
        <f>INDEX([1]!NOTA[C],Table1[[#This Row],[//NOTA]])</f>
        <v>1</v>
      </c>
      <c r="X13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39" s="2">
        <f>IF(Table1[[#This Row],[CTN]]&lt;1,"",INDEX([1]!NOTA[QTY],Table1[[#This Row],[//NOTA]]))</f>
        <v>144</v>
      </c>
      <c r="Z139" s="2" t="str">
        <f>IF(Table1[[#This Row],[CTN]]&lt;1,"",INDEX([1]!NOTA[STN],Table1[[#This Row],[//NOTA]]))</f>
        <v>LSN</v>
      </c>
      <c r="AA13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139" s="4" t="str">
        <f>IF(Table1[[#This Row],[CTN]]&lt;1,INDEX([1]!NOTA[QTY],Table1[[#This Row],[//NOTA]]),"")</f>
        <v/>
      </c>
      <c r="AC139" s="4" t="str">
        <f>IF(Table1[[#This Row],[SISA]]="","",INDEX([1]!NOTA[STN],Table1[[#This Row],[//NOTA]]))</f>
        <v/>
      </c>
      <c r="AD13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39" s="2" t="str">
        <f>IF(Table1[[#This Row],[SISA X]]="","",Table1[[#This Row],[STN X]])</f>
        <v/>
      </c>
      <c r="AF139" s="2">
        <f ca="1">IF(AND(AR$5:AR$373&gt;=$3:$3,AR$5:AR$373&lt;=$4:$4),Table1[[#This Row],[CTN]],"")</f>
        <v>1</v>
      </c>
      <c r="AG139" s="2" t="str">
        <f ca="1">IF(Table1[[#This Row],[CTN_MG_1]]="","",Table1[[#This Row],[SISA X]])</f>
        <v/>
      </c>
      <c r="AH139" s="2" t="str">
        <f ca="1">IF(Table1[[#This Row],[QTY_ECER_MG_1]]="","",Table1[[#This Row],[STN SISA X]])</f>
        <v/>
      </c>
      <c r="AI139" s="2">
        <f ca="1">IF(Table1[[#This Row],[CTN_MG_1]]="","",COUNT(AF$6:AF139))</f>
        <v>125</v>
      </c>
      <c r="AJ139" s="2" t="str">
        <f ca="1">IF(AND(Table1[TGL_H]&gt;=$3:$3,Table1[TGL_H]&lt;=$4:$4),Table1[CTN],"")</f>
        <v/>
      </c>
      <c r="AK139" s="2" t="str">
        <f ca="1">IF(Table1[[#This Row],[CTN_MG_2]]="","",Table1[[#This Row],[SISA X]])</f>
        <v/>
      </c>
      <c r="AL139" s="2" t="str">
        <f ca="1">IF(Table1[[#This Row],[QTY_ECER_MG_2]]="","",Table1[[#This Row],[STN SISA X]])</f>
        <v/>
      </c>
      <c r="AM139" s="2" t="str">
        <f ca="1">IF(Table1[[#This Row],[CTN_MG_2]]="","",COUNT(AJ$6:AJ139))</f>
        <v/>
      </c>
      <c r="AN139" s="2" t="str">
        <f ca="1">IF(AND(AR$5:AR$373&gt;=$3:$3,AR$5:AR$373&lt;=$4:$4),Table1[[#This Row],[CTN]],"")</f>
        <v/>
      </c>
      <c r="AO139" s="2" t="str">
        <f ca="1">IF(Table1[[#This Row],[CTN_MG_3]]="","",Table1[[#This Row],[SISA X]])</f>
        <v/>
      </c>
      <c r="AP139" s="2" t="str">
        <f ca="1">IF(Table1[[#This Row],[QTY_ECER_MG_3]]="","",Table1[[#This Row],[STN SISA X]])</f>
        <v/>
      </c>
      <c r="AQ139" s="4" t="str">
        <f ca="1">IF(Table1[[#This Row],[CTN_MG_3]]="","",COUNT(AN$6:AN139))</f>
        <v/>
      </c>
      <c r="AR139" s="3">
        <f ca="1">INDEX([1]!NOTA[TGL_H],Table1[[#This Row],[//NOTA]])</f>
        <v>45115</v>
      </c>
    </row>
    <row r="140" spans="1:44" x14ac:dyDescent="0.25">
      <c r="A140" s="1">
        <v>174</v>
      </c>
      <c r="D140" t="str">
        <f ca="1">INDEX([1]!NOTA[NB NOTA_C_QTY],Table1[[#This Row],[//NOTA]])</f>
        <v>gelpengp266itech2blackjk144lsnartomoro</v>
      </c>
      <c r="E14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gelpenjkgp266itech2hitam144lsn</v>
      </c>
      <c r="F140" t="e">
        <f ca="1">MATCH(Table1[NB BM_C_QTY],Table6[POINTER],0)</f>
        <v>#N/A</v>
      </c>
      <c r="G140">
        <f t="shared" si="3"/>
        <v>174</v>
      </c>
      <c r="H140">
        <f ca="1">MATCH(Table1[[#This Row],[NB NOTA_C_QTY]],[2]!db[NB NOTA_C_QTY+F],0)</f>
        <v>859</v>
      </c>
      <c r="I140" s="4" t="str">
        <f ca="1">INDEX(INDIRECT($4:$4),Table1[//DB])</f>
        <v>Gel pen JK GP-266 Itech 2 Hitam</v>
      </c>
      <c r="J140" s="4" t="str">
        <f ca="1">INDEX(INDIRECT($4:$4),Table1[//DB])</f>
        <v>ARTO MORO</v>
      </c>
      <c r="K140" s="5" t="str">
        <f ca="1">INDEX(INDIRECT($4:$4),Table1[//DB])</f>
        <v>ATALI</v>
      </c>
      <c r="L140" s="4" t="str">
        <f ca="1">INDEX(INDIRECT($4:$4),Table1[//DB])</f>
        <v>144 LSN</v>
      </c>
      <c r="M140" s="4" t="str">
        <f ca="1">INDEX(INDIRECT($4:$4),Table1[//DB])</f>
        <v>pen</v>
      </c>
      <c r="N140" s="4" t="str">
        <f ca="1">INDEX(INDIRECT($4:$4),Table1[//DB])</f>
        <v>144</v>
      </c>
      <c r="O140" s="4" t="str">
        <f ca="1">INDEX(INDIRECT($4:$4),Table1[//DB])</f>
        <v>LSN</v>
      </c>
      <c r="P140" s="4">
        <f ca="1">INDEX(INDIRECT($4:$4),Table1[//DB])</f>
        <v>12</v>
      </c>
      <c r="Q140" s="4" t="str">
        <f ca="1">INDEX(INDIRECT($4:$4),Table1[//DB])</f>
        <v>PCS</v>
      </c>
      <c r="R140" s="4" t="str">
        <f ca="1">INDEX(INDIRECT($4:$4),Table1[//DB])</f>
        <v/>
      </c>
      <c r="S140" s="4" t="str">
        <f ca="1">INDEX(INDIRECT($4:$4),Table1[//DB])</f>
        <v/>
      </c>
      <c r="T140" s="4">
        <f ca="1">INDEX(INDIRECT($4:$4),Table1[//DB])</f>
        <v>1728</v>
      </c>
      <c r="U140" s="4" t="str">
        <f ca="1">INDEX(INDIRECT($4:$4),Table1[//DB])</f>
        <v>PCS</v>
      </c>
      <c r="V140" s="4"/>
      <c r="W140" s="2">
        <f>INDEX([1]!NOTA[C],Table1[[#This Row],[//NOTA]])</f>
        <v>1</v>
      </c>
      <c r="X14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40" s="2">
        <f>IF(Table1[[#This Row],[CTN]]&lt;1,"",INDEX([1]!NOTA[QTY],Table1[[#This Row],[//NOTA]]))</f>
        <v>144</v>
      </c>
      <c r="Z140" s="2" t="str">
        <f>IF(Table1[[#This Row],[CTN]]&lt;1,"",INDEX([1]!NOTA[STN],Table1[[#This Row],[//NOTA]]))</f>
        <v>LSN</v>
      </c>
      <c r="AA14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140" s="4" t="str">
        <f>IF(Table1[[#This Row],[CTN]]&lt;1,INDEX([1]!NOTA[QTY],Table1[[#This Row],[//NOTA]]),"")</f>
        <v/>
      </c>
      <c r="AC140" s="4" t="str">
        <f>IF(Table1[[#This Row],[SISA]]="","",INDEX([1]!NOTA[STN],Table1[[#This Row],[//NOTA]]))</f>
        <v/>
      </c>
      <c r="AD14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0" s="2" t="str">
        <f>IF(Table1[[#This Row],[SISA X]]="","",Table1[[#This Row],[STN X]])</f>
        <v/>
      </c>
      <c r="AF140" s="2">
        <f ca="1">IF(AND(AR$5:AR$373&gt;=$3:$3,AR$5:AR$373&lt;=$4:$4),Table1[[#This Row],[CTN]],"")</f>
        <v>1</v>
      </c>
      <c r="AG140" s="2" t="str">
        <f ca="1">IF(Table1[[#This Row],[CTN_MG_1]]="","",Table1[[#This Row],[SISA X]])</f>
        <v/>
      </c>
      <c r="AH140" s="2" t="str">
        <f ca="1">IF(Table1[[#This Row],[QTY_ECER_MG_1]]="","",Table1[[#This Row],[STN SISA X]])</f>
        <v/>
      </c>
      <c r="AI140" s="2">
        <f ca="1">IF(Table1[[#This Row],[CTN_MG_1]]="","",COUNT(AF$6:AF140))</f>
        <v>126</v>
      </c>
      <c r="AJ140" s="2" t="str">
        <f ca="1">IF(AND(Table1[TGL_H]&gt;=$3:$3,Table1[TGL_H]&lt;=$4:$4),Table1[CTN],"")</f>
        <v/>
      </c>
      <c r="AK140" s="2" t="str">
        <f ca="1">IF(Table1[[#This Row],[CTN_MG_2]]="","",Table1[[#This Row],[SISA X]])</f>
        <v/>
      </c>
      <c r="AL140" s="2" t="str">
        <f ca="1">IF(Table1[[#This Row],[QTY_ECER_MG_2]]="","",Table1[[#This Row],[STN SISA X]])</f>
        <v/>
      </c>
      <c r="AM140" s="2" t="str">
        <f ca="1">IF(Table1[[#This Row],[CTN_MG_2]]="","",COUNT(AJ$6:AJ140))</f>
        <v/>
      </c>
      <c r="AN140" s="2" t="str">
        <f ca="1">IF(AND(AR$5:AR$373&gt;=$3:$3,AR$5:AR$373&lt;=$4:$4),Table1[[#This Row],[CTN]],"")</f>
        <v/>
      </c>
      <c r="AO140" s="2" t="str">
        <f ca="1">IF(Table1[[#This Row],[CTN_MG_3]]="","",Table1[[#This Row],[SISA X]])</f>
        <v/>
      </c>
      <c r="AP140" s="2" t="str">
        <f ca="1">IF(Table1[[#This Row],[QTY_ECER_MG_3]]="","",Table1[[#This Row],[STN SISA X]])</f>
        <v/>
      </c>
      <c r="AQ140" s="4" t="str">
        <f ca="1">IF(Table1[[#This Row],[CTN_MG_3]]="","",COUNT(AN$6:AN140))</f>
        <v/>
      </c>
      <c r="AR140" s="3">
        <f ca="1">INDEX([1]!NOTA[TGL_H],Table1[[#This Row],[//NOTA]])</f>
        <v>45115</v>
      </c>
    </row>
    <row r="141" spans="1:44" x14ac:dyDescent="0.25">
      <c r="A141" s="1">
        <v>175</v>
      </c>
      <c r="D141" t="str">
        <f ca="1">INDEX([1]!NOTA[NB NOTA_C_QTY],Table1[[#This Row],[//NOTA]])</f>
        <v>pencilcasepc0719ac36afanimalcalenderjk288pcsartomoro</v>
      </c>
      <c r="E14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pcjkpc0719ac36afanimalcalender288pcs</v>
      </c>
      <c r="F141" t="e">
        <f ca="1">MATCH(Table1[NB BM_C_QTY],Table6[POINTER],0)</f>
        <v>#N/A</v>
      </c>
      <c r="G141">
        <f t="shared" si="3"/>
        <v>175</v>
      </c>
      <c r="H141">
        <f ca="1">MATCH(Table1[[#This Row],[NB NOTA_C_QTY]],[2]!db[NB NOTA_C_QTY+F],0)</f>
        <v>2047</v>
      </c>
      <c r="I141" s="4" t="str">
        <f ca="1">INDEX(INDIRECT($4:$4),Table1[//DB])</f>
        <v>Pc JK PC-0719AC-36A/F Animal Calender</v>
      </c>
      <c r="J141" s="4" t="str">
        <f ca="1">INDEX(INDIRECT($4:$4),Table1[//DB])</f>
        <v>ARTO MORO</v>
      </c>
      <c r="K141" s="5" t="str">
        <f ca="1">INDEX(INDIRECT($4:$4),Table1[//DB])</f>
        <v>ATALI</v>
      </c>
      <c r="L141" s="4" t="str">
        <f ca="1">INDEX(INDIRECT($4:$4),Table1[//DB])</f>
        <v>288 PCS</v>
      </c>
      <c r="M141" s="4" t="str">
        <f ca="1">INDEX(INDIRECT($4:$4),Table1[//DB])</f>
        <v>pcase</v>
      </c>
      <c r="N141" s="4" t="str">
        <f ca="1">INDEX(INDIRECT($4:$4),Table1[//DB])</f>
        <v>288</v>
      </c>
      <c r="O141" s="4" t="str">
        <f ca="1">INDEX(INDIRECT($4:$4),Table1[//DB])</f>
        <v>PCS</v>
      </c>
      <c r="P141" s="4" t="str">
        <f ca="1">INDEX(INDIRECT($4:$4),Table1[//DB])</f>
        <v/>
      </c>
      <c r="Q141" s="4" t="str">
        <f ca="1">INDEX(INDIRECT($4:$4),Table1[//DB])</f>
        <v/>
      </c>
      <c r="R141" s="4" t="str">
        <f ca="1">INDEX(INDIRECT($4:$4),Table1[//DB])</f>
        <v/>
      </c>
      <c r="S141" s="4" t="str">
        <f ca="1">INDEX(INDIRECT($4:$4),Table1[//DB])</f>
        <v/>
      </c>
      <c r="T141" s="4">
        <f ca="1">INDEX(INDIRECT($4:$4),Table1[//DB])</f>
        <v>288</v>
      </c>
      <c r="U141" s="4" t="str">
        <f ca="1">INDEX(INDIRECT($4:$4),Table1[//DB])</f>
        <v>PCS</v>
      </c>
      <c r="V141" s="4"/>
      <c r="W141" s="2">
        <f>INDEX([1]!NOTA[C],Table1[[#This Row],[//NOTA]])</f>
        <v>1</v>
      </c>
      <c r="X14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41" s="2">
        <f>IF(Table1[[#This Row],[CTN]]&lt;1,"",INDEX([1]!NOTA[QTY],Table1[[#This Row],[//NOTA]]))</f>
        <v>288</v>
      </c>
      <c r="Z141" s="2" t="str">
        <f>IF(Table1[[#This Row],[CTN]]&lt;1,"",INDEX([1]!NOTA[STN],Table1[[#This Row],[//NOTA]]))</f>
        <v>PCS</v>
      </c>
      <c r="AA14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141" s="4" t="str">
        <f>IF(Table1[[#This Row],[CTN]]&lt;1,INDEX([1]!NOTA[QTY],Table1[[#This Row],[//NOTA]]),"")</f>
        <v/>
      </c>
      <c r="AC141" s="4" t="str">
        <f>IF(Table1[[#This Row],[SISA]]="","",INDEX([1]!NOTA[STN],Table1[[#This Row],[//NOTA]]))</f>
        <v/>
      </c>
      <c r="AD14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1" s="2" t="str">
        <f>IF(Table1[[#This Row],[SISA X]]="","",Table1[[#This Row],[STN X]])</f>
        <v/>
      </c>
      <c r="AF141" s="2">
        <f ca="1">IF(AND(AR$5:AR$373&gt;=$3:$3,AR$5:AR$373&lt;=$4:$4),Table1[[#This Row],[CTN]],"")</f>
        <v>1</v>
      </c>
      <c r="AG141" s="2" t="str">
        <f ca="1">IF(Table1[[#This Row],[CTN_MG_1]]="","",Table1[[#This Row],[SISA X]])</f>
        <v/>
      </c>
      <c r="AH141" s="2" t="str">
        <f ca="1">IF(Table1[[#This Row],[QTY_ECER_MG_1]]="","",Table1[[#This Row],[STN SISA X]])</f>
        <v/>
      </c>
      <c r="AI141" s="2">
        <f ca="1">IF(Table1[[#This Row],[CTN_MG_1]]="","",COUNT(AF$6:AF141))</f>
        <v>127</v>
      </c>
      <c r="AJ141" s="2" t="str">
        <f ca="1">IF(AND(Table1[TGL_H]&gt;=$3:$3,Table1[TGL_H]&lt;=$4:$4),Table1[CTN],"")</f>
        <v/>
      </c>
      <c r="AK141" s="2" t="str">
        <f ca="1">IF(Table1[[#This Row],[CTN_MG_2]]="","",Table1[[#This Row],[SISA X]])</f>
        <v/>
      </c>
      <c r="AL141" s="2" t="str">
        <f ca="1">IF(Table1[[#This Row],[QTY_ECER_MG_2]]="","",Table1[[#This Row],[STN SISA X]])</f>
        <v/>
      </c>
      <c r="AM141" s="2" t="str">
        <f ca="1">IF(Table1[[#This Row],[CTN_MG_2]]="","",COUNT(AJ$6:AJ141))</f>
        <v/>
      </c>
      <c r="AN141" s="2" t="str">
        <f ca="1">IF(AND(AR$5:AR$373&gt;=$3:$3,AR$5:AR$373&lt;=$4:$4),Table1[[#This Row],[CTN]],"")</f>
        <v/>
      </c>
      <c r="AO141" s="2" t="str">
        <f ca="1">IF(Table1[[#This Row],[CTN_MG_3]]="","",Table1[[#This Row],[SISA X]])</f>
        <v/>
      </c>
      <c r="AP141" s="2" t="str">
        <f ca="1">IF(Table1[[#This Row],[QTY_ECER_MG_3]]="","",Table1[[#This Row],[STN SISA X]])</f>
        <v/>
      </c>
      <c r="AQ141" s="4" t="str">
        <f ca="1">IF(Table1[[#This Row],[CTN_MG_3]]="","",COUNT(AN$6:AN141))</f>
        <v/>
      </c>
      <c r="AR141" s="3">
        <f ca="1">INDEX([1]!NOTA[TGL_H],Table1[[#This Row],[//NOTA]])</f>
        <v>45115</v>
      </c>
    </row>
    <row r="142" spans="1:44" x14ac:dyDescent="0.25">
      <c r="A142" s="1">
        <v>176</v>
      </c>
      <c r="D142" t="str">
        <f ca="1">INDEX([1]!NOTA[NB NOTA_C_QTY],Table1[[#This Row],[//NOTA]])</f>
        <v>pencilcasepc0719tv33aftraveljk288pcsartomoro</v>
      </c>
      <c r="E14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pcjkpc0719tv33aftravel288pcs</v>
      </c>
      <c r="F142" t="e">
        <f ca="1">MATCH(Table1[NB BM_C_QTY],Table6[POINTER],0)</f>
        <v>#N/A</v>
      </c>
      <c r="G142">
        <f t="shared" si="3"/>
        <v>176</v>
      </c>
      <c r="H142">
        <f ca="1">MATCH(Table1[[#This Row],[NB NOTA_C_QTY]],[2]!db[NB NOTA_C_QTY+F],0)</f>
        <v>2059</v>
      </c>
      <c r="I142" s="4" t="str">
        <f ca="1">INDEX(INDIRECT($4:$4),Table1[//DB])</f>
        <v>Pc JK PC-0719TV-33A/F Travel</v>
      </c>
      <c r="J142" s="4" t="str">
        <f ca="1">INDEX(INDIRECT($4:$4),Table1[//DB])</f>
        <v>ARTO MORO</v>
      </c>
      <c r="K142" s="5" t="str">
        <f ca="1">INDEX(INDIRECT($4:$4),Table1[//DB])</f>
        <v>ATALI</v>
      </c>
      <c r="L142" s="4" t="str">
        <f ca="1">INDEX(INDIRECT($4:$4),Table1[//DB])</f>
        <v>288 PCS</v>
      </c>
      <c r="M142" s="4" t="str">
        <f ca="1">INDEX(INDIRECT($4:$4),Table1[//DB])</f>
        <v>pcase</v>
      </c>
      <c r="N142" s="4" t="str">
        <f ca="1">INDEX(INDIRECT($4:$4),Table1[//DB])</f>
        <v>288</v>
      </c>
      <c r="O142" s="4" t="str">
        <f ca="1">INDEX(INDIRECT($4:$4),Table1[//DB])</f>
        <v>PCS</v>
      </c>
      <c r="P142" s="4" t="str">
        <f ca="1">INDEX(INDIRECT($4:$4),Table1[//DB])</f>
        <v/>
      </c>
      <c r="Q142" s="4" t="str">
        <f ca="1">INDEX(INDIRECT($4:$4),Table1[//DB])</f>
        <v/>
      </c>
      <c r="R142" s="4" t="str">
        <f ca="1">INDEX(INDIRECT($4:$4),Table1[//DB])</f>
        <v/>
      </c>
      <c r="S142" s="4" t="str">
        <f ca="1">INDEX(INDIRECT($4:$4),Table1[//DB])</f>
        <v/>
      </c>
      <c r="T142" s="4">
        <f ca="1">INDEX(INDIRECT($4:$4),Table1[//DB])</f>
        <v>288</v>
      </c>
      <c r="U142" s="4" t="str">
        <f ca="1">INDEX(INDIRECT($4:$4),Table1[//DB])</f>
        <v>PCS</v>
      </c>
      <c r="V142" s="4"/>
      <c r="W142" s="2">
        <f>INDEX([1]!NOTA[C],Table1[[#This Row],[//NOTA]])</f>
        <v>2</v>
      </c>
      <c r="X14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42" s="2">
        <f>IF(Table1[[#This Row],[CTN]]&lt;1,"",INDEX([1]!NOTA[QTY],Table1[[#This Row],[//NOTA]]))</f>
        <v>576</v>
      </c>
      <c r="Z142" s="2" t="str">
        <f>IF(Table1[[#This Row],[CTN]]&lt;1,"",INDEX([1]!NOTA[STN],Table1[[#This Row],[//NOTA]]))</f>
        <v>PCS</v>
      </c>
      <c r="AA14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B142" s="4" t="str">
        <f>IF(Table1[[#This Row],[CTN]]&lt;1,INDEX([1]!NOTA[QTY],Table1[[#This Row],[//NOTA]]),"")</f>
        <v/>
      </c>
      <c r="AC142" s="4" t="str">
        <f>IF(Table1[[#This Row],[SISA]]="","",INDEX([1]!NOTA[STN],Table1[[#This Row],[//NOTA]]))</f>
        <v/>
      </c>
      <c r="AD14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2" s="2" t="str">
        <f>IF(Table1[[#This Row],[SISA X]]="","",Table1[[#This Row],[STN X]])</f>
        <v/>
      </c>
      <c r="AF142" s="2">
        <f ca="1">IF(AND(AR$5:AR$373&gt;=$3:$3,AR$5:AR$373&lt;=$4:$4),Table1[[#This Row],[CTN]],"")</f>
        <v>2</v>
      </c>
      <c r="AG142" s="2" t="str">
        <f ca="1">IF(Table1[[#This Row],[CTN_MG_1]]="","",Table1[[#This Row],[SISA X]])</f>
        <v/>
      </c>
      <c r="AH142" s="2" t="str">
        <f ca="1">IF(Table1[[#This Row],[QTY_ECER_MG_1]]="","",Table1[[#This Row],[STN SISA X]])</f>
        <v/>
      </c>
      <c r="AI142" s="2">
        <f ca="1">IF(Table1[[#This Row],[CTN_MG_1]]="","",COUNT(AF$6:AF142))</f>
        <v>128</v>
      </c>
      <c r="AJ142" s="2" t="str">
        <f ca="1">IF(AND(Table1[TGL_H]&gt;=$3:$3,Table1[TGL_H]&lt;=$4:$4),Table1[CTN],"")</f>
        <v/>
      </c>
      <c r="AK142" s="2" t="str">
        <f ca="1">IF(Table1[[#This Row],[CTN_MG_2]]="","",Table1[[#This Row],[SISA X]])</f>
        <v/>
      </c>
      <c r="AL142" s="2" t="str">
        <f ca="1">IF(Table1[[#This Row],[QTY_ECER_MG_2]]="","",Table1[[#This Row],[STN SISA X]])</f>
        <v/>
      </c>
      <c r="AM142" s="2" t="str">
        <f ca="1">IF(Table1[[#This Row],[CTN_MG_2]]="","",COUNT(AJ$6:AJ142))</f>
        <v/>
      </c>
      <c r="AN142" s="2" t="str">
        <f ca="1">IF(AND(AR$5:AR$373&gt;=$3:$3,AR$5:AR$373&lt;=$4:$4),Table1[[#This Row],[CTN]],"")</f>
        <v/>
      </c>
      <c r="AO142" s="2" t="str">
        <f ca="1">IF(Table1[[#This Row],[CTN_MG_3]]="","",Table1[[#This Row],[SISA X]])</f>
        <v/>
      </c>
      <c r="AP142" s="2" t="str">
        <f ca="1">IF(Table1[[#This Row],[QTY_ECER_MG_3]]="","",Table1[[#This Row],[STN SISA X]])</f>
        <v/>
      </c>
      <c r="AQ142" s="4" t="str">
        <f ca="1">IF(Table1[[#This Row],[CTN_MG_3]]="","",COUNT(AN$6:AN142))</f>
        <v/>
      </c>
      <c r="AR142" s="3">
        <f ca="1">INDEX([1]!NOTA[TGL_H],Table1[[#This Row],[//NOTA]])</f>
        <v>45115</v>
      </c>
    </row>
    <row r="143" spans="1:44" x14ac:dyDescent="0.25">
      <c r="A143" s="1">
        <v>178</v>
      </c>
      <c r="D143" t="str">
        <f ca="1">INDEX([1]!NOTA[NB NOTA_C_QTY],Table1[[#This Row],[//NOTA]])</f>
        <v>oilpastelop12sppcaseseaworldjk12lsnartomoro</v>
      </c>
      <c r="E14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opasteljk12wop12s12lsn</v>
      </c>
      <c r="F143">
        <f ca="1">MATCH(Table1[NB BM_C_QTY],Table6[POINTER],0)</f>
        <v>3612</v>
      </c>
      <c r="G143">
        <f t="shared" si="3"/>
        <v>178</v>
      </c>
      <c r="H143">
        <f ca="1">MATCH(Table1[[#This Row],[NB NOTA_C_QTY]],[2]!db[NB NOTA_C_QTY+F],0)</f>
        <v>1792</v>
      </c>
      <c r="I143" s="4" t="str">
        <f ca="1">INDEX(INDIRECT($4:$4),Table1[//DB])</f>
        <v>O pastel JK 12W OP-12 S</v>
      </c>
      <c r="J143" s="4" t="str">
        <f ca="1">INDEX(INDIRECT($4:$4),Table1[//DB])</f>
        <v>ARTO MORO</v>
      </c>
      <c r="K143" s="5" t="str">
        <f ca="1">INDEX(INDIRECT($4:$4),Table1[//DB])</f>
        <v>ATALI</v>
      </c>
      <c r="L143" s="4" t="str">
        <f ca="1">INDEX(INDIRECT($4:$4),Table1[//DB])</f>
        <v>12 LSN</v>
      </c>
      <c r="M143" s="4" t="str">
        <f ca="1">INDEX(INDIRECT($4:$4),Table1[//DB])</f>
        <v>cr/op</v>
      </c>
      <c r="N143" s="4" t="str">
        <f ca="1">INDEX(INDIRECT($4:$4),Table1[//DB])</f>
        <v>12</v>
      </c>
      <c r="O143" s="4" t="str">
        <f ca="1">INDEX(INDIRECT($4:$4),Table1[//DB])</f>
        <v>LSN</v>
      </c>
      <c r="P143" s="4">
        <f ca="1">INDEX(INDIRECT($4:$4),Table1[//DB])</f>
        <v>12</v>
      </c>
      <c r="Q143" s="4" t="str">
        <f ca="1">INDEX(INDIRECT($4:$4),Table1[//DB])</f>
        <v>PCS</v>
      </c>
      <c r="R143" s="4" t="str">
        <f ca="1">INDEX(INDIRECT($4:$4),Table1[//DB])</f>
        <v/>
      </c>
      <c r="S143" s="4" t="str">
        <f ca="1">INDEX(INDIRECT($4:$4),Table1[//DB])</f>
        <v/>
      </c>
      <c r="T143" s="4">
        <f ca="1">INDEX(INDIRECT($4:$4),Table1[//DB])</f>
        <v>144</v>
      </c>
      <c r="U143" s="4" t="str">
        <f ca="1">INDEX(INDIRECT($4:$4),Table1[//DB])</f>
        <v>PCS</v>
      </c>
      <c r="V143" s="4"/>
      <c r="W143" s="2">
        <f>INDEX([1]!NOTA[C],Table1[[#This Row],[//NOTA]])</f>
        <v>10</v>
      </c>
      <c r="X143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143" s="2">
        <f>IF(Table1[[#This Row],[CTN]]&lt;1,"",INDEX([1]!NOTA[QTY],Table1[[#This Row],[//NOTA]]))</f>
        <v>1440</v>
      </c>
      <c r="Z143" s="2" t="str">
        <f>IF(Table1[[#This Row],[CTN]]&lt;1,"",INDEX([1]!NOTA[STN],Table1[[#This Row],[//NOTA]]))</f>
        <v>SET</v>
      </c>
      <c r="AA14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143" s="4" t="str">
        <f>IF(Table1[[#This Row],[CTN]]&lt;1,INDEX([1]!NOTA[QTY],Table1[[#This Row],[//NOTA]]),"")</f>
        <v/>
      </c>
      <c r="AC143" s="4" t="str">
        <f>IF(Table1[[#This Row],[SISA]]="","",INDEX([1]!NOTA[STN],Table1[[#This Row],[//NOTA]]))</f>
        <v/>
      </c>
      <c r="AD14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3" s="2" t="str">
        <f>IF(Table1[[#This Row],[SISA X]]="","",Table1[[#This Row],[STN X]])</f>
        <v/>
      </c>
      <c r="AF143" s="2">
        <f ca="1">IF(AND(AR$5:AR$373&gt;=$3:$3,AR$5:AR$373&lt;=$4:$4),Table1[[#This Row],[CTN]],"")</f>
        <v>10</v>
      </c>
      <c r="AG143" s="2" t="str">
        <f ca="1">IF(Table1[[#This Row],[CTN_MG_1]]="","",Table1[[#This Row],[SISA X]])</f>
        <v/>
      </c>
      <c r="AH143" s="2" t="str">
        <f ca="1">IF(Table1[[#This Row],[QTY_ECER_MG_1]]="","",Table1[[#This Row],[STN SISA X]])</f>
        <v/>
      </c>
      <c r="AI143" s="2">
        <f ca="1">IF(Table1[[#This Row],[CTN_MG_1]]="","",COUNT(AF$6:AF143))</f>
        <v>129</v>
      </c>
      <c r="AJ143" s="2" t="str">
        <f ca="1">IF(AND(Table1[TGL_H]&gt;=$3:$3,Table1[TGL_H]&lt;=$4:$4),Table1[CTN],"")</f>
        <v/>
      </c>
      <c r="AK143" s="2" t="str">
        <f ca="1">IF(Table1[[#This Row],[CTN_MG_2]]="","",Table1[[#This Row],[SISA X]])</f>
        <v/>
      </c>
      <c r="AL143" s="2" t="str">
        <f ca="1">IF(Table1[[#This Row],[QTY_ECER_MG_2]]="","",Table1[[#This Row],[STN SISA X]])</f>
        <v/>
      </c>
      <c r="AM143" s="2" t="str">
        <f ca="1">IF(Table1[[#This Row],[CTN_MG_2]]="","",COUNT(AJ$6:AJ143))</f>
        <v/>
      </c>
      <c r="AN143" s="2" t="str">
        <f ca="1">IF(AND(AR$5:AR$373&gt;=$3:$3,AR$5:AR$373&lt;=$4:$4),Table1[[#This Row],[CTN]],"")</f>
        <v/>
      </c>
      <c r="AO143" s="2" t="str">
        <f ca="1">IF(Table1[[#This Row],[CTN_MG_3]]="","",Table1[[#This Row],[SISA X]])</f>
        <v/>
      </c>
      <c r="AP143" s="2" t="str">
        <f ca="1">IF(Table1[[#This Row],[QTY_ECER_MG_3]]="","",Table1[[#This Row],[STN SISA X]])</f>
        <v/>
      </c>
      <c r="AQ143" s="4" t="str">
        <f ca="1">IF(Table1[[#This Row],[CTN_MG_3]]="","",COUNT(AN$6:AN143))</f>
        <v/>
      </c>
      <c r="AR143" s="3">
        <f ca="1">INDEX([1]!NOTA[TGL_H],Table1[[#This Row],[//NOTA]])</f>
        <v>45115</v>
      </c>
    </row>
    <row r="144" spans="1:44" x14ac:dyDescent="0.25">
      <c r="A144" s="1">
        <v>179</v>
      </c>
      <c r="D144" t="str">
        <f ca="1">INDEX([1]!NOTA[NB NOTA_C_QTY],Table1[[#This Row],[//NOTA]])</f>
        <v>colorpencilcp12pbjk12lsnartomoro</v>
      </c>
      <c r="E14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pwjk12wcp12pbpanjang12lsn</v>
      </c>
      <c r="F144" t="e">
        <f ca="1">MATCH(Table1[NB BM_C_QTY],Table6[POINTER],0)</f>
        <v>#N/A</v>
      </c>
      <c r="G144">
        <f t="shared" si="3"/>
        <v>179</v>
      </c>
      <c r="H144">
        <f ca="1">MATCH(Table1[[#This Row],[NB NOTA_C_QTY]],[2]!db[NB NOTA_C_QTY+F],0)</f>
        <v>564</v>
      </c>
      <c r="I144" s="4" t="str">
        <f ca="1">INDEX(INDIRECT($4:$4),Table1[//DB])</f>
        <v>PW JK 12W CP-12 PB panjang</v>
      </c>
      <c r="J144" s="4" t="str">
        <f ca="1">INDEX(INDIRECT($4:$4),Table1[//DB])</f>
        <v>ARTO MORO</v>
      </c>
      <c r="K144" s="5" t="str">
        <f ca="1">INDEX(INDIRECT($4:$4),Table1[//DB])</f>
        <v>ATALI</v>
      </c>
      <c r="L144" s="4" t="str">
        <f ca="1">INDEX(INDIRECT($4:$4),Table1[//DB])</f>
        <v>12 LSN</v>
      </c>
      <c r="M144" s="4" t="str">
        <f ca="1">INDEX(INDIRECT($4:$4),Table1[//DB])</f>
        <v>pw</v>
      </c>
      <c r="N144" s="4" t="str">
        <f ca="1">INDEX(INDIRECT($4:$4),Table1[//DB])</f>
        <v>12</v>
      </c>
      <c r="O144" s="4" t="str">
        <f ca="1">INDEX(INDIRECT($4:$4),Table1[//DB])</f>
        <v>LSN</v>
      </c>
      <c r="P144" s="4">
        <f ca="1">INDEX(INDIRECT($4:$4),Table1[//DB])</f>
        <v>12</v>
      </c>
      <c r="Q144" s="4" t="str">
        <f ca="1">INDEX(INDIRECT($4:$4),Table1[//DB])</f>
        <v>PCS</v>
      </c>
      <c r="R144" s="4" t="str">
        <f ca="1">INDEX(INDIRECT($4:$4),Table1[//DB])</f>
        <v/>
      </c>
      <c r="S144" s="4" t="str">
        <f ca="1">INDEX(INDIRECT($4:$4),Table1[//DB])</f>
        <v/>
      </c>
      <c r="T144" s="4">
        <f ca="1">INDEX(INDIRECT($4:$4),Table1[//DB])</f>
        <v>144</v>
      </c>
      <c r="U144" s="4" t="str">
        <f ca="1">INDEX(INDIRECT($4:$4),Table1[//DB])</f>
        <v>PCS</v>
      </c>
      <c r="V144" s="4"/>
      <c r="W144" s="2">
        <f>INDEX([1]!NOTA[C],Table1[[#This Row],[//NOTA]])</f>
        <v>13</v>
      </c>
      <c r="X144" s="2">
        <f ca="1">IF(Table1[[#This Row],[Column5]]/Table1[[#This Row],[QTY X]]=Table1[[#This Row],[CTN]],Table1[[#This Row],[Column5]]/Table1[[#This Row],[QTY X]],Table1[[#This Row],[Column5]]/Table1[[#This Row],[QTY X]]&amp;" xxx ")</f>
        <v>13</v>
      </c>
      <c r="Y144" s="2">
        <f>IF(Table1[[#This Row],[CTN]]&lt;1,"",INDEX([1]!NOTA[QTY],Table1[[#This Row],[//NOTA]]))</f>
        <v>1872</v>
      </c>
      <c r="Z144" s="2" t="str">
        <f>IF(Table1[[#This Row],[CTN]]&lt;1,"",INDEX([1]!NOTA[STN],Table1[[#This Row],[//NOTA]]))</f>
        <v>SET</v>
      </c>
      <c r="AA14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1872</v>
      </c>
      <c r="AB144" s="4" t="str">
        <f>IF(Table1[[#This Row],[CTN]]&lt;1,INDEX([1]!NOTA[QTY],Table1[[#This Row],[//NOTA]]),"")</f>
        <v/>
      </c>
      <c r="AC144" s="4" t="str">
        <f>IF(Table1[[#This Row],[SISA]]="","",INDEX([1]!NOTA[STN],Table1[[#This Row],[//NOTA]]))</f>
        <v/>
      </c>
      <c r="AD14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4" s="2" t="str">
        <f>IF(Table1[[#This Row],[SISA X]]="","",Table1[[#This Row],[STN X]])</f>
        <v/>
      </c>
      <c r="AF144" s="2">
        <f ca="1">IF(AND(AR$5:AR$373&gt;=$3:$3,AR$5:AR$373&lt;=$4:$4),Table1[[#This Row],[CTN]],"")</f>
        <v>13</v>
      </c>
      <c r="AG144" s="2" t="str">
        <f ca="1">IF(Table1[[#This Row],[CTN_MG_1]]="","",Table1[[#This Row],[SISA X]])</f>
        <v/>
      </c>
      <c r="AH144" s="2" t="str">
        <f ca="1">IF(Table1[[#This Row],[QTY_ECER_MG_1]]="","",Table1[[#This Row],[STN SISA X]])</f>
        <v/>
      </c>
      <c r="AI144" s="2">
        <f ca="1">IF(Table1[[#This Row],[CTN_MG_1]]="","",COUNT(AF$6:AF144))</f>
        <v>130</v>
      </c>
      <c r="AJ144" s="2" t="str">
        <f ca="1">IF(AND(Table1[TGL_H]&gt;=$3:$3,Table1[TGL_H]&lt;=$4:$4),Table1[CTN],"")</f>
        <v/>
      </c>
      <c r="AK144" s="2" t="str">
        <f ca="1">IF(Table1[[#This Row],[CTN_MG_2]]="","",Table1[[#This Row],[SISA X]])</f>
        <v/>
      </c>
      <c r="AL144" s="2" t="str">
        <f ca="1">IF(Table1[[#This Row],[QTY_ECER_MG_2]]="","",Table1[[#This Row],[STN SISA X]])</f>
        <v/>
      </c>
      <c r="AM144" s="2" t="str">
        <f ca="1">IF(Table1[[#This Row],[CTN_MG_2]]="","",COUNT(AJ$6:AJ144))</f>
        <v/>
      </c>
      <c r="AN144" s="2" t="str">
        <f ca="1">IF(AND(AR$5:AR$373&gt;=$3:$3,AR$5:AR$373&lt;=$4:$4),Table1[[#This Row],[CTN]],"")</f>
        <v/>
      </c>
      <c r="AO144" s="2" t="str">
        <f ca="1">IF(Table1[[#This Row],[CTN_MG_3]]="","",Table1[[#This Row],[SISA X]])</f>
        <v/>
      </c>
      <c r="AP144" s="2" t="str">
        <f ca="1">IF(Table1[[#This Row],[QTY_ECER_MG_3]]="","",Table1[[#This Row],[STN SISA X]])</f>
        <v/>
      </c>
      <c r="AQ144" s="4" t="str">
        <f ca="1">IF(Table1[[#This Row],[CTN_MG_3]]="","",COUNT(AN$6:AN144))</f>
        <v/>
      </c>
      <c r="AR144" s="3">
        <f ca="1">INDEX([1]!NOTA[TGL_H],Table1[[#This Row],[//NOTA]])</f>
        <v>45115</v>
      </c>
    </row>
    <row r="145" spans="1:44" x14ac:dyDescent="0.25">
      <c r="A145" s="1">
        <v>180</v>
      </c>
      <c r="D145" t="str">
        <f ca="1">INDEX([1]!NOTA[NB NOTA_C_QTY],Table1[[#This Row],[//NOTA]])</f>
        <v>eraser526b40pjk50box40pcsartomoro</v>
      </c>
      <c r="E14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stipjk526b40pputih50box40pcs</v>
      </c>
      <c r="F145" t="e">
        <f ca="1">MATCH(Table1[NB BM_C_QTY],Table6[POINTER],0)</f>
        <v>#N/A</v>
      </c>
      <c r="G145">
        <f t="shared" si="3"/>
        <v>180</v>
      </c>
      <c r="H145">
        <f ca="1">MATCH(Table1[[#This Row],[NB NOTA_C_QTY]],[2]!db[NB NOTA_C_QTY+F],0)</f>
        <v>793</v>
      </c>
      <c r="I145" s="4" t="str">
        <f ca="1">INDEX(INDIRECT($4:$4),Table1[//DB])</f>
        <v>Stip JK 526-B40 P Putih</v>
      </c>
      <c r="J145" s="4" t="str">
        <f ca="1">INDEX(INDIRECT($4:$4),Table1[//DB])</f>
        <v>ARTO MORO</v>
      </c>
      <c r="K145" s="5" t="str">
        <f ca="1">INDEX(INDIRECT($4:$4),Table1[//DB])</f>
        <v>ATALI</v>
      </c>
      <c r="L145" s="4" t="str">
        <f ca="1">INDEX(INDIRECT($4:$4),Table1[//DB])</f>
        <v>50 BOX (40 PCS)</v>
      </c>
      <c r="M145" s="4" t="str">
        <f ca="1">INDEX(INDIRECT($4:$4),Table1[//DB])</f>
        <v>stip</v>
      </c>
      <c r="N145" s="4" t="str">
        <f ca="1">INDEX(INDIRECT($4:$4),Table1[//DB])</f>
        <v>50</v>
      </c>
      <c r="O145" s="4" t="str">
        <f ca="1">INDEX(INDIRECT($4:$4),Table1[//DB])</f>
        <v>BOX</v>
      </c>
      <c r="P145" s="4" t="str">
        <f ca="1">INDEX(INDIRECT($4:$4),Table1[//DB])</f>
        <v>40</v>
      </c>
      <c r="Q145" s="4" t="str">
        <f ca="1">INDEX(INDIRECT($4:$4),Table1[//DB])</f>
        <v>PCS</v>
      </c>
      <c r="R145" s="4" t="str">
        <f ca="1">INDEX(INDIRECT($4:$4),Table1[//DB])</f>
        <v/>
      </c>
      <c r="S145" s="4" t="str">
        <f ca="1">INDEX(INDIRECT($4:$4),Table1[//DB])</f>
        <v/>
      </c>
      <c r="T145" s="4">
        <f ca="1">INDEX(INDIRECT($4:$4),Table1[//DB])</f>
        <v>2000</v>
      </c>
      <c r="U145" s="4" t="str">
        <f ca="1">INDEX(INDIRECT($4:$4),Table1[//DB])</f>
        <v>PCS</v>
      </c>
      <c r="V145" s="4"/>
      <c r="W145" s="2">
        <f>INDEX([1]!NOTA[C],Table1[[#This Row],[//NOTA]])</f>
        <v>1</v>
      </c>
      <c r="X14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45" s="2">
        <f>IF(Table1[[#This Row],[CTN]]&lt;1,"",INDEX([1]!NOTA[QTY],Table1[[#This Row],[//NOTA]]))</f>
        <v>50</v>
      </c>
      <c r="Z145" s="2" t="str">
        <f>IF(Table1[[#This Row],[CTN]]&lt;1,"",INDEX([1]!NOTA[STN],Table1[[#This Row],[//NOTA]]))</f>
        <v>BOX</v>
      </c>
      <c r="AA14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</v>
      </c>
      <c r="AB145" s="4" t="str">
        <f>IF(Table1[[#This Row],[CTN]]&lt;1,INDEX([1]!NOTA[QTY],Table1[[#This Row],[//NOTA]]),"")</f>
        <v/>
      </c>
      <c r="AC145" s="4" t="str">
        <f>IF(Table1[[#This Row],[SISA]]="","",INDEX([1]!NOTA[STN],Table1[[#This Row],[//NOTA]]))</f>
        <v/>
      </c>
      <c r="AD14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5" s="2" t="str">
        <f>IF(Table1[[#This Row],[SISA X]]="","",Table1[[#This Row],[STN X]])</f>
        <v/>
      </c>
      <c r="AF145" s="2">
        <f ca="1">IF(AND(AR$5:AR$373&gt;=$3:$3,AR$5:AR$373&lt;=$4:$4),Table1[[#This Row],[CTN]],"")</f>
        <v>1</v>
      </c>
      <c r="AG145" s="2" t="str">
        <f ca="1">IF(Table1[[#This Row],[CTN_MG_1]]="","",Table1[[#This Row],[SISA X]])</f>
        <v/>
      </c>
      <c r="AH145" s="2" t="str">
        <f ca="1">IF(Table1[[#This Row],[QTY_ECER_MG_1]]="","",Table1[[#This Row],[STN SISA X]])</f>
        <v/>
      </c>
      <c r="AI145" s="2">
        <f ca="1">IF(Table1[[#This Row],[CTN_MG_1]]="","",COUNT(AF$6:AF145))</f>
        <v>131</v>
      </c>
      <c r="AJ145" s="2" t="str">
        <f ca="1">IF(AND(Table1[TGL_H]&gt;=$3:$3,Table1[TGL_H]&lt;=$4:$4),Table1[CTN],"")</f>
        <v/>
      </c>
      <c r="AK145" s="2" t="str">
        <f ca="1">IF(Table1[[#This Row],[CTN_MG_2]]="","",Table1[[#This Row],[SISA X]])</f>
        <v/>
      </c>
      <c r="AL145" s="2" t="str">
        <f ca="1">IF(Table1[[#This Row],[QTY_ECER_MG_2]]="","",Table1[[#This Row],[STN SISA X]])</f>
        <v/>
      </c>
      <c r="AM145" s="2" t="str">
        <f ca="1">IF(Table1[[#This Row],[CTN_MG_2]]="","",COUNT(AJ$6:AJ145))</f>
        <v/>
      </c>
      <c r="AN145" s="2" t="str">
        <f ca="1">IF(AND(AR$5:AR$373&gt;=$3:$3,AR$5:AR$373&lt;=$4:$4),Table1[[#This Row],[CTN]],"")</f>
        <v/>
      </c>
      <c r="AO145" s="2" t="str">
        <f ca="1">IF(Table1[[#This Row],[CTN_MG_3]]="","",Table1[[#This Row],[SISA X]])</f>
        <v/>
      </c>
      <c r="AP145" s="2" t="str">
        <f ca="1">IF(Table1[[#This Row],[QTY_ECER_MG_3]]="","",Table1[[#This Row],[STN SISA X]])</f>
        <v/>
      </c>
      <c r="AQ145" s="4" t="str">
        <f ca="1">IF(Table1[[#This Row],[CTN_MG_3]]="","",COUNT(AN$6:AN145))</f>
        <v/>
      </c>
      <c r="AR145" s="3">
        <f ca="1">INDEX([1]!NOTA[TGL_H],Table1[[#This Row],[//NOTA]])</f>
        <v>45115</v>
      </c>
    </row>
    <row r="146" spans="1:44" x14ac:dyDescent="0.25">
      <c r="A146" s="1">
        <v>181</v>
      </c>
      <c r="D146" t="str">
        <f ca="1">INDEX([1]!NOTA[NB NOTA_C_QTY],Table1[[#This Row],[//NOTA]])</f>
        <v>erasereb30jk50box30pcsartomoro</v>
      </c>
      <c r="E14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stipjkeb30hitam50box30pcs</v>
      </c>
      <c r="F146" t="e">
        <f ca="1">MATCH(Table1[NB BM_C_QTY],Table6[POINTER],0)</f>
        <v>#N/A</v>
      </c>
      <c r="G146">
        <f t="shared" si="3"/>
        <v>181</v>
      </c>
      <c r="H146">
        <f ca="1">MATCH(Table1[[#This Row],[NB NOTA_C_QTY]],[2]!db[NB NOTA_C_QTY+F],0)</f>
        <v>794</v>
      </c>
      <c r="I146" s="4" t="str">
        <f ca="1">INDEX(INDIRECT($4:$4),Table1[//DB])</f>
        <v>Stip JK EB-30 Hitam</v>
      </c>
      <c r="J146" s="4" t="str">
        <f ca="1">INDEX(INDIRECT($4:$4),Table1[//DB])</f>
        <v>ARTO MORO</v>
      </c>
      <c r="K146" s="5" t="str">
        <f ca="1">INDEX(INDIRECT($4:$4),Table1[//DB])</f>
        <v>ATALI</v>
      </c>
      <c r="L146" s="4" t="str">
        <f ca="1">INDEX(INDIRECT($4:$4),Table1[//DB])</f>
        <v>50 BOX (30 PCS)</v>
      </c>
      <c r="M146" s="4" t="str">
        <f ca="1">INDEX(INDIRECT($4:$4),Table1[//DB])</f>
        <v>stip</v>
      </c>
      <c r="N146" s="4" t="str">
        <f ca="1">INDEX(INDIRECT($4:$4),Table1[//DB])</f>
        <v>50</v>
      </c>
      <c r="O146" s="4" t="str">
        <f ca="1">INDEX(INDIRECT($4:$4),Table1[//DB])</f>
        <v>BOX</v>
      </c>
      <c r="P146" s="4" t="str">
        <f ca="1">INDEX(INDIRECT($4:$4),Table1[//DB])</f>
        <v>30</v>
      </c>
      <c r="Q146" s="4" t="str">
        <f ca="1">INDEX(INDIRECT($4:$4),Table1[//DB])</f>
        <v>PCS</v>
      </c>
      <c r="R146" s="4" t="str">
        <f ca="1">INDEX(INDIRECT($4:$4),Table1[//DB])</f>
        <v/>
      </c>
      <c r="S146" s="4" t="str">
        <f ca="1">INDEX(INDIRECT($4:$4),Table1[//DB])</f>
        <v/>
      </c>
      <c r="T146" s="4">
        <f ca="1">INDEX(INDIRECT($4:$4),Table1[//DB])</f>
        <v>1500</v>
      </c>
      <c r="U146" s="4" t="str">
        <f ca="1">INDEX(INDIRECT($4:$4),Table1[//DB])</f>
        <v>PCS</v>
      </c>
      <c r="V146" s="4"/>
      <c r="W146" s="2">
        <f>INDEX([1]!NOTA[C],Table1[[#This Row],[//NOTA]])</f>
        <v>1</v>
      </c>
      <c r="X14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46" s="2">
        <f>IF(Table1[[#This Row],[CTN]]&lt;1,"",INDEX([1]!NOTA[QTY],Table1[[#This Row],[//NOTA]]))</f>
        <v>50</v>
      </c>
      <c r="Z146" s="2" t="str">
        <f>IF(Table1[[#This Row],[CTN]]&lt;1,"",INDEX([1]!NOTA[STN],Table1[[#This Row],[//NOTA]]))</f>
        <v>BOX</v>
      </c>
      <c r="AA14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1500</v>
      </c>
      <c r="AB146" s="4" t="str">
        <f>IF(Table1[[#This Row],[CTN]]&lt;1,INDEX([1]!NOTA[QTY],Table1[[#This Row],[//NOTA]]),"")</f>
        <v/>
      </c>
      <c r="AC146" s="4" t="str">
        <f>IF(Table1[[#This Row],[SISA]]="","",INDEX([1]!NOTA[STN],Table1[[#This Row],[//NOTA]]))</f>
        <v/>
      </c>
      <c r="AD14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6" s="2" t="str">
        <f>IF(Table1[[#This Row],[SISA X]]="","",Table1[[#This Row],[STN X]])</f>
        <v/>
      </c>
      <c r="AF146" s="2">
        <f ca="1">IF(AND(AR$5:AR$373&gt;=$3:$3,AR$5:AR$373&lt;=$4:$4),Table1[[#This Row],[CTN]],"")</f>
        <v>1</v>
      </c>
      <c r="AG146" s="2" t="str">
        <f ca="1">IF(Table1[[#This Row],[CTN_MG_1]]="","",Table1[[#This Row],[SISA X]])</f>
        <v/>
      </c>
      <c r="AH146" s="2" t="str">
        <f ca="1">IF(Table1[[#This Row],[QTY_ECER_MG_1]]="","",Table1[[#This Row],[STN SISA X]])</f>
        <v/>
      </c>
      <c r="AI146" s="2">
        <f ca="1">IF(Table1[[#This Row],[CTN_MG_1]]="","",COUNT(AF$6:AF146))</f>
        <v>132</v>
      </c>
      <c r="AJ146" s="2" t="str">
        <f ca="1">IF(AND(Table1[TGL_H]&gt;=$3:$3,Table1[TGL_H]&lt;=$4:$4),Table1[CTN],"")</f>
        <v/>
      </c>
      <c r="AK146" s="2" t="str">
        <f ca="1">IF(Table1[[#This Row],[CTN_MG_2]]="","",Table1[[#This Row],[SISA X]])</f>
        <v/>
      </c>
      <c r="AL146" s="2" t="str">
        <f ca="1">IF(Table1[[#This Row],[QTY_ECER_MG_2]]="","",Table1[[#This Row],[STN SISA X]])</f>
        <v/>
      </c>
      <c r="AM146" s="2" t="str">
        <f ca="1">IF(Table1[[#This Row],[CTN_MG_2]]="","",COUNT(AJ$6:AJ146))</f>
        <v/>
      </c>
      <c r="AN146" s="2" t="str">
        <f ca="1">IF(AND(AR$5:AR$373&gt;=$3:$3,AR$5:AR$373&lt;=$4:$4),Table1[[#This Row],[CTN]],"")</f>
        <v/>
      </c>
      <c r="AO146" s="2" t="str">
        <f ca="1">IF(Table1[[#This Row],[CTN_MG_3]]="","",Table1[[#This Row],[SISA X]])</f>
        <v/>
      </c>
      <c r="AP146" s="2" t="str">
        <f ca="1">IF(Table1[[#This Row],[QTY_ECER_MG_3]]="","",Table1[[#This Row],[STN SISA X]])</f>
        <v/>
      </c>
      <c r="AQ146" s="4" t="str">
        <f ca="1">IF(Table1[[#This Row],[CTN_MG_3]]="","",COUNT(AN$6:AN146))</f>
        <v/>
      </c>
      <c r="AR146" s="3">
        <f ca="1">INDEX([1]!NOTA[TGL_H],Table1[[#This Row],[//NOTA]])</f>
        <v>45115</v>
      </c>
    </row>
    <row r="147" spans="1:44" x14ac:dyDescent="0.25">
      <c r="A147" s="1">
        <v>182</v>
      </c>
      <c r="D147" t="str">
        <f ca="1">INDEX([1]!NOTA[NB NOTA_C_QTY],Table1[[#This Row],[//NOTA]])</f>
        <v>eraserer30wjk50box30pcsartomoro</v>
      </c>
      <c r="E14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stipjker30w50box30pcs</v>
      </c>
      <c r="F147" t="e">
        <f ca="1">MATCH(Table1[NB BM_C_QTY],Table6[POINTER],0)</f>
        <v>#N/A</v>
      </c>
      <c r="G147">
        <f t="shared" si="3"/>
        <v>182</v>
      </c>
      <c r="H147">
        <f ca="1">MATCH(Table1[[#This Row],[NB NOTA_C_QTY]],[2]!db[NB NOTA_C_QTY+F],0)</f>
        <v>800</v>
      </c>
      <c r="I147" s="4" t="str">
        <f ca="1">INDEX(INDIRECT($4:$4),Table1[//DB])</f>
        <v>Stip JK ER-30 W</v>
      </c>
      <c r="J147" s="4" t="str">
        <f ca="1">INDEX(INDIRECT($4:$4),Table1[//DB])</f>
        <v>ARTO MORO</v>
      </c>
      <c r="K147" s="5" t="str">
        <f ca="1">INDEX(INDIRECT($4:$4),Table1[//DB])</f>
        <v>ATALI</v>
      </c>
      <c r="L147" s="4" t="str">
        <f ca="1">INDEX(INDIRECT($4:$4),Table1[//DB])</f>
        <v>50 BOX (30 PCS)</v>
      </c>
      <c r="M147" s="4" t="str">
        <f ca="1">INDEX(INDIRECT($4:$4),Table1[//DB])</f>
        <v>stip</v>
      </c>
      <c r="N147" s="4" t="str">
        <f ca="1">INDEX(INDIRECT($4:$4),Table1[//DB])</f>
        <v>50</v>
      </c>
      <c r="O147" s="4" t="str">
        <f ca="1">INDEX(INDIRECT($4:$4),Table1[//DB])</f>
        <v>BOX</v>
      </c>
      <c r="P147" s="4" t="str">
        <f ca="1">INDEX(INDIRECT($4:$4),Table1[//DB])</f>
        <v>30</v>
      </c>
      <c r="Q147" s="4" t="str">
        <f ca="1">INDEX(INDIRECT($4:$4),Table1[//DB])</f>
        <v>PCS</v>
      </c>
      <c r="R147" s="4" t="str">
        <f ca="1">INDEX(INDIRECT($4:$4),Table1[//DB])</f>
        <v/>
      </c>
      <c r="S147" s="4" t="str">
        <f ca="1">INDEX(INDIRECT($4:$4),Table1[//DB])</f>
        <v/>
      </c>
      <c r="T147" s="4">
        <f ca="1">INDEX(INDIRECT($4:$4),Table1[//DB])</f>
        <v>1500</v>
      </c>
      <c r="U147" s="4" t="str">
        <f ca="1">INDEX(INDIRECT($4:$4),Table1[//DB])</f>
        <v>PCS</v>
      </c>
      <c r="V147" s="4"/>
      <c r="W147" s="2">
        <f>INDEX([1]!NOTA[C],Table1[[#This Row],[//NOTA]])</f>
        <v>2</v>
      </c>
      <c r="X14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47" s="2">
        <f>IF(Table1[[#This Row],[CTN]]&lt;1,"",INDEX([1]!NOTA[QTY],Table1[[#This Row],[//NOTA]]))</f>
        <v>100</v>
      </c>
      <c r="Z147" s="2" t="str">
        <f>IF(Table1[[#This Row],[CTN]]&lt;1,"",INDEX([1]!NOTA[STN],Table1[[#This Row],[//NOTA]]))</f>
        <v>BOX</v>
      </c>
      <c r="AA14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3000</v>
      </c>
      <c r="AB147" s="4" t="str">
        <f>IF(Table1[[#This Row],[CTN]]&lt;1,INDEX([1]!NOTA[QTY],Table1[[#This Row],[//NOTA]]),"")</f>
        <v/>
      </c>
      <c r="AC147" s="4" t="str">
        <f>IF(Table1[[#This Row],[SISA]]="","",INDEX([1]!NOTA[STN],Table1[[#This Row],[//NOTA]]))</f>
        <v/>
      </c>
      <c r="AD14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7" s="2" t="str">
        <f>IF(Table1[[#This Row],[SISA X]]="","",Table1[[#This Row],[STN X]])</f>
        <v/>
      </c>
      <c r="AF147" s="2">
        <f ca="1">IF(AND(AR$5:AR$373&gt;=$3:$3,AR$5:AR$373&lt;=$4:$4),Table1[[#This Row],[CTN]],"")</f>
        <v>2</v>
      </c>
      <c r="AG147" s="2" t="str">
        <f ca="1">IF(Table1[[#This Row],[CTN_MG_1]]="","",Table1[[#This Row],[SISA X]])</f>
        <v/>
      </c>
      <c r="AH147" s="2" t="str">
        <f ca="1">IF(Table1[[#This Row],[QTY_ECER_MG_1]]="","",Table1[[#This Row],[STN SISA X]])</f>
        <v/>
      </c>
      <c r="AI147" s="2">
        <f ca="1">IF(Table1[[#This Row],[CTN_MG_1]]="","",COUNT(AF$6:AF147))</f>
        <v>133</v>
      </c>
      <c r="AJ147" s="2" t="str">
        <f ca="1">IF(AND(Table1[TGL_H]&gt;=$3:$3,Table1[TGL_H]&lt;=$4:$4),Table1[CTN],"")</f>
        <v/>
      </c>
      <c r="AK147" s="2" t="str">
        <f ca="1">IF(Table1[[#This Row],[CTN_MG_2]]="","",Table1[[#This Row],[SISA X]])</f>
        <v/>
      </c>
      <c r="AL147" s="2" t="str">
        <f ca="1">IF(Table1[[#This Row],[QTY_ECER_MG_2]]="","",Table1[[#This Row],[STN SISA X]])</f>
        <v/>
      </c>
      <c r="AM147" s="2" t="str">
        <f ca="1">IF(Table1[[#This Row],[CTN_MG_2]]="","",COUNT(AJ$6:AJ147))</f>
        <v/>
      </c>
      <c r="AN147" s="2" t="str">
        <f ca="1">IF(AND(AR$5:AR$373&gt;=$3:$3,AR$5:AR$373&lt;=$4:$4),Table1[[#This Row],[CTN]],"")</f>
        <v/>
      </c>
      <c r="AO147" s="2" t="str">
        <f ca="1">IF(Table1[[#This Row],[CTN_MG_3]]="","",Table1[[#This Row],[SISA X]])</f>
        <v/>
      </c>
      <c r="AP147" s="2" t="str">
        <f ca="1">IF(Table1[[#This Row],[QTY_ECER_MG_3]]="","",Table1[[#This Row],[STN SISA X]])</f>
        <v/>
      </c>
      <c r="AQ147" s="4" t="str">
        <f ca="1">IF(Table1[[#This Row],[CTN_MG_3]]="","",COUNT(AN$6:AN147))</f>
        <v/>
      </c>
      <c r="AR147" s="3">
        <f ca="1">INDEX([1]!NOTA[TGL_H],Table1[[#This Row],[//NOTA]])</f>
        <v>45115</v>
      </c>
    </row>
    <row r="148" spans="1:44" x14ac:dyDescent="0.25">
      <c r="A148" s="1">
        <v>183</v>
      </c>
      <c r="D148" t="str">
        <f ca="1">INDEX([1]!NOTA[NB NOTA_C_QTY],Table1[[#This Row],[//NOTA]])</f>
        <v>eraser526b20jk50box20pcsartomoro</v>
      </c>
      <c r="E14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stipjk526b20putih50box20pcs</v>
      </c>
      <c r="F148" t="e">
        <f ca="1">MATCH(Table1[NB BM_C_QTY],Table6[POINTER],0)</f>
        <v>#N/A</v>
      </c>
      <c r="G148">
        <f t="shared" si="3"/>
        <v>183</v>
      </c>
      <c r="H148">
        <f ca="1">MATCH(Table1[[#This Row],[NB NOTA_C_QTY]],[2]!db[NB NOTA_C_QTY+F],0)</f>
        <v>790</v>
      </c>
      <c r="I148" s="4" t="str">
        <f ca="1">INDEX(INDIRECT($4:$4),Table1[//DB])</f>
        <v>Stip JK 526-B20 Putih</v>
      </c>
      <c r="J148" s="4" t="str">
        <f ca="1">INDEX(INDIRECT($4:$4),Table1[//DB])</f>
        <v>ARTO MORO</v>
      </c>
      <c r="K148" s="5" t="str">
        <f ca="1">INDEX(INDIRECT($4:$4),Table1[//DB])</f>
        <v>ATALI</v>
      </c>
      <c r="L148" s="4" t="str">
        <f ca="1">INDEX(INDIRECT($4:$4),Table1[//DB])</f>
        <v>50 BOX (20 PCS)</v>
      </c>
      <c r="M148" s="4" t="str">
        <f ca="1">INDEX(INDIRECT($4:$4),Table1[//DB])</f>
        <v>stip</v>
      </c>
      <c r="N148" s="4" t="str">
        <f ca="1">INDEX(INDIRECT($4:$4),Table1[//DB])</f>
        <v>50</v>
      </c>
      <c r="O148" s="4" t="str">
        <f ca="1">INDEX(INDIRECT($4:$4),Table1[//DB])</f>
        <v>BOX</v>
      </c>
      <c r="P148" s="4" t="str">
        <f ca="1">INDEX(INDIRECT($4:$4),Table1[//DB])</f>
        <v>20</v>
      </c>
      <c r="Q148" s="4" t="str">
        <f ca="1">INDEX(INDIRECT($4:$4),Table1[//DB])</f>
        <v>PCS</v>
      </c>
      <c r="R148" s="4" t="str">
        <f ca="1">INDEX(INDIRECT($4:$4),Table1[//DB])</f>
        <v/>
      </c>
      <c r="S148" s="4" t="str">
        <f ca="1">INDEX(INDIRECT($4:$4),Table1[//DB])</f>
        <v/>
      </c>
      <c r="T148" s="4">
        <f ca="1">INDEX(INDIRECT($4:$4),Table1[//DB])</f>
        <v>1000</v>
      </c>
      <c r="U148" s="4" t="str">
        <f ca="1">INDEX(INDIRECT($4:$4),Table1[//DB])</f>
        <v>PCS</v>
      </c>
      <c r="V148" s="4"/>
      <c r="W148" s="2">
        <f>INDEX([1]!NOTA[C],Table1[[#This Row],[//NOTA]])</f>
        <v>2</v>
      </c>
      <c r="X14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48" s="2">
        <f>IF(Table1[[#This Row],[CTN]]&lt;1,"",INDEX([1]!NOTA[QTY],Table1[[#This Row],[//NOTA]]))</f>
        <v>100</v>
      </c>
      <c r="Z148" s="2" t="str">
        <f>IF(Table1[[#This Row],[CTN]]&lt;1,"",INDEX([1]!NOTA[STN],Table1[[#This Row],[//NOTA]]))</f>
        <v>BOX</v>
      </c>
      <c r="AA14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</v>
      </c>
      <c r="AB148" s="4" t="str">
        <f>IF(Table1[[#This Row],[CTN]]&lt;1,INDEX([1]!NOTA[QTY],Table1[[#This Row],[//NOTA]]),"")</f>
        <v/>
      </c>
      <c r="AC148" s="4" t="str">
        <f>IF(Table1[[#This Row],[SISA]]="","",INDEX([1]!NOTA[STN],Table1[[#This Row],[//NOTA]]))</f>
        <v/>
      </c>
      <c r="AD14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8" s="2" t="str">
        <f>IF(Table1[[#This Row],[SISA X]]="","",Table1[[#This Row],[STN X]])</f>
        <v/>
      </c>
      <c r="AF148" s="2">
        <f ca="1">IF(AND(AR$5:AR$373&gt;=$3:$3,AR$5:AR$373&lt;=$4:$4),Table1[[#This Row],[CTN]],"")</f>
        <v>2</v>
      </c>
      <c r="AG148" s="2" t="str">
        <f ca="1">IF(Table1[[#This Row],[CTN_MG_1]]="","",Table1[[#This Row],[SISA X]])</f>
        <v/>
      </c>
      <c r="AH148" s="2" t="str">
        <f ca="1">IF(Table1[[#This Row],[QTY_ECER_MG_1]]="","",Table1[[#This Row],[STN SISA X]])</f>
        <v/>
      </c>
      <c r="AI148" s="2">
        <f ca="1">IF(Table1[[#This Row],[CTN_MG_1]]="","",COUNT(AF$6:AF148))</f>
        <v>134</v>
      </c>
      <c r="AJ148" s="2" t="str">
        <f ca="1">IF(AND(Table1[TGL_H]&gt;=$3:$3,Table1[TGL_H]&lt;=$4:$4),Table1[CTN],"")</f>
        <v/>
      </c>
      <c r="AK148" s="2" t="str">
        <f ca="1">IF(Table1[[#This Row],[CTN_MG_2]]="","",Table1[[#This Row],[SISA X]])</f>
        <v/>
      </c>
      <c r="AL148" s="2" t="str">
        <f ca="1">IF(Table1[[#This Row],[QTY_ECER_MG_2]]="","",Table1[[#This Row],[STN SISA X]])</f>
        <v/>
      </c>
      <c r="AM148" s="2" t="str">
        <f ca="1">IF(Table1[[#This Row],[CTN_MG_2]]="","",COUNT(AJ$6:AJ148))</f>
        <v/>
      </c>
      <c r="AN148" s="2" t="str">
        <f ca="1">IF(AND(AR$5:AR$373&gt;=$3:$3,AR$5:AR$373&lt;=$4:$4),Table1[[#This Row],[CTN]],"")</f>
        <v/>
      </c>
      <c r="AO148" s="2" t="str">
        <f ca="1">IF(Table1[[#This Row],[CTN_MG_3]]="","",Table1[[#This Row],[SISA X]])</f>
        <v/>
      </c>
      <c r="AP148" s="2" t="str">
        <f ca="1">IF(Table1[[#This Row],[QTY_ECER_MG_3]]="","",Table1[[#This Row],[STN SISA X]])</f>
        <v/>
      </c>
      <c r="AQ148" s="4" t="str">
        <f ca="1">IF(Table1[[#This Row],[CTN_MG_3]]="","",COUNT(AN$6:AN148))</f>
        <v/>
      </c>
      <c r="AR148" s="3">
        <f ca="1">INDEX([1]!NOTA[TGL_H],Table1[[#This Row],[//NOTA]])</f>
        <v>45115</v>
      </c>
    </row>
    <row r="149" spans="1:44" x14ac:dyDescent="0.25">
      <c r="A149" s="1">
        <v>184</v>
      </c>
      <c r="D149" t="str">
        <f ca="1">INDEX([1]!NOTA[NB NOTA_C_QTY],Table1[[#This Row],[//NOTA]])</f>
        <v>correctionfluidjk101ajk48lsnartomoro</v>
      </c>
      <c r="E14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tipeexjk101a48lsn</v>
      </c>
      <c r="F149">
        <f ca="1">MATCH(Table1[NB BM_C_QTY],Table6[POINTER],0)</f>
        <v>3774</v>
      </c>
      <c r="G149">
        <f t="shared" si="3"/>
        <v>184</v>
      </c>
      <c r="H149">
        <f ca="1">MATCH(Table1[[#This Row],[NB NOTA_C_QTY]],[2]!db[NB NOTA_C_QTY+F],0)</f>
        <v>597</v>
      </c>
      <c r="I149" s="4" t="str">
        <f ca="1">INDEX(INDIRECT($4:$4),Table1[//DB])</f>
        <v>Tipe-ex JK-101 A</v>
      </c>
      <c r="J149" s="4" t="str">
        <f ca="1">INDEX(INDIRECT($4:$4),Table1[//DB])</f>
        <v>ARTO MORO</v>
      </c>
      <c r="K149" s="5" t="str">
        <f ca="1">INDEX(INDIRECT($4:$4),Table1[//DB])</f>
        <v>ATALI</v>
      </c>
      <c r="L149" s="4" t="str">
        <f ca="1">INDEX(INDIRECT($4:$4),Table1[//DB])</f>
        <v>48 LSN</v>
      </c>
      <c r="M149" s="4" t="str">
        <f ca="1">INDEX(INDIRECT($4:$4),Table1[//DB])</f>
        <v>tipex</v>
      </c>
      <c r="N149" s="4" t="str">
        <f ca="1">INDEX(INDIRECT($4:$4),Table1[//DB])</f>
        <v>48</v>
      </c>
      <c r="O149" s="4" t="str">
        <f ca="1">INDEX(INDIRECT($4:$4),Table1[//DB])</f>
        <v>LSN</v>
      </c>
      <c r="P149" s="4">
        <f ca="1">INDEX(INDIRECT($4:$4),Table1[//DB])</f>
        <v>12</v>
      </c>
      <c r="Q149" s="4" t="str">
        <f ca="1">INDEX(INDIRECT($4:$4),Table1[//DB])</f>
        <v>PCS</v>
      </c>
      <c r="R149" s="4" t="str">
        <f ca="1">INDEX(INDIRECT($4:$4),Table1[//DB])</f>
        <v/>
      </c>
      <c r="S149" s="4" t="str">
        <f ca="1">INDEX(INDIRECT($4:$4),Table1[//DB])</f>
        <v/>
      </c>
      <c r="T149" s="4">
        <f ca="1">INDEX(INDIRECT($4:$4),Table1[//DB])</f>
        <v>576</v>
      </c>
      <c r="U149" s="4" t="str">
        <f ca="1">INDEX(INDIRECT($4:$4),Table1[//DB])</f>
        <v>PCS</v>
      </c>
      <c r="V149" s="4"/>
      <c r="W149" s="2">
        <f>INDEX([1]!NOTA[C],Table1[[#This Row],[//NOTA]])</f>
        <v>4</v>
      </c>
      <c r="X149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149" s="2">
        <f>IF(Table1[[#This Row],[CTN]]&lt;1,"",INDEX([1]!NOTA[QTY],Table1[[#This Row],[//NOTA]]))</f>
        <v>192</v>
      </c>
      <c r="Z149" s="2" t="str">
        <f>IF(Table1[[#This Row],[CTN]]&lt;1,"",INDEX([1]!NOTA[STN],Table1[[#This Row],[//NOTA]]))</f>
        <v>LSN</v>
      </c>
      <c r="AA14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2304</v>
      </c>
      <c r="AB149" s="4" t="str">
        <f>IF(Table1[[#This Row],[CTN]]&lt;1,INDEX([1]!NOTA[QTY],Table1[[#This Row],[//NOTA]]),"")</f>
        <v/>
      </c>
      <c r="AC149" s="4" t="str">
        <f>IF(Table1[[#This Row],[SISA]]="","",INDEX([1]!NOTA[STN],Table1[[#This Row],[//NOTA]]))</f>
        <v/>
      </c>
      <c r="AD14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49" s="2" t="str">
        <f>IF(Table1[[#This Row],[SISA X]]="","",Table1[[#This Row],[STN X]])</f>
        <v/>
      </c>
      <c r="AF149" s="2">
        <f ca="1">IF(AND(AR$5:AR$373&gt;=$3:$3,AR$5:AR$373&lt;=$4:$4),Table1[[#This Row],[CTN]],"")</f>
        <v>4</v>
      </c>
      <c r="AG149" s="2" t="str">
        <f ca="1">IF(Table1[[#This Row],[CTN_MG_1]]="","",Table1[[#This Row],[SISA X]])</f>
        <v/>
      </c>
      <c r="AH149" s="2" t="str">
        <f ca="1">IF(Table1[[#This Row],[QTY_ECER_MG_1]]="","",Table1[[#This Row],[STN SISA X]])</f>
        <v/>
      </c>
      <c r="AI149" s="2">
        <f ca="1">IF(Table1[[#This Row],[CTN_MG_1]]="","",COUNT(AF$6:AF149))</f>
        <v>135</v>
      </c>
      <c r="AJ149" s="2" t="str">
        <f ca="1">IF(AND(Table1[TGL_H]&gt;=$3:$3,Table1[TGL_H]&lt;=$4:$4),Table1[CTN],"")</f>
        <v/>
      </c>
      <c r="AK149" s="2" t="str">
        <f ca="1">IF(Table1[[#This Row],[CTN_MG_2]]="","",Table1[[#This Row],[SISA X]])</f>
        <v/>
      </c>
      <c r="AL149" s="2" t="str">
        <f ca="1">IF(Table1[[#This Row],[QTY_ECER_MG_2]]="","",Table1[[#This Row],[STN SISA X]])</f>
        <v/>
      </c>
      <c r="AM149" s="2" t="str">
        <f ca="1">IF(Table1[[#This Row],[CTN_MG_2]]="","",COUNT(AJ$6:AJ149))</f>
        <v/>
      </c>
      <c r="AN149" s="2" t="str">
        <f ca="1">IF(AND(AR$5:AR$373&gt;=$3:$3,AR$5:AR$373&lt;=$4:$4),Table1[[#This Row],[CTN]],"")</f>
        <v/>
      </c>
      <c r="AO149" s="2" t="str">
        <f ca="1">IF(Table1[[#This Row],[CTN_MG_3]]="","",Table1[[#This Row],[SISA X]])</f>
        <v/>
      </c>
      <c r="AP149" s="2" t="str">
        <f ca="1">IF(Table1[[#This Row],[QTY_ECER_MG_3]]="","",Table1[[#This Row],[STN SISA X]])</f>
        <v/>
      </c>
      <c r="AQ149" s="4" t="str">
        <f ca="1">IF(Table1[[#This Row],[CTN_MG_3]]="","",COUNT(AN$6:AN149))</f>
        <v/>
      </c>
      <c r="AR149" s="3">
        <f ca="1">INDEX([1]!NOTA[TGL_H],Table1[[#This Row],[//NOTA]])</f>
        <v>45115</v>
      </c>
    </row>
    <row r="150" spans="1:44" x14ac:dyDescent="0.25">
      <c r="A150" s="1">
        <v>185</v>
      </c>
      <c r="D150" t="str">
        <f ca="1">INDEX([1]!NOTA[NB NOTA_C_QTY],Table1[[#This Row],[//NOTA]])</f>
        <v>ballpenbp34912vokustransblackjkbonus12grsartomoro</v>
      </c>
      <c r="E15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bpjkbp34912vokustranshitam12grs</v>
      </c>
      <c r="F150" t="e">
        <f ca="1">MATCH(Table1[NB BM_C_QTY],Table6[POINTER],0)</f>
        <v>#N/A</v>
      </c>
      <c r="G150">
        <f t="shared" si="3"/>
        <v>185</v>
      </c>
      <c r="H150">
        <f ca="1">MATCH(Table1[[#This Row],[NB NOTA_C_QTY]],[2]!db[NB NOTA_C_QTY+F],0)</f>
        <v>100</v>
      </c>
      <c r="I150" s="4" t="str">
        <f ca="1">INDEX(INDIRECT($4:$4),Table1[//DB])</f>
        <v>Bp JK BP-349-12 Vokus Trans Hitam</v>
      </c>
      <c r="J150" s="4" t="str">
        <f ca="1">INDEX(INDIRECT($4:$4),Table1[//DB])</f>
        <v>ARTO MORO</v>
      </c>
      <c r="K150" s="5" t="str">
        <f ca="1">INDEX(INDIRECT($4:$4),Table1[//DB])</f>
        <v>ATALI</v>
      </c>
      <c r="L150" s="4" t="str">
        <f ca="1">INDEX(INDIRECT($4:$4),Table1[//DB])</f>
        <v>12 GRS</v>
      </c>
      <c r="M150" s="4" t="str">
        <f ca="1">INDEX(INDIRECT($4:$4),Table1[//DB])</f>
        <v>pen</v>
      </c>
      <c r="N150" s="4" t="str">
        <f ca="1">INDEX(INDIRECT($4:$4),Table1[//DB])</f>
        <v>12</v>
      </c>
      <c r="O150" s="4" t="str">
        <f ca="1">INDEX(INDIRECT($4:$4),Table1[//DB])</f>
        <v>GRS</v>
      </c>
      <c r="P150" s="4">
        <f ca="1">INDEX(INDIRECT($4:$4),Table1[//DB])</f>
        <v>12</v>
      </c>
      <c r="Q150" s="4" t="str">
        <f ca="1">INDEX(INDIRECT($4:$4),Table1[//DB])</f>
        <v>LSN</v>
      </c>
      <c r="R150" s="4">
        <f ca="1">INDEX(INDIRECT($4:$4),Table1[//DB])</f>
        <v>12</v>
      </c>
      <c r="S150" s="4" t="str">
        <f ca="1">INDEX(INDIRECT($4:$4),Table1[//DB])</f>
        <v>PCS</v>
      </c>
      <c r="T150" s="4">
        <f ca="1">INDEX(INDIRECT($4:$4),Table1[//DB])</f>
        <v>1728</v>
      </c>
      <c r="U150" s="4" t="str">
        <f ca="1">INDEX(INDIRECT($4:$4),Table1[//DB])</f>
        <v>PCS</v>
      </c>
      <c r="V150" s="4"/>
      <c r="W150" s="2">
        <f>INDEX([1]!NOTA[C],Table1[[#This Row],[//NOTA]])</f>
        <v>0</v>
      </c>
      <c r="X150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150" s="2" t="str">
        <f>IF(Table1[[#This Row],[CTN]]&lt;1,"",INDEX([1]!NOTA[QTY],Table1[[#This Row],[//NOTA]]))</f>
        <v/>
      </c>
      <c r="Z150" s="2" t="str">
        <f>IF(Table1[[#This Row],[CTN]]&lt;1,"",INDEX([1]!NOTA[STN],Table1[[#This Row],[//NOTA]]))</f>
        <v/>
      </c>
      <c r="AA15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150" s="4">
        <f>IF(Table1[[#This Row],[CTN]]&lt;1,INDEX([1]!NOTA[QTY],Table1[[#This Row],[//NOTA]]),"")</f>
        <v>24</v>
      </c>
      <c r="AC150" s="4" t="str">
        <f>IF(Table1[[#This Row],[SISA]]="","",INDEX([1]!NOTA[STN],Table1[[#This Row],[//NOTA]]))</f>
        <v>LSN</v>
      </c>
      <c r="AD150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288</v>
      </c>
      <c r="AE150" s="2" t="str">
        <f ca="1">IF(Table1[[#This Row],[SISA X]]="","",Table1[[#This Row],[STN X]])</f>
        <v>PCS</v>
      </c>
      <c r="AF150" s="2">
        <f ca="1">IF(AND(AR$5:AR$373&gt;=$3:$3,AR$5:AR$373&lt;=$4:$4),Table1[[#This Row],[CTN]],"")</f>
        <v>0</v>
      </c>
      <c r="AG150" s="2">
        <f ca="1">IF(Table1[[#This Row],[CTN_MG_1]]="","",Table1[[#This Row],[SISA X]])</f>
        <v>288</v>
      </c>
      <c r="AH150" s="2" t="str">
        <f ca="1">IF(Table1[[#This Row],[QTY_ECER_MG_1]]="","",Table1[[#This Row],[STN SISA X]])</f>
        <v>PCS</v>
      </c>
      <c r="AI150" s="2">
        <f ca="1">IF(Table1[[#This Row],[CTN_MG_1]]="","",COUNT(AF$6:AF150))</f>
        <v>136</v>
      </c>
      <c r="AJ150" s="2" t="str">
        <f ca="1">IF(AND(Table1[TGL_H]&gt;=$3:$3,Table1[TGL_H]&lt;=$4:$4),Table1[CTN],"")</f>
        <v/>
      </c>
      <c r="AK150" s="2" t="str">
        <f ca="1">IF(Table1[[#This Row],[CTN_MG_2]]="","",Table1[[#This Row],[SISA X]])</f>
        <v/>
      </c>
      <c r="AL150" s="2" t="str">
        <f ca="1">IF(Table1[[#This Row],[QTY_ECER_MG_2]]="","",Table1[[#This Row],[STN SISA X]])</f>
        <v/>
      </c>
      <c r="AM150" s="2" t="str">
        <f ca="1">IF(Table1[[#This Row],[CTN_MG_2]]="","",COUNT(AJ$6:AJ150))</f>
        <v/>
      </c>
      <c r="AN150" s="2" t="str">
        <f ca="1">IF(AND(AR$5:AR$373&gt;=$3:$3,AR$5:AR$373&lt;=$4:$4),Table1[[#This Row],[CTN]],"")</f>
        <v/>
      </c>
      <c r="AO150" s="2" t="str">
        <f ca="1">IF(Table1[[#This Row],[CTN_MG_3]]="","",Table1[[#This Row],[SISA X]])</f>
        <v/>
      </c>
      <c r="AP150" s="2" t="str">
        <f ca="1">IF(Table1[[#This Row],[QTY_ECER_MG_3]]="","",Table1[[#This Row],[STN SISA X]])</f>
        <v/>
      </c>
      <c r="AQ150" s="4" t="str">
        <f ca="1">IF(Table1[[#This Row],[CTN_MG_3]]="","",COUNT(AN$6:AN150))</f>
        <v/>
      </c>
      <c r="AR150" s="3">
        <f ca="1">INDEX([1]!NOTA[TGL_H],Table1[[#This Row],[//NOTA]])</f>
        <v>45115</v>
      </c>
    </row>
    <row r="151" spans="1:44" x14ac:dyDescent="0.25">
      <c r="A151" s="1">
        <v>187</v>
      </c>
      <c r="D151" t="str">
        <f ca="1">INDEX([1]!NOTA[NB NOTA_C_QTY],Table1[[#This Row],[//NOTA]])</f>
        <v>oilpastelop12sppcaseseaworldjk12lsnartomoro</v>
      </c>
      <c r="E15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opasteljk12wop12s12lsn</v>
      </c>
      <c r="F151">
        <f ca="1">MATCH(Table1[NB BM_C_QTY],Table6[POINTER],0)</f>
        <v>3612</v>
      </c>
      <c r="G151">
        <f t="shared" si="3"/>
        <v>187</v>
      </c>
      <c r="H151">
        <f ca="1">MATCH(Table1[[#This Row],[NB NOTA_C_QTY]],[2]!db[NB NOTA_C_QTY+F],0)</f>
        <v>1792</v>
      </c>
      <c r="I151" s="4" t="str">
        <f ca="1">INDEX(INDIRECT($4:$4),Table1[//DB])</f>
        <v>O pastel JK 12W OP-12 S</v>
      </c>
      <c r="J151" s="4" t="str">
        <f ca="1">INDEX(INDIRECT($4:$4),Table1[//DB])</f>
        <v>ARTO MORO</v>
      </c>
      <c r="K151" s="5" t="str">
        <f ca="1">INDEX(INDIRECT($4:$4),Table1[//DB])</f>
        <v>ATALI</v>
      </c>
      <c r="L151" s="4" t="str">
        <f ca="1">INDEX(INDIRECT($4:$4),Table1[//DB])</f>
        <v>12 LSN</v>
      </c>
      <c r="M151" s="4" t="str">
        <f ca="1">INDEX(INDIRECT($4:$4),Table1[//DB])</f>
        <v>cr/op</v>
      </c>
      <c r="N151" s="4" t="str">
        <f ca="1">INDEX(INDIRECT($4:$4),Table1[//DB])</f>
        <v>12</v>
      </c>
      <c r="O151" s="4" t="str">
        <f ca="1">INDEX(INDIRECT($4:$4),Table1[//DB])</f>
        <v>LSN</v>
      </c>
      <c r="P151" s="4">
        <f ca="1">INDEX(INDIRECT($4:$4),Table1[//DB])</f>
        <v>12</v>
      </c>
      <c r="Q151" s="4" t="str">
        <f ca="1">INDEX(INDIRECT($4:$4),Table1[//DB])</f>
        <v>PCS</v>
      </c>
      <c r="R151" s="4" t="str">
        <f ca="1">INDEX(INDIRECT($4:$4),Table1[//DB])</f>
        <v/>
      </c>
      <c r="S151" s="4" t="str">
        <f ca="1">INDEX(INDIRECT($4:$4),Table1[//DB])</f>
        <v/>
      </c>
      <c r="T151" s="4">
        <f ca="1">INDEX(INDIRECT($4:$4),Table1[//DB])</f>
        <v>144</v>
      </c>
      <c r="U151" s="4" t="str">
        <f ca="1">INDEX(INDIRECT($4:$4),Table1[//DB])</f>
        <v>PCS</v>
      </c>
      <c r="V151" s="4"/>
      <c r="W151" s="2">
        <f>INDEX([1]!NOTA[C],Table1[[#This Row],[//NOTA]])</f>
        <v>8</v>
      </c>
      <c r="X151" s="2">
        <f ca="1">IF(Table1[[#This Row],[Column5]]/Table1[[#This Row],[QTY X]]=Table1[[#This Row],[CTN]],Table1[[#This Row],[Column5]]/Table1[[#This Row],[QTY X]],Table1[[#This Row],[Column5]]/Table1[[#This Row],[QTY X]]&amp;" xxx ")</f>
        <v>8</v>
      </c>
      <c r="Y151" s="2">
        <f>IF(Table1[[#This Row],[CTN]]&lt;1,"",INDEX([1]!NOTA[QTY],Table1[[#This Row],[//NOTA]]))</f>
        <v>1152</v>
      </c>
      <c r="Z151" s="2" t="str">
        <f>IF(Table1[[#This Row],[CTN]]&lt;1,"",INDEX([1]!NOTA[STN],Table1[[#This Row],[//NOTA]]))</f>
        <v>SET</v>
      </c>
      <c r="AA15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1152</v>
      </c>
      <c r="AB151" s="4" t="str">
        <f>IF(Table1[[#This Row],[CTN]]&lt;1,INDEX([1]!NOTA[QTY],Table1[[#This Row],[//NOTA]]),"")</f>
        <v/>
      </c>
      <c r="AC151" s="4" t="str">
        <f>IF(Table1[[#This Row],[SISA]]="","",INDEX([1]!NOTA[STN],Table1[[#This Row],[//NOTA]]))</f>
        <v/>
      </c>
      <c r="AD15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51" s="2" t="str">
        <f>IF(Table1[[#This Row],[SISA X]]="","",Table1[[#This Row],[STN X]])</f>
        <v/>
      </c>
      <c r="AF151" s="2">
        <f ca="1">IF(AND(AR$5:AR$373&gt;=$3:$3,AR$5:AR$373&lt;=$4:$4),Table1[[#This Row],[CTN]],"")</f>
        <v>8</v>
      </c>
      <c r="AG151" s="2" t="str">
        <f ca="1">IF(Table1[[#This Row],[CTN_MG_1]]="","",Table1[[#This Row],[SISA X]])</f>
        <v/>
      </c>
      <c r="AH151" s="2" t="str">
        <f ca="1">IF(Table1[[#This Row],[QTY_ECER_MG_1]]="","",Table1[[#This Row],[STN SISA X]])</f>
        <v/>
      </c>
      <c r="AI151" s="2">
        <f ca="1">IF(Table1[[#This Row],[CTN_MG_1]]="","",COUNT(AF$6:AF151))</f>
        <v>137</v>
      </c>
      <c r="AJ151" s="2" t="str">
        <f ca="1">IF(AND(Table1[TGL_H]&gt;=$3:$3,Table1[TGL_H]&lt;=$4:$4),Table1[CTN],"")</f>
        <v/>
      </c>
      <c r="AK151" s="2" t="str">
        <f ca="1">IF(Table1[[#This Row],[CTN_MG_2]]="","",Table1[[#This Row],[SISA X]])</f>
        <v/>
      </c>
      <c r="AL151" s="2" t="str">
        <f ca="1">IF(Table1[[#This Row],[QTY_ECER_MG_2]]="","",Table1[[#This Row],[STN SISA X]])</f>
        <v/>
      </c>
      <c r="AM151" s="2" t="str">
        <f ca="1">IF(Table1[[#This Row],[CTN_MG_2]]="","",COUNT(AJ$6:AJ151))</f>
        <v/>
      </c>
      <c r="AN151" s="2" t="str">
        <f ca="1">IF(AND(AR$5:AR$373&gt;=$3:$3,AR$5:AR$373&lt;=$4:$4),Table1[[#This Row],[CTN]],"")</f>
        <v/>
      </c>
      <c r="AO151" s="2" t="str">
        <f ca="1">IF(Table1[[#This Row],[CTN_MG_3]]="","",Table1[[#This Row],[SISA X]])</f>
        <v/>
      </c>
      <c r="AP151" s="2" t="str">
        <f ca="1">IF(Table1[[#This Row],[QTY_ECER_MG_3]]="","",Table1[[#This Row],[STN SISA X]])</f>
        <v/>
      </c>
      <c r="AQ151" s="4" t="str">
        <f ca="1">IF(Table1[[#This Row],[CTN_MG_3]]="","",COUNT(AN$6:AN151))</f>
        <v/>
      </c>
      <c r="AR151" s="3">
        <f ca="1">INDEX([1]!NOTA[TGL_H],Table1[[#This Row],[//NOTA]])</f>
        <v>45115</v>
      </c>
    </row>
    <row r="152" spans="1:44" x14ac:dyDescent="0.25">
      <c r="A152" s="1">
        <v>188</v>
      </c>
      <c r="D152" t="str">
        <f ca="1">INDEX([1]!NOTA[NB NOTA_C_QTY],Table1[[#This Row],[//NOTA]])</f>
        <v>pencilcasepc0719ac36afanimalcalenderjk288pcsartomoro</v>
      </c>
      <c r="E15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pcjkpc0719ac36afanimalcalender288pcs</v>
      </c>
      <c r="F152" t="e">
        <f ca="1">MATCH(Table1[NB BM_C_QTY],Table6[POINTER],0)</f>
        <v>#N/A</v>
      </c>
      <c r="G152">
        <f t="shared" si="3"/>
        <v>188</v>
      </c>
      <c r="H152">
        <f ca="1">MATCH(Table1[[#This Row],[NB NOTA_C_QTY]],[2]!db[NB NOTA_C_QTY+F],0)</f>
        <v>2047</v>
      </c>
      <c r="I152" s="4" t="str">
        <f ca="1">INDEX(INDIRECT($4:$4),Table1[//DB])</f>
        <v>Pc JK PC-0719AC-36A/F Animal Calender</v>
      </c>
      <c r="J152" s="4" t="str">
        <f ca="1">INDEX(INDIRECT($4:$4),Table1[//DB])</f>
        <v>ARTO MORO</v>
      </c>
      <c r="K152" s="5" t="str">
        <f ca="1">INDEX(INDIRECT($4:$4),Table1[//DB])</f>
        <v>ATALI</v>
      </c>
      <c r="L152" s="4" t="str">
        <f ca="1">INDEX(INDIRECT($4:$4),Table1[//DB])</f>
        <v>288 PCS</v>
      </c>
      <c r="M152" s="4" t="str">
        <f ca="1">INDEX(INDIRECT($4:$4),Table1[//DB])</f>
        <v>pcase</v>
      </c>
      <c r="N152" s="4" t="str">
        <f ca="1">INDEX(INDIRECT($4:$4),Table1[//DB])</f>
        <v>288</v>
      </c>
      <c r="O152" s="4" t="str">
        <f ca="1">INDEX(INDIRECT($4:$4),Table1[//DB])</f>
        <v>PCS</v>
      </c>
      <c r="P152" s="4" t="str">
        <f ca="1">INDEX(INDIRECT($4:$4),Table1[//DB])</f>
        <v/>
      </c>
      <c r="Q152" s="4" t="str">
        <f ca="1">INDEX(INDIRECT($4:$4),Table1[//DB])</f>
        <v/>
      </c>
      <c r="R152" s="4" t="str">
        <f ca="1">INDEX(INDIRECT($4:$4),Table1[//DB])</f>
        <v/>
      </c>
      <c r="S152" s="4" t="str">
        <f ca="1">INDEX(INDIRECT($4:$4),Table1[//DB])</f>
        <v/>
      </c>
      <c r="T152" s="4">
        <f ca="1">INDEX(INDIRECT($4:$4),Table1[//DB])</f>
        <v>288</v>
      </c>
      <c r="U152" s="4" t="str">
        <f ca="1">INDEX(INDIRECT($4:$4),Table1[//DB])</f>
        <v>PCS</v>
      </c>
      <c r="V152" s="4"/>
      <c r="W152" s="2">
        <f>INDEX([1]!NOTA[C],Table1[[#This Row],[//NOTA]])</f>
        <v>1</v>
      </c>
      <c r="X15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52" s="2">
        <f>IF(Table1[[#This Row],[CTN]]&lt;1,"",INDEX([1]!NOTA[QTY],Table1[[#This Row],[//NOTA]]))</f>
        <v>288</v>
      </c>
      <c r="Z152" s="2" t="str">
        <f>IF(Table1[[#This Row],[CTN]]&lt;1,"",INDEX([1]!NOTA[STN],Table1[[#This Row],[//NOTA]]))</f>
        <v>PCS</v>
      </c>
      <c r="AA15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152" s="4" t="str">
        <f>IF(Table1[[#This Row],[CTN]]&lt;1,INDEX([1]!NOTA[QTY],Table1[[#This Row],[//NOTA]]),"")</f>
        <v/>
      </c>
      <c r="AC152" s="4" t="str">
        <f>IF(Table1[[#This Row],[SISA]]="","",INDEX([1]!NOTA[STN],Table1[[#This Row],[//NOTA]]))</f>
        <v/>
      </c>
      <c r="AD15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52" s="2" t="str">
        <f>IF(Table1[[#This Row],[SISA X]]="","",Table1[[#This Row],[STN X]])</f>
        <v/>
      </c>
      <c r="AF152" s="2">
        <f ca="1">IF(AND(AR$5:AR$373&gt;=$3:$3,AR$5:AR$373&lt;=$4:$4),Table1[[#This Row],[CTN]],"")</f>
        <v>1</v>
      </c>
      <c r="AG152" s="2" t="str">
        <f ca="1">IF(Table1[[#This Row],[CTN_MG_1]]="","",Table1[[#This Row],[SISA X]])</f>
        <v/>
      </c>
      <c r="AH152" s="2" t="str">
        <f ca="1">IF(Table1[[#This Row],[QTY_ECER_MG_1]]="","",Table1[[#This Row],[STN SISA X]])</f>
        <v/>
      </c>
      <c r="AI152" s="2">
        <f ca="1">IF(Table1[[#This Row],[CTN_MG_1]]="","",COUNT(AF$6:AF152))</f>
        <v>138</v>
      </c>
      <c r="AJ152" s="2" t="str">
        <f ca="1">IF(AND(Table1[TGL_H]&gt;=$3:$3,Table1[TGL_H]&lt;=$4:$4),Table1[CTN],"")</f>
        <v/>
      </c>
      <c r="AK152" s="2" t="str">
        <f ca="1">IF(Table1[[#This Row],[CTN_MG_2]]="","",Table1[[#This Row],[SISA X]])</f>
        <v/>
      </c>
      <c r="AL152" s="2" t="str">
        <f ca="1">IF(Table1[[#This Row],[QTY_ECER_MG_2]]="","",Table1[[#This Row],[STN SISA X]])</f>
        <v/>
      </c>
      <c r="AM152" s="2" t="str">
        <f ca="1">IF(Table1[[#This Row],[CTN_MG_2]]="","",COUNT(AJ$6:AJ152))</f>
        <v/>
      </c>
      <c r="AN152" s="2" t="str">
        <f ca="1">IF(AND(AR$5:AR$373&gt;=$3:$3,AR$5:AR$373&lt;=$4:$4),Table1[[#This Row],[CTN]],"")</f>
        <v/>
      </c>
      <c r="AO152" s="2" t="str">
        <f ca="1">IF(Table1[[#This Row],[CTN_MG_3]]="","",Table1[[#This Row],[SISA X]])</f>
        <v/>
      </c>
      <c r="AP152" s="2" t="str">
        <f ca="1">IF(Table1[[#This Row],[QTY_ECER_MG_3]]="","",Table1[[#This Row],[STN SISA X]])</f>
        <v/>
      </c>
      <c r="AQ152" s="4" t="str">
        <f ca="1">IF(Table1[[#This Row],[CTN_MG_3]]="","",COUNT(AN$6:AN152))</f>
        <v/>
      </c>
      <c r="AR152" s="3">
        <f ca="1">INDEX([1]!NOTA[TGL_H],Table1[[#This Row],[//NOTA]])</f>
        <v>45115</v>
      </c>
    </row>
    <row r="153" spans="1:44" x14ac:dyDescent="0.25">
      <c r="A153" s="1">
        <v>189</v>
      </c>
      <c r="D153" t="str">
        <f ca="1">INDEX([1]!NOTA[NB NOTA_C_QTY],Table1[[#This Row],[//NOTA]])</f>
        <v>pencilcasepc0719gz34afgozzyjk288pcsartomoro</v>
      </c>
      <c r="E15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pcjkpc0719gz34afgozzy288pcs</v>
      </c>
      <c r="F153" t="e">
        <f ca="1">MATCH(Table1[NB BM_C_QTY],Table6[POINTER],0)</f>
        <v>#N/A</v>
      </c>
      <c r="G153">
        <f t="shared" si="3"/>
        <v>189</v>
      </c>
      <c r="H153">
        <f ca="1">MATCH(Table1[[#This Row],[NB NOTA_C_QTY]],[2]!db[NB NOTA_C_QTY+F],0)</f>
        <v>2048</v>
      </c>
      <c r="I153" s="4" t="str">
        <f ca="1">INDEX(INDIRECT($4:$4),Table1[//DB])</f>
        <v>Pc JK PC-0719GZ-34A/F Gozzy</v>
      </c>
      <c r="J153" s="4" t="str">
        <f ca="1">INDEX(INDIRECT($4:$4),Table1[//DB])</f>
        <v>ARTO MORO</v>
      </c>
      <c r="K153" s="5" t="str">
        <f ca="1">INDEX(INDIRECT($4:$4),Table1[//DB])</f>
        <v>ATALI</v>
      </c>
      <c r="L153" s="4" t="str">
        <f ca="1">INDEX(INDIRECT($4:$4),Table1[//DB])</f>
        <v>288 PCS</v>
      </c>
      <c r="M153" s="4" t="str">
        <f ca="1">INDEX(INDIRECT($4:$4),Table1[//DB])</f>
        <v>pcase</v>
      </c>
      <c r="N153" s="4" t="str">
        <f ca="1">INDEX(INDIRECT($4:$4),Table1[//DB])</f>
        <v>288</v>
      </c>
      <c r="O153" s="4" t="str">
        <f ca="1">INDEX(INDIRECT($4:$4),Table1[//DB])</f>
        <v>PCS</v>
      </c>
      <c r="P153" s="4" t="str">
        <f ca="1">INDEX(INDIRECT($4:$4),Table1[//DB])</f>
        <v/>
      </c>
      <c r="Q153" s="4" t="str">
        <f ca="1">INDEX(INDIRECT($4:$4),Table1[//DB])</f>
        <v/>
      </c>
      <c r="R153" s="4" t="str">
        <f ca="1">INDEX(INDIRECT($4:$4),Table1[//DB])</f>
        <v/>
      </c>
      <c r="S153" s="4" t="str">
        <f ca="1">INDEX(INDIRECT($4:$4),Table1[//DB])</f>
        <v/>
      </c>
      <c r="T153" s="4">
        <f ca="1">INDEX(INDIRECT($4:$4),Table1[//DB])</f>
        <v>288</v>
      </c>
      <c r="U153" s="4" t="str">
        <f ca="1">INDEX(INDIRECT($4:$4),Table1[//DB])</f>
        <v>PCS</v>
      </c>
      <c r="V153" s="4"/>
      <c r="W153" s="2">
        <f>INDEX([1]!NOTA[C],Table1[[#This Row],[//NOTA]])</f>
        <v>1</v>
      </c>
      <c r="X15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53" s="2">
        <f>IF(Table1[[#This Row],[CTN]]&lt;1,"",INDEX([1]!NOTA[QTY],Table1[[#This Row],[//NOTA]]))</f>
        <v>288</v>
      </c>
      <c r="Z153" s="2" t="str">
        <f>IF(Table1[[#This Row],[CTN]]&lt;1,"",INDEX([1]!NOTA[STN],Table1[[#This Row],[//NOTA]]))</f>
        <v>PCS</v>
      </c>
      <c r="AA15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153" s="4" t="str">
        <f>IF(Table1[[#This Row],[CTN]]&lt;1,INDEX([1]!NOTA[QTY],Table1[[#This Row],[//NOTA]]),"")</f>
        <v/>
      </c>
      <c r="AC153" s="4" t="str">
        <f>IF(Table1[[#This Row],[SISA]]="","",INDEX([1]!NOTA[STN],Table1[[#This Row],[//NOTA]]))</f>
        <v/>
      </c>
      <c r="AD15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53" s="2" t="str">
        <f>IF(Table1[[#This Row],[SISA X]]="","",Table1[[#This Row],[STN X]])</f>
        <v/>
      </c>
      <c r="AF153" s="2">
        <f ca="1">IF(AND(AR$5:AR$373&gt;=$3:$3,AR$5:AR$373&lt;=$4:$4),Table1[[#This Row],[CTN]],"")</f>
        <v>1</v>
      </c>
      <c r="AG153" s="2" t="str">
        <f ca="1">IF(Table1[[#This Row],[CTN_MG_1]]="","",Table1[[#This Row],[SISA X]])</f>
        <v/>
      </c>
      <c r="AH153" s="2" t="str">
        <f ca="1">IF(Table1[[#This Row],[QTY_ECER_MG_1]]="","",Table1[[#This Row],[STN SISA X]])</f>
        <v/>
      </c>
      <c r="AI153" s="2">
        <f ca="1">IF(Table1[[#This Row],[CTN_MG_1]]="","",COUNT(AF$6:AF153))</f>
        <v>139</v>
      </c>
      <c r="AJ153" s="2" t="str">
        <f ca="1">IF(AND(Table1[TGL_H]&gt;=$3:$3,Table1[TGL_H]&lt;=$4:$4),Table1[CTN],"")</f>
        <v/>
      </c>
      <c r="AK153" s="2" t="str">
        <f ca="1">IF(Table1[[#This Row],[CTN_MG_2]]="","",Table1[[#This Row],[SISA X]])</f>
        <v/>
      </c>
      <c r="AL153" s="2" t="str">
        <f ca="1">IF(Table1[[#This Row],[QTY_ECER_MG_2]]="","",Table1[[#This Row],[STN SISA X]])</f>
        <v/>
      </c>
      <c r="AM153" s="2" t="str">
        <f ca="1">IF(Table1[[#This Row],[CTN_MG_2]]="","",COUNT(AJ$6:AJ153))</f>
        <v/>
      </c>
      <c r="AN153" s="2" t="str">
        <f ca="1">IF(AND(AR$5:AR$373&gt;=$3:$3,AR$5:AR$373&lt;=$4:$4),Table1[[#This Row],[CTN]],"")</f>
        <v/>
      </c>
      <c r="AO153" s="2" t="str">
        <f ca="1">IF(Table1[[#This Row],[CTN_MG_3]]="","",Table1[[#This Row],[SISA X]])</f>
        <v/>
      </c>
      <c r="AP153" s="2" t="str">
        <f ca="1">IF(Table1[[#This Row],[QTY_ECER_MG_3]]="","",Table1[[#This Row],[STN SISA X]])</f>
        <v/>
      </c>
      <c r="AQ153" s="4" t="str">
        <f ca="1">IF(Table1[[#This Row],[CTN_MG_3]]="","",COUNT(AN$6:AN153))</f>
        <v/>
      </c>
      <c r="AR153" s="3">
        <f ca="1">INDEX([1]!NOTA[TGL_H],Table1[[#This Row],[//NOTA]])</f>
        <v>45115</v>
      </c>
    </row>
    <row r="154" spans="1:44" x14ac:dyDescent="0.25">
      <c r="A154" s="1">
        <v>190</v>
      </c>
      <c r="D154" t="str">
        <f ca="1">INDEX([1]!NOTA[NB NOTA_C_QTY],Table1[[#This Row],[//NOTA]])</f>
        <v>pencilcasepc0719tv33aftraveljk288pcsartomoro</v>
      </c>
      <c r="E15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pcjkpc0719tv33aftravel288pcs</v>
      </c>
      <c r="F154" t="e">
        <f ca="1">MATCH(Table1[NB BM_C_QTY],Table6[POINTER],0)</f>
        <v>#N/A</v>
      </c>
      <c r="G154">
        <f t="shared" si="3"/>
        <v>190</v>
      </c>
      <c r="H154">
        <f ca="1">MATCH(Table1[[#This Row],[NB NOTA_C_QTY]],[2]!db[NB NOTA_C_QTY+F],0)</f>
        <v>2059</v>
      </c>
      <c r="I154" s="4" t="str">
        <f ca="1">INDEX(INDIRECT($4:$4),Table1[//DB])</f>
        <v>Pc JK PC-0719TV-33A/F Travel</v>
      </c>
      <c r="J154" s="4" t="str">
        <f ca="1">INDEX(INDIRECT($4:$4),Table1[//DB])</f>
        <v>ARTO MORO</v>
      </c>
      <c r="K154" s="5" t="str">
        <f ca="1">INDEX(INDIRECT($4:$4),Table1[//DB])</f>
        <v>ATALI</v>
      </c>
      <c r="L154" s="4" t="str">
        <f ca="1">INDEX(INDIRECT($4:$4),Table1[//DB])</f>
        <v>288 PCS</v>
      </c>
      <c r="M154" s="4" t="str">
        <f ca="1">INDEX(INDIRECT($4:$4),Table1[//DB])</f>
        <v>pcase</v>
      </c>
      <c r="N154" s="4" t="str">
        <f ca="1">INDEX(INDIRECT($4:$4),Table1[//DB])</f>
        <v>288</v>
      </c>
      <c r="O154" s="4" t="str">
        <f ca="1">INDEX(INDIRECT($4:$4),Table1[//DB])</f>
        <v>PCS</v>
      </c>
      <c r="P154" s="4" t="str">
        <f ca="1">INDEX(INDIRECT($4:$4),Table1[//DB])</f>
        <v/>
      </c>
      <c r="Q154" s="4" t="str">
        <f ca="1">INDEX(INDIRECT($4:$4),Table1[//DB])</f>
        <v/>
      </c>
      <c r="R154" s="4" t="str">
        <f ca="1">INDEX(INDIRECT($4:$4),Table1[//DB])</f>
        <v/>
      </c>
      <c r="S154" s="4" t="str">
        <f ca="1">INDEX(INDIRECT($4:$4),Table1[//DB])</f>
        <v/>
      </c>
      <c r="T154" s="4">
        <f ca="1">INDEX(INDIRECT($4:$4),Table1[//DB])</f>
        <v>288</v>
      </c>
      <c r="U154" s="4" t="str">
        <f ca="1">INDEX(INDIRECT($4:$4),Table1[//DB])</f>
        <v>PCS</v>
      </c>
      <c r="V154" s="4"/>
      <c r="W154" s="2">
        <f>INDEX([1]!NOTA[C],Table1[[#This Row],[//NOTA]])</f>
        <v>1</v>
      </c>
      <c r="X15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54" s="2">
        <f>IF(Table1[[#This Row],[CTN]]&lt;1,"",INDEX([1]!NOTA[QTY],Table1[[#This Row],[//NOTA]]))</f>
        <v>288</v>
      </c>
      <c r="Z154" s="2" t="str">
        <f>IF(Table1[[#This Row],[CTN]]&lt;1,"",INDEX([1]!NOTA[STN],Table1[[#This Row],[//NOTA]]))</f>
        <v>PCS</v>
      </c>
      <c r="AA15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154" s="4" t="str">
        <f>IF(Table1[[#This Row],[CTN]]&lt;1,INDEX([1]!NOTA[QTY],Table1[[#This Row],[//NOTA]]),"")</f>
        <v/>
      </c>
      <c r="AC154" s="4" t="str">
        <f>IF(Table1[[#This Row],[SISA]]="","",INDEX([1]!NOTA[STN],Table1[[#This Row],[//NOTA]]))</f>
        <v/>
      </c>
      <c r="AD15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54" s="2" t="str">
        <f>IF(Table1[[#This Row],[SISA X]]="","",Table1[[#This Row],[STN X]])</f>
        <v/>
      </c>
      <c r="AF154" s="2">
        <f ca="1">IF(AND(AR$5:AR$373&gt;=$3:$3,AR$5:AR$373&lt;=$4:$4),Table1[[#This Row],[CTN]],"")</f>
        <v>1</v>
      </c>
      <c r="AG154" s="2" t="str">
        <f ca="1">IF(Table1[[#This Row],[CTN_MG_1]]="","",Table1[[#This Row],[SISA X]])</f>
        <v/>
      </c>
      <c r="AH154" s="2" t="str">
        <f ca="1">IF(Table1[[#This Row],[QTY_ECER_MG_1]]="","",Table1[[#This Row],[STN SISA X]])</f>
        <v/>
      </c>
      <c r="AI154" s="2">
        <f ca="1">IF(Table1[[#This Row],[CTN_MG_1]]="","",COUNT(AF$6:AF154))</f>
        <v>140</v>
      </c>
      <c r="AJ154" s="2" t="str">
        <f ca="1">IF(AND(Table1[TGL_H]&gt;=$3:$3,Table1[TGL_H]&lt;=$4:$4),Table1[CTN],"")</f>
        <v/>
      </c>
      <c r="AK154" s="2" t="str">
        <f ca="1">IF(Table1[[#This Row],[CTN_MG_2]]="","",Table1[[#This Row],[SISA X]])</f>
        <v/>
      </c>
      <c r="AL154" s="2" t="str">
        <f ca="1">IF(Table1[[#This Row],[QTY_ECER_MG_2]]="","",Table1[[#This Row],[STN SISA X]])</f>
        <v/>
      </c>
      <c r="AM154" s="2" t="str">
        <f ca="1">IF(Table1[[#This Row],[CTN_MG_2]]="","",COUNT(AJ$6:AJ154))</f>
        <v/>
      </c>
      <c r="AN154" s="2" t="str">
        <f ca="1">IF(AND(AR$5:AR$373&gt;=$3:$3,AR$5:AR$373&lt;=$4:$4),Table1[[#This Row],[CTN]],"")</f>
        <v/>
      </c>
      <c r="AO154" s="2" t="str">
        <f ca="1">IF(Table1[[#This Row],[CTN_MG_3]]="","",Table1[[#This Row],[SISA X]])</f>
        <v/>
      </c>
      <c r="AP154" s="2" t="str">
        <f ca="1">IF(Table1[[#This Row],[QTY_ECER_MG_3]]="","",Table1[[#This Row],[STN SISA X]])</f>
        <v/>
      </c>
      <c r="AQ154" s="4" t="str">
        <f ca="1">IF(Table1[[#This Row],[CTN_MG_3]]="","",COUNT(AN$6:AN154))</f>
        <v/>
      </c>
      <c r="AR154" s="3">
        <f ca="1">INDEX([1]!NOTA[TGL_H],Table1[[#This Row],[//NOTA]])</f>
        <v>45115</v>
      </c>
    </row>
    <row r="155" spans="1:44" x14ac:dyDescent="0.25">
      <c r="A155" s="1">
        <v>191</v>
      </c>
      <c r="D155" t="str">
        <f ca="1">INDEX([1]!NOTA[NB NOTA_C_QTY],Table1[[#This Row],[//NOTA]])</f>
        <v>crayonputartwcr12sjk12lsnartomoro</v>
      </c>
      <c r="E15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crayonputarjktwcr12s12lsn</v>
      </c>
      <c r="F155" t="e">
        <f ca="1">MATCH(Table1[NB BM_C_QTY],Table6[POINTER],0)</f>
        <v>#N/A</v>
      </c>
      <c r="G155">
        <f t="shared" si="3"/>
        <v>191</v>
      </c>
      <c r="H155">
        <f ca="1">MATCH(Table1[[#This Row],[NB NOTA_C_QTY]],[2]!db[NB NOTA_C_QTY+F],0)</f>
        <v>642</v>
      </c>
      <c r="I155" s="4" t="str">
        <f ca="1">INDEX(INDIRECT($4:$4),Table1[//DB])</f>
        <v>Crayon putar JK TWCR-12 S</v>
      </c>
      <c r="J155" s="4" t="str">
        <f ca="1">INDEX(INDIRECT($4:$4),Table1[//DB])</f>
        <v>ARTO MORO</v>
      </c>
      <c r="K155" s="5" t="str">
        <f ca="1">INDEX(INDIRECT($4:$4),Table1[//DB])</f>
        <v>ATALI</v>
      </c>
      <c r="L155" s="4" t="str">
        <f ca="1">INDEX(INDIRECT($4:$4),Table1[//DB])</f>
        <v>12 LSN</v>
      </c>
      <c r="M155" s="4" t="str">
        <f ca="1">INDEX(INDIRECT($4:$4),Table1[//DB])</f>
        <v>cr/op</v>
      </c>
      <c r="N155" s="4" t="str">
        <f ca="1">INDEX(INDIRECT($4:$4),Table1[//DB])</f>
        <v>12</v>
      </c>
      <c r="O155" s="4" t="str">
        <f ca="1">INDEX(INDIRECT($4:$4),Table1[//DB])</f>
        <v>LSN</v>
      </c>
      <c r="P155" s="4">
        <f ca="1">INDEX(INDIRECT($4:$4),Table1[//DB])</f>
        <v>12</v>
      </c>
      <c r="Q155" s="4" t="str">
        <f ca="1">INDEX(INDIRECT($4:$4),Table1[//DB])</f>
        <v>PCS</v>
      </c>
      <c r="R155" s="4" t="str">
        <f ca="1">INDEX(INDIRECT($4:$4),Table1[//DB])</f>
        <v/>
      </c>
      <c r="S155" s="4" t="str">
        <f ca="1">INDEX(INDIRECT($4:$4),Table1[//DB])</f>
        <v/>
      </c>
      <c r="T155" s="4">
        <f ca="1">INDEX(INDIRECT($4:$4),Table1[//DB])</f>
        <v>144</v>
      </c>
      <c r="U155" s="4" t="str">
        <f ca="1">INDEX(INDIRECT($4:$4),Table1[//DB])</f>
        <v>PCS</v>
      </c>
      <c r="V155" s="4"/>
      <c r="W155" s="2">
        <f>INDEX([1]!NOTA[C],Table1[[#This Row],[//NOTA]])</f>
        <v>2</v>
      </c>
      <c r="X15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55" s="2">
        <f>IF(Table1[[#This Row],[CTN]]&lt;1,"",INDEX([1]!NOTA[QTY],Table1[[#This Row],[//NOTA]]))</f>
        <v>288</v>
      </c>
      <c r="Z155" s="2" t="str">
        <f>IF(Table1[[#This Row],[CTN]]&lt;1,"",INDEX([1]!NOTA[STN],Table1[[#This Row],[//NOTA]]))</f>
        <v>SET</v>
      </c>
      <c r="AA15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155" s="4" t="str">
        <f>IF(Table1[[#This Row],[CTN]]&lt;1,INDEX([1]!NOTA[QTY],Table1[[#This Row],[//NOTA]]),"")</f>
        <v/>
      </c>
      <c r="AC155" s="4" t="str">
        <f>IF(Table1[[#This Row],[SISA]]="","",INDEX([1]!NOTA[STN],Table1[[#This Row],[//NOTA]]))</f>
        <v/>
      </c>
      <c r="AD15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55" s="2" t="str">
        <f>IF(Table1[[#This Row],[SISA X]]="","",Table1[[#This Row],[STN X]])</f>
        <v/>
      </c>
      <c r="AF155" s="2">
        <f ca="1">IF(AND(AR$5:AR$373&gt;=$3:$3,AR$5:AR$373&lt;=$4:$4),Table1[[#This Row],[CTN]],"")</f>
        <v>2</v>
      </c>
      <c r="AG155" s="2" t="str">
        <f ca="1">IF(Table1[[#This Row],[CTN_MG_1]]="","",Table1[[#This Row],[SISA X]])</f>
        <v/>
      </c>
      <c r="AH155" s="2" t="str">
        <f ca="1">IF(Table1[[#This Row],[QTY_ECER_MG_1]]="","",Table1[[#This Row],[STN SISA X]])</f>
        <v/>
      </c>
      <c r="AI155" s="2">
        <f ca="1">IF(Table1[[#This Row],[CTN_MG_1]]="","",COUNT(AF$6:AF155))</f>
        <v>141</v>
      </c>
      <c r="AJ155" s="2" t="str">
        <f ca="1">IF(AND(Table1[TGL_H]&gt;=$3:$3,Table1[TGL_H]&lt;=$4:$4),Table1[CTN],"")</f>
        <v/>
      </c>
      <c r="AK155" s="2" t="str">
        <f ca="1">IF(Table1[[#This Row],[CTN_MG_2]]="","",Table1[[#This Row],[SISA X]])</f>
        <v/>
      </c>
      <c r="AL155" s="2" t="str">
        <f ca="1">IF(Table1[[#This Row],[QTY_ECER_MG_2]]="","",Table1[[#This Row],[STN SISA X]])</f>
        <v/>
      </c>
      <c r="AM155" s="2" t="str">
        <f ca="1">IF(Table1[[#This Row],[CTN_MG_2]]="","",COUNT(AJ$6:AJ155))</f>
        <v/>
      </c>
      <c r="AN155" s="2" t="str">
        <f ca="1">IF(AND(AR$5:AR$373&gt;=$3:$3,AR$5:AR$373&lt;=$4:$4),Table1[[#This Row],[CTN]],"")</f>
        <v/>
      </c>
      <c r="AO155" s="2" t="str">
        <f ca="1">IF(Table1[[#This Row],[CTN_MG_3]]="","",Table1[[#This Row],[SISA X]])</f>
        <v/>
      </c>
      <c r="AP155" s="2" t="str">
        <f ca="1">IF(Table1[[#This Row],[QTY_ECER_MG_3]]="","",Table1[[#This Row],[STN SISA X]])</f>
        <v/>
      </c>
      <c r="AQ155" s="4" t="str">
        <f ca="1">IF(Table1[[#This Row],[CTN_MG_3]]="","",COUNT(AN$6:AN155))</f>
        <v/>
      </c>
      <c r="AR155" s="3">
        <f ca="1">INDEX([1]!NOTA[TGL_H],Table1[[#This Row],[//NOTA]])</f>
        <v>45115</v>
      </c>
    </row>
    <row r="156" spans="1:44" x14ac:dyDescent="0.25">
      <c r="A156" s="1">
        <v>193</v>
      </c>
      <c r="D156" t="str">
        <f ca="1">INDEX([1]!NOTA[NB NOTA_C_QTY],Table1[[#This Row],[//NOTA]])</f>
        <v>kenkobinderclipno15520grsartomoro</v>
      </c>
      <c r="E15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binderclipkenkono15520grs</v>
      </c>
      <c r="F156">
        <f ca="1">MATCH(Table1[NB BM_C_QTY],Table6[POINTER],0)</f>
        <v>3381</v>
      </c>
      <c r="G156">
        <f t="shared" si="3"/>
        <v>193</v>
      </c>
      <c r="H156">
        <f ca="1">MATCH(Table1[[#This Row],[NB NOTA_C_QTY]],[2]!db[NB NOTA_C_QTY+F],0)</f>
        <v>1209</v>
      </c>
      <c r="I156" s="4" t="str">
        <f ca="1">INDEX(INDIRECT($4:$4),Table1[//DB])</f>
        <v>Binder clip Kenko no.155</v>
      </c>
      <c r="J156" s="4" t="str">
        <f ca="1">INDEX(INDIRECT($4:$4),Table1[//DB])</f>
        <v>ARTO MORO</v>
      </c>
      <c r="K156" s="5" t="str">
        <f ca="1">INDEX(INDIRECT($4:$4),Table1[//DB])</f>
        <v>KENKO</v>
      </c>
      <c r="L156" s="4" t="str">
        <f ca="1">INDEX(INDIRECT($4:$4),Table1[//DB])</f>
        <v>20 GRS</v>
      </c>
      <c r="M156" s="4" t="str">
        <f ca="1">INDEX(INDIRECT($4:$4),Table1[//DB])</f>
        <v>clip</v>
      </c>
      <c r="N156" s="4" t="str">
        <f ca="1">INDEX(INDIRECT($4:$4),Table1[//DB])</f>
        <v>20</v>
      </c>
      <c r="O156" s="4" t="str">
        <f ca="1">INDEX(INDIRECT($4:$4),Table1[//DB])</f>
        <v>GRS</v>
      </c>
      <c r="P156" s="4">
        <f ca="1">INDEX(INDIRECT($4:$4),Table1[//DB])</f>
        <v>12</v>
      </c>
      <c r="Q156" s="4" t="str">
        <f ca="1">INDEX(INDIRECT($4:$4),Table1[//DB])</f>
        <v>LSN</v>
      </c>
      <c r="R156" s="4">
        <f ca="1">INDEX(INDIRECT($4:$4),Table1[//DB])</f>
        <v>12</v>
      </c>
      <c r="S156" s="4" t="str">
        <f ca="1">INDEX(INDIRECT($4:$4),Table1[//DB])</f>
        <v>PCS</v>
      </c>
      <c r="T156" s="4">
        <f ca="1">INDEX(INDIRECT($4:$4),Table1[//DB])</f>
        <v>2880</v>
      </c>
      <c r="U156" s="4" t="str">
        <f ca="1">INDEX(INDIRECT($4:$4),Table1[//DB])</f>
        <v>PCS</v>
      </c>
      <c r="V156" s="4"/>
      <c r="W156" s="2">
        <f>INDEX([1]!NOTA[C],Table1[[#This Row],[//NOTA]])</f>
        <v>3</v>
      </c>
      <c r="X156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56" s="2">
        <f>IF(Table1[[#This Row],[CTN]]&lt;1,"",INDEX([1]!NOTA[QTY],Table1[[#This Row],[//NOTA]]))</f>
        <v>0</v>
      </c>
      <c r="Z156" s="2">
        <f>IF(Table1[[#This Row],[CTN]]&lt;1,"",INDEX([1]!NOTA[STN],Table1[[#This Row],[//NOTA]]))</f>
        <v>0</v>
      </c>
      <c r="AA15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B156" s="4" t="str">
        <f>IF(Table1[[#This Row],[CTN]]&lt;1,INDEX([1]!NOTA[QTY],Table1[[#This Row],[//NOTA]]),"")</f>
        <v/>
      </c>
      <c r="AC156" s="4" t="str">
        <f>IF(Table1[[#This Row],[SISA]]="","",INDEX([1]!NOTA[STN],Table1[[#This Row],[//NOTA]]))</f>
        <v/>
      </c>
      <c r="AD15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56" s="2" t="str">
        <f>IF(Table1[[#This Row],[SISA X]]="","",Table1[[#This Row],[STN X]])</f>
        <v/>
      </c>
      <c r="AF156" s="2">
        <f ca="1">IF(AND(AR$5:AR$373&gt;=$3:$3,AR$5:AR$373&lt;=$4:$4),Table1[[#This Row],[CTN]],"")</f>
        <v>3</v>
      </c>
      <c r="AG156" s="2" t="str">
        <f ca="1">IF(Table1[[#This Row],[CTN_MG_1]]="","",Table1[[#This Row],[SISA X]])</f>
        <v/>
      </c>
      <c r="AH156" s="2" t="str">
        <f ca="1">IF(Table1[[#This Row],[QTY_ECER_MG_1]]="","",Table1[[#This Row],[STN SISA X]])</f>
        <v/>
      </c>
      <c r="AI156" s="2">
        <f ca="1">IF(Table1[[#This Row],[CTN_MG_1]]="","",COUNT(AF$6:AF156))</f>
        <v>142</v>
      </c>
      <c r="AJ156" s="2" t="str">
        <f ca="1">IF(AND(Table1[TGL_H]&gt;=$3:$3,Table1[TGL_H]&lt;=$4:$4),Table1[CTN],"")</f>
        <v/>
      </c>
      <c r="AK156" s="2" t="str">
        <f ca="1">IF(Table1[[#This Row],[CTN_MG_2]]="","",Table1[[#This Row],[SISA X]])</f>
        <v/>
      </c>
      <c r="AL156" s="2" t="str">
        <f ca="1">IF(Table1[[#This Row],[QTY_ECER_MG_2]]="","",Table1[[#This Row],[STN SISA X]])</f>
        <v/>
      </c>
      <c r="AM156" s="2" t="str">
        <f ca="1">IF(Table1[[#This Row],[CTN_MG_2]]="","",COUNT(AJ$6:AJ156))</f>
        <v/>
      </c>
      <c r="AN156" s="2" t="str">
        <f ca="1">IF(AND(AR$5:AR$373&gt;=$3:$3,AR$5:AR$373&lt;=$4:$4),Table1[[#This Row],[CTN]],"")</f>
        <v/>
      </c>
      <c r="AO156" s="2" t="str">
        <f ca="1">IF(Table1[[#This Row],[CTN_MG_3]]="","",Table1[[#This Row],[SISA X]])</f>
        <v/>
      </c>
      <c r="AP156" s="2" t="str">
        <f ca="1">IF(Table1[[#This Row],[QTY_ECER_MG_3]]="","",Table1[[#This Row],[STN SISA X]])</f>
        <v/>
      </c>
      <c r="AQ156" s="4" t="str">
        <f ca="1">IF(Table1[[#This Row],[CTN_MG_3]]="","",COUNT(AN$6:AN156))</f>
        <v/>
      </c>
      <c r="AR156" s="3">
        <f ca="1">INDEX([1]!NOTA[TGL_H],Table1[[#This Row],[//NOTA]])</f>
        <v>45115</v>
      </c>
    </row>
    <row r="157" spans="1:44" x14ac:dyDescent="0.25">
      <c r="A157" s="1">
        <v>194</v>
      </c>
      <c r="D157" t="str">
        <f ca="1">INDEX([1]!NOTA[NB NOTA_C_QTY],Table1[[#This Row],[//NOTA]])</f>
        <v>kenkobinderclipno20010grsartomoro</v>
      </c>
      <c r="E15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binderclipkenkono20010grs</v>
      </c>
      <c r="F157">
        <f ca="1">MATCH(Table1[NB BM_C_QTY],Table6[POINTER],0)</f>
        <v>3382</v>
      </c>
      <c r="G157">
        <f t="shared" si="3"/>
        <v>194</v>
      </c>
      <c r="H157">
        <f ca="1">MATCH(Table1[[#This Row],[NB NOTA_C_QTY]],[2]!db[NB NOTA_C_QTY+F],0)</f>
        <v>1210</v>
      </c>
      <c r="I157" s="4" t="str">
        <f ca="1">INDEX(INDIRECT($4:$4),Table1[//DB])</f>
        <v>Binder clip Kenko no.200</v>
      </c>
      <c r="J157" s="4" t="str">
        <f ca="1">INDEX(INDIRECT($4:$4),Table1[//DB])</f>
        <v>ARTO MORO</v>
      </c>
      <c r="K157" s="5" t="str">
        <f ca="1">INDEX(INDIRECT($4:$4),Table1[//DB])</f>
        <v>KENKO</v>
      </c>
      <c r="L157" s="4" t="str">
        <f ca="1">INDEX(INDIRECT($4:$4),Table1[//DB])</f>
        <v>10 GRS</v>
      </c>
      <c r="M157" s="4" t="str">
        <f ca="1">INDEX(INDIRECT($4:$4),Table1[//DB])</f>
        <v>clip</v>
      </c>
      <c r="N157" s="4" t="str">
        <f ca="1">INDEX(INDIRECT($4:$4),Table1[//DB])</f>
        <v>10</v>
      </c>
      <c r="O157" s="4" t="str">
        <f ca="1">INDEX(INDIRECT($4:$4),Table1[//DB])</f>
        <v>GRS</v>
      </c>
      <c r="P157" s="4">
        <f ca="1">INDEX(INDIRECT($4:$4),Table1[//DB])</f>
        <v>12</v>
      </c>
      <c r="Q157" s="4" t="str">
        <f ca="1">INDEX(INDIRECT($4:$4),Table1[//DB])</f>
        <v>LSN</v>
      </c>
      <c r="R157" s="4">
        <f ca="1">INDEX(INDIRECT($4:$4),Table1[//DB])</f>
        <v>12</v>
      </c>
      <c r="S157" s="4" t="str">
        <f ca="1">INDEX(INDIRECT($4:$4),Table1[//DB])</f>
        <v>PCS</v>
      </c>
      <c r="T157" s="4">
        <f ca="1">INDEX(INDIRECT($4:$4),Table1[//DB])</f>
        <v>1440</v>
      </c>
      <c r="U157" s="4" t="str">
        <f ca="1">INDEX(INDIRECT($4:$4),Table1[//DB])</f>
        <v>PCS</v>
      </c>
      <c r="V157" s="4"/>
      <c r="W157" s="2">
        <f>INDEX([1]!NOTA[C],Table1[[#This Row],[//NOTA]])</f>
        <v>5</v>
      </c>
      <c r="X15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157" s="2">
        <f>IF(Table1[[#This Row],[CTN]]&lt;1,"",INDEX([1]!NOTA[QTY],Table1[[#This Row],[//NOTA]]))</f>
        <v>0</v>
      </c>
      <c r="Z157" s="2">
        <f>IF(Table1[[#This Row],[CTN]]&lt;1,"",INDEX([1]!NOTA[STN],Table1[[#This Row],[//NOTA]]))</f>
        <v>0</v>
      </c>
      <c r="AA15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7200</v>
      </c>
      <c r="AB157" s="4" t="str">
        <f>IF(Table1[[#This Row],[CTN]]&lt;1,INDEX([1]!NOTA[QTY],Table1[[#This Row],[//NOTA]]),"")</f>
        <v/>
      </c>
      <c r="AC157" s="4" t="str">
        <f>IF(Table1[[#This Row],[SISA]]="","",INDEX([1]!NOTA[STN],Table1[[#This Row],[//NOTA]]))</f>
        <v/>
      </c>
      <c r="AD15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57" s="2" t="str">
        <f>IF(Table1[[#This Row],[SISA X]]="","",Table1[[#This Row],[STN X]])</f>
        <v/>
      </c>
      <c r="AF157" s="2">
        <f ca="1">IF(AND(AR$5:AR$373&gt;=$3:$3,AR$5:AR$373&lt;=$4:$4),Table1[[#This Row],[CTN]],"")</f>
        <v>5</v>
      </c>
      <c r="AG157" s="2" t="str">
        <f ca="1">IF(Table1[[#This Row],[CTN_MG_1]]="","",Table1[[#This Row],[SISA X]])</f>
        <v/>
      </c>
      <c r="AH157" s="2" t="str">
        <f ca="1">IF(Table1[[#This Row],[QTY_ECER_MG_1]]="","",Table1[[#This Row],[STN SISA X]])</f>
        <v/>
      </c>
      <c r="AI157" s="2">
        <f ca="1">IF(Table1[[#This Row],[CTN_MG_1]]="","",COUNT(AF$6:AF157))</f>
        <v>143</v>
      </c>
      <c r="AJ157" s="2" t="str">
        <f ca="1">IF(AND(Table1[TGL_H]&gt;=$3:$3,Table1[TGL_H]&lt;=$4:$4),Table1[CTN],"")</f>
        <v/>
      </c>
      <c r="AK157" s="2" t="str">
        <f ca="1">IF(Table1[[#This Row],[CTN_MG_2]]="","",Table1[[#This Row],[SISA X]])</f>
        <v/>
      </c>
      <c r="AL157" s="2" t="str">
        <f ca="1">IF(Table1[[#This Row],[QTY_ECER_MG_2]]="","",Table1[[#This Row],[STN SISA X]])</f>
        <v/>
      </c>
      <c r="AM157" s="2" t="str">
        <f ca="1">IF(Table1[[#This Row],[CTN_MG_2]]="","",COUNT(AJ$6:AJ157))</f>
        <v/>
      </c>
      <c r="AN157" s="2" t="str">
        <f ca="1">IF(AND(AR$5:AR$373&gt;=$3:$3,AR$5:AR$373&lt;=$4:$4),Table1[[#This Row],[CTN]],"")</f>
        <v/>
      </c>
      <c r="AO157" s="2" t="str">
        <f ca="1">IF(Table1[[#This Row],[CTN_MG_3]]="","",Table1[[#This Row],[SISA X]])</f>
        <v/>
      </c>
      <c r="AP157" s="2" t="str">
        <f ca="1">IF(Table1[[#This Row],[QTY_ECER_MG_3]]="","",Table1[[#This Row],[STN SISA X]])</f>
        <v/>
      </c>
      <c r="AQ157" s="4" t="str">
        <f ca="1">IF(Table1[[#This Row],[CTN_MG_3]]="","",COUNT(AN$6:AN157))</f>
        <v/>
      </c>
      <c r="AR157" s="3">
        <f ca="1">INDEX([1]!NOTA[TGL_H],Table1[[#This Row],[//NOTA]])</f>
        <v>45115</v>
      </c>
    </row>
    <row r="158" spans="1:44" x14ac:dyDescent="0.25">
      <c r="A158" s="1">
        <v>195</v>
      </c>
      <c r="D158" t="str">
        <f ca="1">INDEX([1]!NOTA[NB NOTA_C_QTY],Table1[[#This Row],[//NOTA]])</f>
        <v>kenkobinderclipno2605grsartomoro</v>
      </c>
      <c r="E15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binderclipkenkono2605grs</v>
      </c>
      <c r="F158">
        <f ca="1">MATCH(Table1[NB BM_C_QTY],Table6[POINTER],0)</f>
        <v>3383</v>
      </c>
      <c r="G158">
        <f t="shared" si="3"/>
        <v>195</v>
      </c>
      <c r="H158">
        <f ca="1">MATCH(Table1[[#This Row],[NB NOTA_C_QTY]],[2]!db[NB NOTA_C_QTY+F],0)</f>
        <v>1211</v>
      </c>
      <c r="I158" s="4" t="str">
        <f ca="1">INDEX(INDIRECT($4:$4),Table1[//DB])</f>
        <v>Binder clip Kenko No.260</v>
      </c>
      <c r="J158" s="4" t="str">
        <f ca="1">INDEX(INDIRECT($4:$4),Table1[//DB])</f>
        <v>ARTO MORO</v>
      </c>
      <c r="K158" s="5" t="str">
        <f ca="1">INDEX(INDIRECT($4:$4),Table1[//DB])</f>
        <v>KENKO</v>
      </c>
      <c r="L158" s="4" t="str">
        <f ca="1">INDEX(INDIRECT($4:$4),Table1[//DB])</f>
        <v>5 GRS</v>
      </c>
      <c r="M158" s="4" t="str">
        <f ca="1">INDEX(INDIRECT($4:$4),Table1[//DB])</f>
        <v>clip</v>
      </c>
      <c r="N158" s="4" t="str">
        <f ca="1">INDEX(INDIRECT($4:$4),Table1[//DB])</f>
        <v>5</v>
      </c>
      <c r="O158" s="4" t="str">
        <f ca="1">INDEX(INDIRECT($4:$4),Table1[//DB])</f>
        <v>GRS</v>
      </c>
      <c r="P158" s="4">
        <f ca="1">INDEX(INDIRECT($4:$4),Table1[//DB])</f>
        <v>12</v>
      </c>
      <c r="Q158" s="4" t="str">
        <f ca="1">INDEX(INDIRECT($4:$4),Table1[//DB])</f>
        <v>LSN</v>
      </c>
      <c r="R158" s="4">
        <f ca="1">INDEX(INDIRECT($4:$4),Table1[//DB])</f>
        <v>12</v>
      </c>
      <c r="S158" s="4" t="str">
        <f ca="1">INDEX(INDIRECT($4:$4),Table1[//DB])</f>
        <v>PCS</v>
      </c>
      <c r="T158" s="4">
        <f ca="1">INDEX(INDIRECT($4:$4),Table1[//DB])</f>
        <v>720</v>
      </c>
      <c r="U158" s="4" t="str">
        <f ca="1">INDEX(INDIRECT($4:$4),Table1[//DB])</f>
        <v>PCS</v>
      </c>
      <c r="V158" s="4"/>
      <c r="W158" s="2">
        <f>INDEX([1]!NOTA[C],Table1[[#This Row],[//NOTA]])</f>
        <v>8</v>
      </c>
      <c r="X158" s="2">
        <f ca="1">IF(Table1[[#This Row],[Column5]]/Table1[[#This Row],[QTY X]]=Table1[[#This Row],[CTN]],Table1[[#This Row],[Column5]]/Table1[[#This Row],[QTY X]],Table1[[#This Row],[Column5]]/Table1[[#This Row],[QTY X]]&amp;" xxx ")</f>
        <v>8</v>
      </c>
      <c r="Y158" s="2">
        <f>IF(Table1[[#This Row],[CTN]]&lt;1,"",INDEX([1]!NOTA[QTY],Table1[[#This Row],[//NOTA]]))</f>
        <v>0</v>
      </c>
      <c r="Z158" s="2">
        <f>IF(Table1[[#This Row],[CTN]]&lt;1,"",INDEX([1]!NOTA[STN],Table1[[#This Row],[//NOTA]]))</f>
        <v>0</v>
      </c>
      <c r="AA15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5760</v>
      </c>
      <c r="AB158" s="4" t="str">
        <f>IF(Table1[[#This Row],[CTN]]&lt;1,INDEX([1]!NOTA[QTY],Table1[[#This Row],[//NOTA]]),"")</f>
        <v/>
      </c>
      <c r="AC158" s="4" t="str">
        <f>IF(Table1[[#This Row],[SISA]]="","",INDEX([1]!NOTA[STN],Table1[[#This Row],[//NOTA]]))</f>
        <v/>
      </c>
      <c r="AD15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58" s="2" t="str">
        <f>IF(Table1[[#This Row],[SISA X]]="","",Table1[[#This Row],[STN X]])</f>
        <v/>
      </c>
      <c r="AF158" s="2">
        <f ca="1">IF(AND(AR$5:AR$373&gt;=$3:$3,AR$5:AR$373&lt;=$4:$4),Table1[[#This Row],[CTN]],"")</f>
        <v>8</v>
      </c>
      <c r="AG158" s="2" t="str">
        <f ca="1">IF(Table1[[#This Row],[CTN_MG_1]]="","",Table1[[#This Row],[SISA X]])</f>
        <v/>
      </c>
      <c r="AH158" s="2" t="str">
        <f ca="1">IF(Table1[[#This Row],[QTY_ECER_MG_1]]="","",Table1[[#This Row],[STN SISA X]])</f>
        <v/>
      </c>
      <c r="AI158" s="2">
        <f ca="1">IF(Table1[[#This Row],[CTN_MG_1]]="","",COUNT(AF$6:AF158))</f>
        <v>144</v>
      </c>
      <c r="AJ158" s="2" t="str">
        <f ca="1">IF(AND(Table1[TGL_H]&gt;=$3:$3,Table1[TGL_H]&lt;=$4:$4),Table1[CTN],"")</f>
        <v/>
      </c>
      <c r="AK158" s="2" t="str">
        <f ca="1">IF(Table1[[#This Row],[CTN_MG_2]]="","",Table1[[#This Row],[SISA X]])</f>
        <v/>
      </c>
      <c r="AL158" s="2" t="str">
        <f ca="1">IF(Table1[[#This Row],[QTY_ECER_MG_2]]="","",Table1[[#This Row],[STN SISA X]])</f>
        <v/>
      </c>
      <c r="AM158" s="2" t="str">
        <f ca="1">IF(Table1[[#This Row],[CTN_MG_2]]="","",COUNT(AJ$6:AJ158))</f>
        <v/>
      </c>
      <c r="AN158" s="2" t="str">
        <f ca="1">IF(AND(AR$5:AR$373&gt;=$3:$3,AR$5:AR$373&lt;=$4:$4),Table1[[#This Row],[CTN]],"")</f>
        <v/>
      </c>
      <c r="AO158" s="2" t="str">
        <f ca="1">IF(Table1[[#This Row],[CTN_MG_3]]="","",Table1[[#This Row],[SISA X]])</f>
        <v/>
      </c>
      <c r="AP158" s="2" t="str">
        <f ca="1">IF(Table1[[#This Row],[QTY_ECER_MG_3]]="","",Table1[[#This Row],[STN SISA X]])</f>
        <v/>
      </c>
      <c r="AQ158" s="4" t="str">
        <f ca="1">IF(Table1[[#This Row],[CTN_MG_3]]="","",COUNT(AN$6:AN158))</f>
        <v/>
      </c>
      <c r="AR158" s="3">
        <f ca="1">INDEX([1]!NOTA[TGL_H],Table1[[#This Row],[//NOTA]])</f>
        <v>45115</v>
      </c>
    </row>
    <row r="159" spans="1:44" x14ac:dyDescent="0.25">
      <c r="A159" s="1">
        <v>196</v>
      </c>
      <c r="D159" t="str">
        <f ca="1">INDEX([1]!NOTA[NB NOTA_C_QTY],Table1[[#This Row],[//NOTA]])</f>
        <v>kenkobinderclipno2806pcsbox72box6pcsartomoro</v>
      </c>
      <c r="E15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binderclipkenkono2806pcsbox72box6pcs</v>
      </c>
      <c r="F159" t="e">
        <f ca="1">MATCH(Table1[NB BM_C_QTY],Table6[POINTER],0)</f>
        <v>#N/A</v>
      </c>
      <c r="G159">
        <f t="shared" si="3"/>
        <v>196</v>
      </c>
      <c r="H159">
        <f ca="1">MATCH(Table1[[#This Row],[NB NOTA_C_QTY]],[2]!db[NB NOTA_C_QTY+F],0)</f>
        <v>1213</v>
      </c>
      <c r="I159" s="4" t="str">
        <f ca="1">INDEX(INDIRECT($4:$4),Table1[//DB])</f>
        <v>Binder Clip Kenko No.280 (6 PCS/ BOX)</v>
      </c>
      <c r="J159" s="4" t="str">
        <f ca="1">INDEX(INDIRECT($4:$4),Table1[//DB])</f>
        <v>ARTO MORO</v>
      </c>
      <c r="K159" s="5" t="str">
        <f ca="1">INDEX(INDIRECT($4:$4),Table1[//DB])</f>
        <v>KENKO</v>
      </c>
      <c r="L159" s="4" t="str">
        <f ca="1">INDEX(INDIRECT($4:$4),Table1[//DB])</f>
        <v>72 BOX (6 PCS)</v>
      </c>
      <c r="M159" s="4" t="str">
        <f ca="1">INDEX(INDIRECT($4:$4),Table1[//DB])</f>
        <v>clip</v>
      </c>
      <c r="N159" s="4" t="str">
        <f ca="1">INDEX(INDIRECT($4:$4),Table1[//DB])</f>
        <v>72</v>
      </c>
      <c r="O159" s="4" t="str">
        <f ca="1">INDEX(INDIRECT($4:$4),Table1[//DB])</f>
        <v>BOX</v>
      </c>
      <c r="P159" s="4" t="str">
        <f ca="1">INDEX(INDIRECT($4:$4),Table1[//DB])</f>
        <v>6</v>
      </c>
      <c r="Q159" s="4" t="str">
        <f ca="1">INDEX(INDIRECT($4:$4),Table1[//DB])</f>
        <v>PCS</v>
      </c>
      <c r="R159" s="4" t="str">
        <f ca="1">INDEX(INDIRECT($4:$4),Table1[//DB])</f>
        <v/>
      </c>
      <c r="S159" s="4" t="str">
        <f ca="1">INDEX(INDIRECT($4:$4),Table1[//DB])</f>
        <v/>
      </c>
      <c r="T159" s="4">
        <f ca="1">INDEX(INDIRECT($4:$4),Table1[//DB])</f>
        <v>432</v>
      </c>
      <c r="U159" s="4" t="str">
        <f ca="1">INDEX(INDIRECT($4:$4),Table1[//DB])</f>
        <v>PCS</v>
      </c>
      <c r="V159" s="4"/>
      <c r="W159" s="2">
        <f>INDEX([1]!NOTA[C],Table1[[#This Row],[//NOTA]])</f>
        <v>2</v>
      </c>
      <c r="X15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59" s="2">
        <f>IF(Table1[[#This Row],[CTN]]&lt;1,"",INDEX([1]!NOTA[QTY],Table1[[#This Row],[//NOTA]]))</f>
        <v>0</v>
      </c>
      <c r="Z159" s="2">
        <f>IF(Table1[[#This Row],[CTN]]&lt;1,"",INDEX([1]!NOTA[STN],Table1[[#This Row],[//NOTA]]))</f>
        <v>0</v>
      </c>
      <c r="AA15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159" s="4" t="str">
        <f>IF(Table1[[#This Row],[CTN]]&lt;1,INDEX([1]!NOTA[QTY],Table1[[#This Row],[//NOTA]]),"")</f>
        <v/>
      </c>
      <c r="AC159" s="4" t="str">
        <f>IF(Table1[[#This Row],[SISA]]="","",INDEX([1]!NOTA[STN],Table1[[#This Row],[//NOTA]]))</f>
        <v/>
      </c>
      <c r="AD15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59" s="2" t="str">
        <f>IF(Table1[[#This Row],[SISA X]]="","",Table1[[#This Row],[STN X]])</f>
        <v/>
      </c>
      <c r="AF159" s="2">
        <f ca="1">IF(AND(AR$5:AR$373&gt;=$3:$3,AR$5:AR$373&lt;=$4:$4),Table1[[#This Row],[CTN]],"")</f>
        <v>2</v>
      </c>
      <c r="AG159" s="2" t="str">
        <f ca="1">IF(Table1[[#This Row],[CTN_MG_1]]="","",Table1[[#This Row],[SISA X]])</f>
        <v/>
      </c>
      <c r="AH159" s="2" t="str">
        <f ca="1">IF(Table1[[#This Row],[QTY_ECER_MG_1]]="","",Table1[[#This Row],[STN SISA X]])</f>
        <v/>
      </c>
      <c r="AI159" s="2">
        <f ca="1">IF(Table1[[#This Row],[CTN_MG_1]]="","",COUNT(AF$6:AF159))</f>
        <v>145</v>
      </c>
      <c r="AJ159" s="2" t="str">
        <f ca="1">IF(AND(Table1[TGL_H]&gt;=$3:$3,Table1[TGL_H]&lt;=$4:$4),Table1[CTN],"")</f>
        <v/>
      </c>
      <c r="AK159" s="2" t="str">
        <f ca="1">IF(Table1[[#This Row],[CTN_MG_2]]="","",Table1[[#This Row],[SISA X]])</f>
        <v/>
      </c>
      <c r="AL159" s="2" t="str">
        <f ca="1">IF(Table1[[#This Row],[QTY_ECER_MG_2]]="","",Table1[[#This Row],[STN SISA X]])</f>
        <v/>
      </c>
      <c r="AM159" s="2" t="str">
        <f ca="1">IF(Table1[[#This Row],[CTN_MG_2]]="","",COUNT(AJ$6:AJ159))</f>
        <v/>
      </c>
      <c r="AN159" s="2" t="str">
        <f ca="1">IF(AND(AR$5:AR$373&gt;=$3:$3,AR$5:AR$373&lt;=$4:$4),Table1[[#This Row],[CTN]],"")</f>
        <v/>
      </c>
      <c r="AO159" s="2" t="str">
        <f ca="1">IF(Table1[[#This Row],[CTN_MG_3]]="","",Table1[[#This Row],[SISA X]])</f>
        <v/>
      </c>
      <c r="AP159" s="2" t="str">
        <f ca="1">IF(Table1[[#This Row],[QTY_ECER_MG_3]]="","",Table1[[#This Row],[STN SISA X]])</f>
        <v/>
      </c>
      <c r="AQ159" s="4" t="str">
        <f ca="1">IF(Table1[[#This Row],[CTN_MG_3]]="","",COUNT(AN$6:AN159))</f>
        <v/>
      </c>
      <c r="AR159" s="3">
        <f ca="1">INDEX([1]!NOTA[TGL_H],Table1[[#This Row],[//NOTA]])</f>
        <v>45115</v>
      </c>
    </row>
    <row r="160" spans="1:44" x14ac:dyDescent="0.25">
      <c r="A160" s="1">
        <v>197</v>
      </c>
      <c r="D160" t="str">
        <f ca="1">INDEX([1]!NOTA[NB NOTA_C_QTY],Table1[[#This Row],[//NOTA]])</f>
        <v>kenkobinderclipno3006pcsbox48box6pcsartomoro</v>
      </c>
      <c r="E16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binderclipkenkono3006pcsbox48box6pcs</v>
      </c>
      <c r="F160" t="e">
        <f ca="1">MATCH(Table1[NB BM_C_QTY],Table6[POINTER],0)</f>
        <v>#N/A</v>
      </c>
      <c r="G160">
        <f t="shared" si="3"/>
        <v>197</v>
      </c>
      <c r="H160">
        <f ca="1">MATCH(Table1[[#This Row],[NB NOTA_C_QTY]],[2]!db[NB NOTA_C_QTY+F],0)</f>
        <v>1215</v>
      </c>
      <c r="I160" s="4" t="str">
        <f ca="1">INDEX(INDIRECT($4:$4),Table1[//DB])</f>
        <v>Binder Clip Kenko No.300 (6 PCS/ BOX)</v>
      </c>
      <c r="J160" s="4" t="str">
        <f ca="1">INDEX(INDIRECT($4:$4),Table1[//DB])</f>
        <v>ARTO MORO</v>
      </c>
      <c r="K160" s="5" t="str">
        <f ca="1">INDEX(INDIRECT($4:$4),Table1[//DB])</f>
        <v>KENKO</v>
      </c>
      <c r="L160" s="4" t="str">
        <f ca="1">INDEX(INDIRECT($4:$4),Table1[//DB])</f>
        <v>48 BOX (6 PCS)</v>
      </c>
      <c r="M160" s="4" t="str">
        <f ca="1">INDEX(INDIRECT($4:$4),Table1[//DB])</f>
        <v>clip</v>
      </c>
      <c r="N160" s="4" t="str">
        <f ca="1">INDEX(INDIRECT($4:$4),Table1[//DB])</f>
        <v>48</v>
      </c>
      <c r="O160" s="4" t="str">
        <f ca="1">INDEX(INDIRECT($4:$4),Table1[//DB])</f>
        <v>BOX</v>
      </c>
      <c r="P160" s="4" t="str">
        <f ca="1">INDEX(INDIRECT($4:$4),Table1[//DB])</f>
        <v>6</v>
      </c>
      <c r="Q160" s="4" t="str">
        <f ca="1">INDEX(INDIRECT($4:$4),Table1[//DB])</f>
        <v>PCS</v>
      </c>
      <c r="R160" s="4" t="str">
        <f ca="1">INDEX(INDIRECT($4:$4),Table1[//DB])</f>
        <v/>
      </c>
      <c r="S160" s="4" t="str">
        <f ca="1">INDEX(INDIRECT($4:$4),Table1[//DB])</f>
        <v/>
      </c>
      <c r="T160" s="4">
        <f ca="1">INDEX(INDIRECT($4:$4),Table1[//DB])</f>
        <v>288</v>
      </c>
      <c r="U160" s="4" t="str">
        <f ca="1">INDEX(INDIRECT($4:$4),Table1[//DB])</f>
        <v>PCS</v>
      </c>
      <c r="V160" s="4"/>
      <c r="W160" s="2">
        <f>INDEX([1]!NOTA[C],Table1[[#This Row],[//NOTA]])</f>
        <v>2</v>
      </c>
      <c r="X16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60" s="2">
        <f>IF(Table1[[#This Row],[CTN]]&lt;1,"",INDEX([1]!NOTA[QTY],Table1[[#This Row],[//NOTA]]))</f>
        <v>0</v>
      </c>
      <c r="Z160" s="2">
        <f>IF(Table1[[#This Row],[CTN]]&lt;1,"",INDEX([1]!NOTA[STN],Table1[[#This Row],[//NOTA]]))</f>
        <v>0</v>
      </c>
      <c r="AA16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B160" s="4" t="str">
        <f>IF(Table1[[#This Row],[CTN]]&lt;1,INDEX([1]!NOTA[QTY],Table1[[#This Row],[//NOTA]]),"")</f>
        <v/>
      </c>
      <c r="AC160" s="4" t="str">
        <f>IF(Table1[[#This Row],[SISA]]="","",INDEX([1]!NOTA[STN],Table1[[#This Row],[//NOTA]]))</f>
        <v/>
      </c>
      <c r="AD16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0" s="2" t="str">
        <f>IF(Table1[[#This Row],[SISA X]]="","",Table1[[#This Row],[STN X]])</f>
        <v/>
      </c>
      <c r="AF160" s="2">
        <f ca="1">IF(AND(AR$5:AR$373&gt;=$3:$3,AR$5:AR$373&lt;=$4:$4),Table1[[#This Row],[CTN]],"")</f>
        <v>2</v>
      </c>
      <c r="AG160" s="2" t="str">
        <f ca="1">IF(Table1[[#This Row],[CTN_MG_1]]="","",Table1[[#This Row],[SISA X]])</f>
        <v/>
      </c>
      <c r="AH160" s="2" t="str">
        <f ca="1">IF(Table1[[#This Row],[QTY_ECER_MG_1]]="","",Table1[[#This Row],[STN SISA X]])</f>
        <v/>
      </c>
      <c r="AI160" s="2">
        <f ca="1">IF(Table1[[#This Row],[CTN_MG_1]]="","",COUNT(AF$6:AF160))</f>
        <v>146</v>
      </c>
      <c r="AJ160" s="2" t="str">
        <f ca="1">IF(AND(Table1[TGL_H]&gt;=$3:$3,Table1[TGL_H]&lt;=$4:$4),Table1[CTN],"")</f>
        <v/>
      </c>
      <c r="AK160" s="2" t="str">
        <f ca="1">IF(Table1[[#This Row],[CTN_MG_2]]="","",Table1[[#This Row],[SISA X]])</f>
        <v/>
      </c>
      <c r="AL160" s="2" t="str">
        <f ca="1">IF(Table1[[#This Row],[QTY_ECER_MG_2]]="","",Table1[[#This Row],[STN SISA X]])</f>
        <v/>
      </c>
      <c r="AM160" s="2" t="str">
        <f ca="1">IF(Table1[[#This Row],[CTN_MG_2]]="","",COUNT(AJ$6:AJ160))</f>
        <v/>
      </c>
      <c r="AN160" s="2" t="str">
        <f ca="1">IF(AND(AR$5:AR$373&gt;=$3:$3,AR$5:AR$373&lt;=$4:$4),Table1[[#This Row],[CTN]],"")</f>
        <v/>
      </c>
      <c r="AO160" s="2" t="str">
        <f ca="1">IF(Table1[[#This Row],[CTN_MG_3]]="","",Table1[[#This Row],[SISA X]])</f>
        <v/>
      </c>
      <c r="AP160" s="2" t="str">
        <f ca="1">IF(Table1[[#This Row],[QTY_ECER_MG_3]]="","",Table1[[#This Row],[STN SISA X]])</f>
        <v/>
      </c>
      <c r="AQ160" s="4" t="str">
        <f ca="1">IF(Table1[[#This Row],[CTN_MG_3]]="","",COUNT(AN$6:AN160))</f>
        <v/>
      </c>
      <c r="AR160" s="3">
        <f ca="1">INDEX([1]!NOTA[TGL_H],Table1[[#This Row],[//NOTA]])</f>
        <v>45115</v>
      </c>
    </row>
    <row r="161" spans="1:44" x14ac:dyDescent="0.25">
      <c r="A161" s="1">
        <v>198</v>
      </c>
      <c r="D161" t="str">
        <f ca="1">INDEX([1]!NOTA[NB NOTA_C_QTY],Table1[[#This Row],[//NOTA]])</f>
        <v>kenkobinderclipno10550grsartomoro</v>
      </c>
      <c r="E16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binderclipkenkono10550grs</v>
      </c>
      <c r="F161">
        <f ca="1">MATCH(Table1[NB BM_C_QTY],Table6[POINTER],0)</f>
        <v>3378</v>
      </c>
      <c r="G161">
        <f t="shared" si="3"/>
        <v>198</v>
      </c>
      <c r="H161">
        <f ca="1">MATCH(Table1[[#This Row],[NB NOTA_C_QTY]],[2]!db[NB NOTA_C_QTY+F],0)</f>
        <v>1206</v>
      </c>
      <c r="I161" s="4" t="str">
        <f ca="1">INDEX(INDIRECT($4:$4),Table1[//DB])</f>
        <v>Binder clip Kenko no.105</v>
      </c>
      <c r="J161" s="4" t="str">
        <f ca="1">INDEX(INDIRECT($4:$4),Table1[//DB])</f>
        <v>ARTO MORO</v>
      </c>
      <c r="K161" s="5" t="str">
        <f ca="1">INDEX(INDIRECT($4:$4),Table1[//DB])</f>
        <v>KENKO</v>
      </c>
      <c r="L161" s="4" t="str">
        <f ca="1">INDEX(INDIRECT($4:$4),Table1[//DB])</f>
        <v>50 GRS</v>
      </c>
      <c r="M161" s="4" t="str">
        <f ca="1">INDEX(INDIRECT($4:$4),Table1[//DB])</f>
        <v>clip</v>
      </c>
      <c r="N161" s="4" t="str">
        <f ca="1">INDEX(INDIRECT($4:$4),Table1[//DB])</f>
        <v>50</v>
      </c>
      <c r="O161" s="4" t="str">
        <f ca="1">INDEX(INDIRECT($4:$4),Table1[//DB])</f>
        <v>GRS</v>
      </c>
      <c r="P161" s="4">
        <f ca="1">INDEX(INDIRECT($4:$4),Table1[//DB])</f>
        <v>12</v>
      </c>
      <c r="Q161" s="4" t="str">
        <f ca="1">INDEX(INDIRECT($4:$4),Table1[//DB])</f>
        <v>LSN</v>
      </c>
      <c r="R161" s="4">
        <f ca="1">INDEX(INDIRECT($4:$4),Table1[//DB])</f>
        <v>12</v>
      </c>
      <c r="S161" s="4" t="str">
        <f ca="1">INDEX(INDIRECT($4:$4),Table1[//DB])</f>
        <v>PCS</v>
      </c>
      <c r="T161" s="4">
        <f ca="1">INDEX(INDIRECT($4:$4),Table1[//DB])</f>
        <v>7200</v>
      </c>
      <c r="U161" s="4" t="str">
        <f ca="1">INDEX(INDIRECT($4:$4),Table1[//DB])</f>
        <v>PCS</v>
      </c>
      <c r="V161" s="4"/>
      <c r="W161" s="2">
        <f>INDEX([1]!NOTA[C],Table1[[#This Row],[//NOTA]])</f>
        <v>3</v>
      </c>
      <c r="X161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61" s="2">
        <f>IF(Table1[[#This Row],[CTN]]&lt;1,"",INDEX([1]!NOTA[QTY],Table1[[#This Row],[//NOTA]]))</f>
        <v>0</v>
      </c>
      <c r="Z161" s="2">
        <f>IF(Table1[[#This Row],[CTN]]&lt;1,"",INDEX([1]!NOTA[STN],Table1[[#This Row],[//NOTA]]))</f>
        <v>0</v>
      </c>
      <c r="AA16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21600</v>
      </c>
      <c r="AB161" s="4" t="str">
        <f>IF(Table1[[#This Row],[CTN]]&lt;1,INDEX([1]!NOTA[QTY],Table1[[#This Row],[//NOTA]]),"")</f>
        <v/>
      </c>
      <c r="AC161" s="4" t="str">
        <f>IF(Table1[[#This Row],[SISA]]="","",INDEX([1]!NOTA[STN],Table1[[#This Row],[//NOTA]]))</f>
        <v/>
      </c>
      <c r="AD16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1" s="2" t="str">
        <f>IF(Table1[[#This Row],[SISA X]]="","",Table1[[#This Row],[STN X]])</f>
        <v/>
      </c>
      <c r="AF161" s="2">
        <f ca="1">IF(AND(AR$5:AR$373&gt;=$3:$3,AR$5:AR$373&lt;=$4:$4),Table1[[#This Row],[CTN]],"")</f>
        <v>3</v>
      </c>
      <c r="AG161" s="2" t="str">
        <f ca="1">IF(Table1[[#This Row],[CTN_MG_1]]="","",Table1[[#This Row],[SISA X]])</f>
        <v/>
      </c>
      <c r="AH161" s="2" t="str">
        <f ca="1">IF(Table1[[#This Row],[QTY_ECER_MG_1]]="","",Table1[[#This Row],[STN SISA X]])</f>
        <v/>
      </c>
      <c r="AI161" s="2">
        <f ca="1">IF(Table1[[#This Row],[CTN_MG_1]]="","",COUNT(AF$6:AF161))</f>
        <v>147</v>
      </c>
      <c r="AJ161" s="2" t="str">
        <f ca="1">IF(AND(Table1[TGL_H]&gt;=$3:$3,Table1[TGL_H]&lt;=$4:$4),Table1[CTN],"")</f>
        <v/>
      </c>
      <c r="AK161" s="2" t="str">
        <f ca="1">IF(Table1[[#This Row],[CTN_MG_2]]="","",Table1[[#This Row],[SISA X]])</f>
        <v/>
      </c>
      <c r="AL161" s="2" t="str">
        <f ca="1">IF(Table1[[#This Row],[QTY_ECER_MG_2]]="","",Table1[[#This Row],[STN SISA X]])</f>
        <v/>
      </c>
      <c r="AM161" s="2" t="str">
        <f ca="1">IF(Table1[[#This Row],[CTN_MG_2]]="","",COUNT(AJ$6:AJ161))</f>
        <v/>
      </c>
      <c r="AN161" s="2" t="str">
        <f ca="1">IF(AND(AR$5:AR$373&gt;=$3:$3,AR$5:AR$373&lt;=$4:$4),Table1[[#This Row],[CTN]],"")</f>
        <v/>
      </c>
      <c r="AO161" s="2" t="str">
        <f ca="1">IF(Table1[[#This Row],[CTN_MG_3]]="","",Table1[[#This Row],[SISA X]])</f>
        <v/>
      </c>
      <c r="AP161" s="2" t="str">
        <f ca="1">IF(Table1[[#This Row],[QTY_ECER_MG_3]]="","",Table1[[#This Row],[STN SISA X]])</f>
        <v/>
      </c>
      <c r="AQ161" s="4" t="str">
        <f ca="1">IF(Table1[[#This Row],[CTN_MG_3]]="","",COUNT(AN$6:AN161))</f>
        <v/>
      </c>
      <c r="AR161" s="3">
        <f ca="1">INDEX([1]!NOTA[TGL_H],Table1[[#This Row],[//NOTA]])</f>
        <v>45115</v>
      </c>
    </row>
    <row r="162" spans="1:44" x14ac:dyDescent="0.25">
      <c r="A162" s="1">
        <v>199</v>
      </c>
      <c r="D162" t="str">
        <f ca="1">INDEX([1]!NOTA[NB NOTA_C_QTY],Table1[[#This Row],[//NOTA]])</f>
        <v>kenkobinderclipno10750grsartomoro</v>
      </c>
      <c r="E16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binderclipkenko10750grs</v>
      </c>
      <c r="F162" t="e">
        <f ca="1">MATCH(Table1[NB BM_C_QTY],Table6[POINTER],0)</f>
        <v>#N/A</v>
      </c>
      <c r="G162">
        <f t="shared" si="3"/>
        <v>199</v>
      </c>
      <c r="H162">
        <f ca="1">MATCH(Table1[[#This Row],[NB NOTA_C_QTY]],[2]!db[NB NOTA_C_QTY+F],0)</f>
        <v>1207</v>
      </c>
      <c r="I162" s="4" t="str">
        <f ca="1">INDEX(INDIRECT($4:$4),Table1[//DB])</f>
        <v>Binder clip Kenko 107</v>
      </c>
      <c r="J162" s="4" t="str">
        <f ca="1">INDEX(INDIRECT($4:$4),Table1[//DB])</f>
        <v>ARTO MORO</v>
      </c>
      <c r="K162" s="5" t="str">
        <f ca="1">INDEX(INDIRECT($4:$4),Table1[//DB])</f>
        <v>KENKO</v>
      </c>
      <c r="L162" s="4" t="str">
        <f ca="1">INDEX(INDIRECT($4:$4),Table1[//DB])</f>
        <v>50 GRS</v>
      </c>
      <c r="M162" s="4" t="str">
        <f ca="1">INDEX(INDIRECT($4:$4),Table1[//DB])</f>
        <v>clip</v>
      </c>
      <c r="N162" s="4" t="str">
        <f ca="1">INDEX(INDIRECT($4:$4),Table1[//DB])</f>
        <v>50</v>
      </c>
      <c r="O162" s="4" t="str">
        <f ca="1">INDEX(INDIRECT($4:$4),Table1[//DB])</f>
        <v>GRS</v>
      </c>
      <c r="P162" s="4">
        <f ca="1">INDEX(INDIRECT($4:$4),Table1[//DB])</f>
        <v>12</v>
      </c>
      <c r="Q162" s="4" t="str">
        <f ca="1">INDEX(INDIRECT($4:$4),Table1[//DB])</f>
        <v>LSN</v>
      </c>
      <c r="R162" s="4">
        <f ca="1">INDEX(INDIRECT($4:$4),Table1[//DB])</f>
        <v>12</v>
      </c>
      <c r="S162" s="4" t="str">
        <f ca="1">INDEX(INDIRECT($4:$4),Table1[//DB])</f>
        <v>PCS</v>
      </c>
      <c r="T162" s="4">
        <f ca="1">INDEX(INDIRECT($4:$4),Table1[//DB])</f>
        <v>7200</v>
      </c>
      <c r="U162" s="4" t="str">
        <f ca="1">INDEX(INDIRECT($4:$4),Table1[//DB])</f>
        <v>PCS</v>
      </c>
      <c r="V162" s="4"/>
      <c r="W162" s="2">
        <f>INDEX([1]!NOTA[C],Table1[[#This Row],[//NOTA]])</f>
        <v>2</v>
      </c>
      <c r="X16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62" s="2">
        <f>IF(Table1[[#This Row],[CTN]]&lt;1,"",INDEX([1]!NOTA[QTY],Table1[[#This Row],[//NOTA]]))</f>
        <v>0</v>
      </c>
      <c r="Z162" s="2">
        <f>IF(Table1[[#This Row],[CTN]]&lt;1,"",INDEX([1]!NOTA[STN],Table1[[#This Row],[//NOTA]]))</f>
        <v>0</v>
      </c>
      <c r="AA16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14400</v>
      </c>
      <c r="AB162" s="4" t="str">
        <f>IF(Table1[[#This Row],[CTN]]&lt;1,INDEX([1]!NOTA[QTY],Table1[[#This Row],[//NOTA]]),"")</f>
        <v/>
      </c>
      <c r="AC162" s="4" t="str">
        <f>IF(Table1[[#This Row],[SISA]]="","",INDEX([1]!NOTA[STN],Table1[[#This Row],[//NOTA]]))</f>
        <v/>
      </c>
      <c r="AD16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2" s="2" t="str">
        <f>IF(Table1[[#This Row],[SISA X]]="","",Table1[[#This Row],[STN X]])</f>
        <v/>
      </c>
      <c r="AF162" s="2">
        <f ca="1">IF(AND(AR$5:AR$373&gt;=$3:$3,AR$5:AR$373&lt;=$4:$4),Table1[[#This Row],[CTN]],"")</f>
        <v>2</v>
      </c>
      <c r="AG162" s="2" t="str">
        <f ca="1">IF(Table1[[#This Row],[CTN_MG_1]]="","",Table1[[#This Row],[SISA X]])</f>
        <v/>
      </c>
      <c r="AH162" s="2" t="str">
        <f ca="1">IF(Table1[[#This Row],[QTY_ECER_MG_1]]="","",Table1[[#This Row],[STN SISA X]])</f>
        <v/>
      </c>
      <c r="AI162" s="2">
        <f ca="1">IF(Table1[[#This Row],[CTN_MG_1]]="","",COUNT(AF$6:AF162))</f>
        <v>148</v>
      </c>
      <c r="AJ162" s="2" t="str">
        <f ca="1">IF(AND(Table1[TGL_H]&gt;=$3:$3,Table1[TGL_H]&lt;=$4:$4),Table1[CTN],"")</f>
        <v/>
      </c>
      <c r="AK162" s="2" t="str">
        <f ca="1">IF(Table1[[#This Row],[CTN_MG_2]]="","",Table1[[#This Row],[SISA X]])</f>
        <v/>
      </c>
      <c r="AL162" s="2" t="str">
        <f ca="1">IF(Table1[[#This Row],[QTY_ECER_MG_2]]="","",Table1[[#This Row],[STN SISA X]])</f>
        <v/>
      </c>
      <c r="AM162" s="2" t="str">
        <f ca="1">IF(Table1[[#This Row],[CTN_MG_2]]="","",COUNT(AJ$6:AJ162))</f>
        <v/>
      </c>
      <c r="AN162" s="2" t="str">
        <f ca="1">IF(AND(AR$5:AR$373&gt;=$3:$3,AR$5:AR$373&lt;=$4:$4),Table1[[#This Row],[CTN]],"")</f>
        <v/>
      </c>
      <c r="AO162" s="2" t="str">
        <f ca="1">IF(Table1[[#This Row],[CTN_MG_3]]="","",Table1[[#This Row],[SISA X]])</f>
        <v/>
      </c>
      <c r="AP162" s="2" t="str">
        <f ca="1">IF(Table1[[#This Row],[QTY_ECER_MG_3]]="","",Table1[[#This Row],[STN SISA X]])</f>
        <v/>
      </c>
      <c r="AQ162" s="4" t="str">
        <f ca="1">IF(Table1[[#This Row],[CTN_MG_3]]="","",COUNT(AN$6:AN162))</f>
        <v/>
      </c>
      <c r="AR162" s="3">
        <f ca="1">INDEX([1]!NOTA[TGL_H],Table1[[#This Row],[//NOTA]])</f>
        <v>45115</v>
      </c>
    </row>
    <row r="163" spans="1:44" x14ac:dyDescent="0.25">
      <c r="A163" s="1">
        <v>200</v>
      </c>
      <c r="D163" t="str">
        <f ca="1">INDEX([1]!NOTA[NB NOTA_C_QTY],Table1[[#This Row],[//NOTA]])</f>
        <v>kenkobinderclipno11130grsartomoro</v>
      </c>
      <c r="E16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binderclipkenko11130grs</v>
      </c>
      <c r="F163" t="e">
        <f ca="1">MATCH(Table1[NB BM_C_QTY],Table6[POINTER],0)</f>
        <v>#N/A</v>
      </c>
      <c r="G163">
        <f t="shared" si="3"/>
        <v>200</v>
      </c>
      <c r="H163">
        <f ca="1">MATCH(Table1[[#This Row],[NB NOTA_C_QTY]],[2]!db[NB NOTA_C_QTY+F],0)</f>
        <v>1208</v>
      </c>
      <c r="I163" s="4" t="str">
        <f ca="1">INDEX(INDIRECT($4:$4),Table1[//DB])</f>
        <v>Binder clip Kenko 111</v>
      </c>
      <c r="J163" s="4" t="str">
        <f ca="1">INDEX(INDIRECT($4:$4),Table1[//DB])</f>
        <v>ARTO MORO</v>
      </c>
      <c r="K163" s="5" t="str">
        <f ca="1">INDEX(INDIRECT($4:$4),Table1[//DB])</f>
        <v>KENKO</v>
      </c>
      <c r="L163" s="4" t="str">
        <f ca="1">INDEX(INDIRECT($4:$4),Table1[//DB])</f>
        <v>30 GRS</v>
      </c>
      <c r="M163" s="4" t="str">
        <f ca="1">INDEX(INDIRECT($4:$4),Table1[//DB])</f>
        <v>clip</v>
      </c>
      <c r="N163" s="4" t="str">
        <f ca="1">INDEX(INDIRECT($4:$4),Table1[//DB])</f>
        <v>30</v>
      </c>
      <c r="O163" s="4" t="str">
        <f ca="1">INDEX(INDIRECT($4:$4),Table1[//DB])</f>
        <v>GRS</v>
      </c>
      <c r="P163" s="4">
        <f ca="1">INDEX(INDIRECT($4:$4),Table1[//DB])</f>
        <v>12</v>
      </c>
      <c r="Q163" s="4" t="str">
        <f ca="1">INDEX(INDIRECT($4:$4),Table1[//DB])</f>
        <v>LSN</v>
      </c>
      <c r="R163" s="4">
        <f ca="1">INDEX(INDIRECT($4:$4),Table1[//DB])</f>
        <v>12</v>
      </c>
      <c r="S163" s="4" t="str">
        <f ca="1">INDEX(INDIRECT($4:$4),Table1[//DB])</f>
        <v>PCS</v>
      </c>
      <c r="T163" s="4">
        <f ca="1">INDEX(INDIRECT($4:$4),Table1[//DB])</f>
        <v>4320</v>
      </c>
      <c r="U163" s="4" t="str">
        <f ca="1">INDEX(INDIRECT($4:$4),Table1[//DB])</f>
        <v>PCS</v>
      </c>
      <c r="V163" s="4"/>
      <c r="W163" s="2">
        <f>INDEX([1]!NOTA[C],Table1[[#This Row],[//NOTA]])</f>
        <v>2</v>
      </c>
      <c r="X16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63" s="2">
        <f>IF(Table1[[#This Row],[CTN]]&lt;1,"",INDEX([1]!NOTA[QTY],Table1[[#This Row],[//NOTA]]))</f>
        <v>0</v>
      </c>
      <c r="Z163" s="2">
        <f>IF(Table1[[#This Row],[CTN]]&lt;1,"",INDEX([1]!NOTA[STN],Table1[[#This Row],[//NOTA]]))</f>
        <v>0</v>
      </c>
      <c r="AA16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B163" s="4" t="str">
        <f>IF(Table1[[#This Row],[CTN]]&lt;1,INDEX([1]!NOTA[QTY],Table1[[#This Row],[//NOTA]]),"")</f>
        <v/>
      </c>
      <c r="AC163" s="4" t="str">
        <f>IF(Table1[[#This Row],[SISA]]="","",INDEX([1]!NOTA[STN],Table1[[#This Row],[//NOTA]]))</f>
        <v/>
      </c>
      <c r="AD16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3" s="2" t="str">
        <f>IF(Table1[[#This Row],[SISA X]]="","",Table1[[#This Row],[STN X]])</f>
        <v/>
      </c>
      <c r="AF163" s="2">
        <f ca="1">IF(AND(AR$5:AR$373&gt;=$3:$3,AR$5:AR$373&lt;=$4:$4),Table1[[#This Row],[CTN]],"")</f>
        <v>2</v>
      </c>
      <c r="AG163" s="2" t="str">
        <f ca="1">IF(Table1[[#This Row],[CTN_MG_1]]="","",Table1[[#This Row],[SISA X]])</f>
        <v/>
      </c>
      <c r="AH163" s="2" t="str">
        <f ca="1">IF(Table1[[#This Row],[QTY_ECER_MG_1]]="","",Table1[[#This Row],[STN SISA X]])</f>
        <v/>
      </c>
      <c r="AI163" s="2">
        <f ca="1">IF(Table1[[#This Row],[CTN_MG_1]]="","",COUNT(AF$6:AF163))</f>
        <v>149</v>
      </c>
      <c r="AJ163" s="2" t="str">
        <f ca="1">IF(AND(Table1[TGL_H]&gt;=$3:$3,Table1[TGL_H]&lt;=$4:$4),Table1[CTN],"")</f>
        <v/>
      </c>
      <c r="AK163" s="2" t="str">
        <f ca="1">IF(Table1[[#This Row],[CTN_MG_2]]="","",Table1[[#This Row],[SISA X]])</f>
        <v/>
      </c>
      <c r="AL163" s="2" t="str">
        <f ca="1">IF(Table1[[#This Row],[QTY_ECER_MG_2]]="","",Table1[[#This Row],[STN SISA X]])</f>
        <v/>
      </c>
      <c r="AM163" s="2" t="str">
        <f ca="1">IF(Table1[[#This Row],[CTN_MG_2]]="","",COUNT(AJ$6:AJ163))</f>
        <v/>
      </c>
      <c r="AN163" s="2" t="str">
        <f ca="1">IF(AND(AR$5:AR$373&gt;=$3:$3,AR$5:AR$373&lt;=$4:$4),Table1[[#This Row],[CTN]],"")</f>
        <v/>
      </c>
      <c r="AO163" s="2" t="str">
        <f ca="1">IF(Table1[[#This Row],[CTN_MG_3]]="","",Table1[[#This Row],[SISA X]])</f>
        <v/>
      </c>
      <c r="AP163" s="2" t="str">
        <f ca="1">IF(Table1[[#This Row],[QTY_ECER_MG_3]]="","",Table1[[#This Row],[STN SISA X]])</f>
        <v/>
      </c>
      <c r="AQ163" s="4" t="str">
        <f ca="1">IF(Table1[[#This Row],[CTN_MG_3]]="","",COUNT(AN$6:AN163))</f>
        <v/>
      </c>
      <c r="AR163" s="3">
        <f ca="1">INDEX([1]!NOTA[TGL_H],Table1[[#This Row],[//NOTA]])</f>
        <v>45115</v>
      </c>
    </row>
    <row r="164" spans="1:44" x14ac:dyDescent="0.25">
      <c r="A164" s="1">
        <v>202</v>
      </c>
      <c r="D164" t="str">
        <f ca="1">INDEX([1]!NOTA[NB NOTA_C_QTY],Table1[[#This Row],[//NOTA]])</f>
        <v>kenkoliquidgluelg5050ml20lsnartomoro</v>
      </c>
      <c r="E16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lemcairkenkolg5020lsn</v>
      </c>
      <c r="F164">
        <f ca="1">MATCH(Table1[NB BM_C_QTY],Table6[POINTER],0)</f>
        <v>3577</v>
      </c>
      <c r="G164">
        <f t="shared" si="3"/>
        <v>202</v>
      </c>
      <c r="H164">
        <f ca="1">MATCH(Table1[[#This Row],[NB NOTA_C_QTY]],[2]!db[NB NOTA_C_QTY+F],0)</f>
        <v>1391</v>
      </c>
      <c r="I164" s="4" t="str">
        <f ca="1">INDEX(INDIRECT($4:$4),Table1[//DB])</f>
        <v>Lem cair Kenko LG-50</v>
      </c>
      <c r="J164" s="4" t="str">
        <f ca="1">INDEX(INDIRECT($4:$4),Table1[//DB])</f>
        <v>ARTO MORO</v>
      </c>
      <c r="K164" s="5" t="str">
        <f ca="1">INDEX(INDIRECT($4:$4),Table1[//DB])</f>
        <v>KENKO</v>
      </c>
      <c r="L164" s="4" t="str">
        <f ca="1">INDEX(INDIRECT($4:$4),Table1[//DB])</f>
        <v>20 LSN</v>
      </c>
      <c r="M164" s="4" t="str">
        <f ca="1">INDEX(INDIRECT($4:$4),Table1[//DB])</f>
        <v>lem</v>
      </c>
      <c r="N164" s="4" t="str">
        <f ca="1">INDEX(INDIRECT($4:$4),Table1[//DB])</f>
        <v>20</v>
      </c>
      <c r="O164" s="4" t="str">
        <f ca="1">INDEX(INDIRECT($4:$4),Table1[//DB])</f>
        <v>LSN</v>
      </c>
      <c r="P164" s="4">
        <f ca="1">INDEX(INDIRECT($4:$4),Table1[//DB])</f>
        <v>12</v>
      </c>
      <c r="Q164" s="4" t="str">
        <f ca="1">INDEX(INDIRECT($4:$4),Table1[//DB])</f>
        <v>PCS</v>
      </c>
      <c r="R164" s="4" t="str">
        <f ca="1">INDEX(INDIRECT($4:$4),Table1[//DB])</f>
        <v/>
      </c>
      <c r="S164" s="4" t="str">
        <f ca="1">INDEX(INDIRECT($4:$4),Table1[//DB])</f>
        <v/>
      </c>
      <c r="T164" s="4">
        <f ca="1">INDEX(INDIRECT($4:$4),Table1[//DB])</f>
        <v>240</v>
      </c>
      <c r="U164" s="4" t="str">
        <f ca="1">INDEX(INDIRECT($4:$4),Table1[//DB])</f>
        <v>PCS</v>
      </c>
      <c r="V164" s="4"/>
      <c r="W164" s="2">
        <f>INDEX([1]!NOTA[C],Table1[[#This Row],[//NOTA]])</f>
        <v>1</v>
      </c>
      <c r="X16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64" s="2">
        <f>IF(Table1[[#This Row],[CTN]]&lt;1,"",INDEX([1]!NOTA[QTY],Table1[[#This Row],[//NOTA]]))</f>
        <v>0</v>
      </c>
      <c r="Z164" s="2">
        <f>IF(Table1[[#This Row],[CTN]]&lt;1,"",INDEX([1]!NOTA[STN],Table1[[#This Row],[//NOTA]]))</f>
        <v>0</v>
      </c>
      <c r="AA16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164" s="4" t="str">
        <f>IF(Table1[[#This Row],[CTN]]&lt;1,INDEX([1]!NOTA[QTY],Table1[[#This Row],[//NOTA]]),"")</f>
        <v/>
      </c>
      <c r="AC164" s="4" t="str">
        <f>IF(Table1[[#This Row],[SISA]]="","",INDEX([1]!NOTA[STN],Table1[[#This Row],[//NOTA]]))</f>
        <v/>
      </c>
      <c r="AD16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4" s="2" t="str">
        <f>IF(Table1[[#This Row],[SISA X]]="","",Table1[[#This Row],[STN X]])</f>
        <v/>
      </c>
      <c r="AF164" s="2">
        <f ca="1">IF(AND(AR$5:AR$373&gt;=$3:$3,AR$5:AR$373&lt;=$4:$4),Table1[[#This Row],[CTN]],"")</f>
        <v>1</v>
      </c>
      <c r="AG164" s="2" t="str">
        <f ca="1">IF(Table1[[#This Row],[CTN_MG_1]]="","",Table1[[#This Row],[SISA X]])</f>
        <v/>
      </c>
      <c r="AH164" s="2" t="str">
        <f ca="1">IF(Table1[[#This Row],[QTY_ECER_MG_1]]="","",Table1[[#This Row],[STN SISA X]])</f>
        <v/>
      </c>
      <c r="AI164" s="2">
        <f ca="1">IF(Table1[[#This Row],[CTN_MG_1]]="","",COUNT(AF$6:AF164))</f>
        <v>150</v>
      </c>
      <c r="AJ164" s="2" t="str">
        <f ca="1">IF(AND(Table1[TGL_H]&gt;=$3:$3,Table1[TGL_H]&lt;=$4:$4),Table1[CTN],"")</f>
        <v/>
      </c>
      <c r="AK164" s="2" t="str">
        <f ca="1">IF(Table1[[#This Row],[CTN_MG_2]]="","",Table1[[#This Row],[SISA X]])</f>
        <v/>
      </c>
      <c r="AL164" s="2" t="str">
        <f ca="1">IF(Table1[[#This Row],[QTY_ECER_MG_2]]="","",Table1[[#This Row],[STN SISA X]])</f>
        <v/>
      </c>
      <c r="AM164" s="2" t="str">
        <f ca="1">IF(Table1[[#This Row],[CTN_MG_2]]="","",COUNT(AJ$6:AJ164))</f>
        <v/>
      </c>
      <c r="AN164" s="2" t="str">
        <f ca="1">IF(AND(AR$5:AR$373&gt;=$3:$3,AR$5:AR$373&lt;=$4:$4),Table1[[#This Row],[CTN]],"")</f>
        <v/>
      </c>
      <c r="AO164" s="2" t="str">
        <f ca="1">IF(Table1[[#This Row],[CTN_MG_3]]="","",Table1[[#This Row],[SISA X]])</f>
        <v/>
      </c>
      <c r="AP164" s="2" t="str">
        <f ca="1">IF(Table1[[#This Row],[QTY_ECER_MG_3]]="","",Table1[[#This Row],[STN SISA X]])</f>
        <v/>
      </c>
      <c r="AQ164" s="4" t="str">
        <f ca="1">IF(Table1[[#This Row],[CTN_MG_3]]="","",COUNT(AN$6:AN164))</f>
        <v/>
      </c>
      <c r="AR164" s="3">
        <f ca="1">INDEX([1]!NOTA[TGL_H],Table1[[#This Row],[//NOTA]])</f>
        <v>45115</v>
      </c>
    </row>
    <row r="165" spans="1:44" x14ac:dyDescent="0.25">
      <c r="A165" s="1">
        <v>203</v>
      </c>
      <c r="D165" t="str">
        <f ca="1">INDEX([1]!NOTA[NB NOTA_C_QTY],Table1[[#This Row],[//NOTA]])</f>
        <v>kenkogelpenk1black12grsartomoro</v>
      </c>
      <c r="E16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gelpenkenkok1hitam12grs</v>
      </c>
      <c r="F165">
        <f ca="1">MATCH(Table1[NB BM_C_QTY],Table6[POINTER],0)</f>
        <v>3515</v>
      </c>
      <c r="G165">
        <f t="shared" si="3"/>
        <v>203</v>
      </c>
      <c r="H165">
        <f ca="1">MATCH(Table1[[#This Row],[NB NOTA_C_QTY]],[2]!db[NB NOTA_C_QTY+F],0)</f>
        <v>1337</v>
      </c>
      <c r="I165" s="4" t="str">
        <f ca="1">INDEX(INDIRECT($4:$4),Table1[//DB])</f>
        <v>Gel pen Kenko K-1 hitam</v>
      </c>
      <c r="J165" s="4" t="str">
        <f ca="1">INDEX(INDIRECT($4:$4),Table1[//DB])</f>
        <v>ARTO MORO</v>
      </c>
      <c r="K165" s="5" t="str">
        <f ca="1">INDEX(INDIRECT($4:$4),Table1[//DB])</f>
        <v>KENKO</v>
      </c>
      <c r="L165" s="4" t="str">
        <f ca="1">INDEX(INDIRECT($4:$4),Table1[//DB])</f>
        <v>12 GRS</v>
      </c>
      <c r="M165" s="4" t="str">
        <f ca="1">INDEX(INDIRECT($4:$4),Table1[//DB])</f>
        <v>pen</v>
      </c>
      <c r="N165" s="4" t="str">
        <f ca="1">INDEX(INDIRECT($4:$4),Table1[//DB])</f>
        <v>12</v>
      </c>
      <c r="O165" s="4" t="str">
        <f ca="1">INDEX(INDIRECT($4:$4),Table1[//DB])</f>
        <v>GRS</v>
      </c>
      <c r="P165" s="4">
        <f ca="1">INDEX(INDIRECT($4:$4),Table1[//DB])</f>
        <v>12</v>
      </c>
      <c r="Q165" s="4" t="str">
        <f ca="1">INDEX(INDIRECT($4:$4),Table1[//DB])</f>
        <v>LSN</v>
      </c>
      <c r="R165" s="4">
        <f ca="1">INDEX(INDIRECT($4:$4),Table1[//DB])</f>
        <v>12</v>
      </c>
      <c r="S165" s="4" t="str">
        <f ca="1">INDEX(INDIRECT($4:$4),Table1[//DB])</f>
        <v>PCS</v>
      </c>
      <c r="T165" s="4">
        <f ca="1">INDEX(INDIRECT($4:$4),Table1[//DB])</f>
        <v>1728</v>
      </c>
      <c r="U165" s="4" t="str">
        <f ca="1">INDEX(INDIRECT($4:$4),Table1[//DB])</f>
        <v>PCS</v>
      </c>
      <c r="V165" s="4"/>
      <c r="W165" s="2">
        <f>INDEX([1]!NOTA[C],Table1[[#This Row],[//NOTA]])</f>
        <v>2</v>
      </c>
      <c r="X16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65" s="2">
        <f>IF(Table1[[#This Row],[CTN]]&lt;1,"",INDEX([1]!NOTA[QTY],Table1[[#This Row],[//NOTA]]))</f>
        <v>0</v>
      </c>
      <c r="Z165" s="2">
        <f>IF(Table1[[#This Row],[CTN]]&lt;1,"",INDEX([1]!NOTA[STN],Table1[[#This Row],[//NOTA]]))</f>
        <v>0</v>
      </c>
      <c r="AA16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B165" s="4" t="str">
        <f>IF(Table1[[#This Row],[CTN]]&lt;1,INDEX([1]!NOTA[QTY],Table1[[#This Row],[//NOTA]]),"")</f>
        <v/>
      </c>
      <c r="AC165" s="4" t="str">
        <f>IF(Table1[[#This Row],[SISA]]="","",INDEX([1]!NOTA[STN],Table1[[#This Row],[//NOTA]]))</f>
        <v/>
      </c>
      <c r="AD16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5" s="2" t="str">
        <f>IF(Table1[[#This Row],[SISA X]]="","",Table1[[#This Row],[STN X]])</f>
        <v/>
      </c>
      <c r="AF165" s="2">
        <f ca="1">IF(AND(AR$5:AR$373&gt;=$3:$3,AR$5:AR$373&lt;=$4:$4),Table1[[#This Row],[CTN]],"")</f>
        <v>2</v>
      </c>
      <c r="AG165" s="2" t="str">
        <f ca="1">IF(Table1[[#This Row],[CTN_MG_1]]="","",Table1[[#This Row],[SISA X]])</f>
        <v/>
      </c>
      <c r="AH165" s="2" t="str">
        <f ca="1">IF(Table1[[#This Row],[QTY_ECER_MG_1]]="","",Table1[[#This Row],[STN SISA X]])</f>
        <v/>
      </c>
      <c r="AI165" s="2">
        <f ca="1">IF(Table1[[#This Row],[CTN_MG_1]]="","",COUNT(AF$6:AF165))</f>
        <v>151</v>
      </c>
      <c r="AJ165" s="2" t="str">
        <f ca="1">IF(AND(Table1[TGL_H]&gt;=$3:$3,Table1[TGL_H]&lt;=$4:$4),Table1[CTN],"")</f>
        <v/>
      </c>
      <c r="AK165" s="2" t="str">
        <f ca="1">IF(Table1[[#This Row],[CTN_MG_2]]="","",Table1[[#This Row],[SISA X]])</f>
        <v/>
      </c>
      <c r="AL165" s="2" t="str">
        <f ca="1">IF(Table1[[#This Row],[QTY_ECER_MG_2]]="","",Table1[[#This Row],[STN SISA X]])</f>
        <v/>
      </c>
      <c r="AM165" s="2" t="str">
        <f ca="1">IF(Table1[[#This Row],[CTN_MG_2]]="","",COUNT(AJ$6:AJ165))</f>
        <v/>
      </c>
      <c r="AN165" s="2" t="str">
        <f ca="1">IF(AND(AR$5:AR$373&gt;=$3:$3,AR$5:AR$373&lt;=$4:$4),Table1[[#This Row],[CTN]],"")</f>
        <v/>
      </c>
      <c r="AO165" s="2" t="str">
        <f ca="1">IF(Table1[[#This Row],[CTN_MG_3]]="","",Table1[[#This Row],[SISA X]])</f>
        <v/>
      </c>
      <c r="AP165" s="2" t="str">
        <f ca="1">IF(Table1[[#This Row],[QTY_ECER_MG_3]]="","",Table1[[#This Row],[STN SISA X]])</f>
        <v/>
      </c>
      <c r="AQ165" s="4" t="str">
        <f ca="1">IF(Table1[[#This Row],[CTN_MG_3]]="","",COUNT(AN$6:AN165))</f>
        <v/>
      </c>
      <c r="AR165" s="3">
        <f ca="1">INDEX([1]!NOTA[TGL_H],Table1[[#This Row],[//NOTA]])</f>
        <v>45115</v>
      </c>
    </row>
    <row r="166" spans="1:44" x14ac:dyDescent="0.25">
      <c r="A166" s="1">
        <v>204</v>
      </c>
      <c r="D166" t="str">
        <f ca="1">INDEX([1]!NOTA[NB NOTA_C_QTY],Table1[[#This Row],[//NOTA]])</f>
        <v>kenkogelpenhitechh028mmblack12grsartomoro</v>
      </c>
      <c r="E16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gelpenkenkohitech028mmhitam12grs</v>
      </c>
      <c r="F166" t="e">
        <f ca="1">MATCH(Table1[NB BM_C_QTY],Table6[POINTER],0)</f>
        <v>#N/A</v>
      </c>
      <c r="G166">
        <f t="shared" si="3"/>
        <v>204</v>
      </c>
      <c r="H166">
        <f ca="1">MATCH(Table1[[#This Row],[NB NOTA_C_QTY]],[2]!db[NB NOTA_C_QTY+F],0)</f>
        <v>1324</v>
      </c>
      <c r="I166" s="4" t="str">
        <f ca="1">INDEX(INDIRECT($4:$4),Table1[//DB])</f>
        <v>Gel pen Kenko Hitech 0.28mm hitam</v>
      </c>
      <c r="J166" s="4" t="str">
        <f ca="1">INDEX(INDIRECT($4:$4),Table1[//DB])</f>
        <v>ARTO MORO</v>
      </c>
      <c r="K166" s="5" t="str">
        <f ca="1">INDEX(INDIRECT($4:$4),Table1[//DB])</f>
        <v>KENKO</v>
      </c>
      <c r="L166" s="4" t="str">
        <f ca="1">INDEX(INDIRECT($4:$4),Table1[//DB])</f>
        <v>12 GRS</v>
      </c>
      <c r="M166" s="4" t="str">
        <f ca="1">INDEX(INDIRECT($4:$4),Table1[//DB])</f>
        <v>pen</v>
      </c>
      <c r="N166" s="4" t="str">
        <f ca="1">INDEX(INDIRECT($4:$4),Table1[//DB])</f>
        <v>12</v>
      </c>
      <c r="O166" s="4" t="str">
        <f ca="1">INDEX(INDIRECT($4:$4),Table1[//DB])</f>
        <v>GRS</v>
      </c>
      <c r="P166" s="4">
        <f ca="1">INDEX(INDIRECT($4:$4),Table1[//DB])</f>
        <v>12</v>
      </c>
      <c r="Q166" s="4" t="str">
        <f ca="1">INDEX(INDIRECT($4:$4),Table1[//DB])</f>
        <v>LSN</v>
      </c>
      <c r="R166" s="4">
        <f ca="1">INDEX(INDIRECT($4:$4),Table1[//DB])</f>
        <v>12</v>
      </c>
      <c r="S166" s="4" t="str">
        <f ca="1">INDEX(INDIRECT($4:$4),Table1[//DB])</f>
        <v>PCS</v>
      </c>
      <c r="T166" s="4">
        <f ca="1">INDEX(INDIRECT($4:$4),Table1[//DB])</f>
        <v>1728</v>
      </c>
      <c r="U166" s="4" t="str">
        <f ca="1">INDEX(INDIRECT($4:$4),Table1[//DB])</f>
        <v>PCS</v>
      </c>
      <c r="V166" s="4"/>
      <c r="W166" s="2">
        <f>INDEX([1]!NOTA[C],Table1[[#This Row],[//NOTA]])</f>
        <v>10</v>
      </c>
      <c r="X166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166" s="2">
        <f>IF(Table1[[#This Row],[CTN]]&lt;1,"",INDEX([1]!NOTA[QTY],Table1[[#This Row],[//NOTA]]))</f>
        <v>0</v>
      </c>
      <c r="Z166" s="2">
        <f>IF(Table1[[#This Row],[CTN]]&lt;1,"",INDEX([1]!NOTA[STN],Table1[[#This Row],[//NOTA]]))</f>
        <v>0</v>
      </c>
      <c r="AA16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17280</v>
      </c>
      <c r="AB166" s="4" t="str">
        <f>IF(Table1[[#This Row],[CTN]]&lt;1,INDEX([1]!NOTA[QTY],Table1[[#This Row],[//NOTA]]),"")</f>
        <v/>
      </c>
      <c r="AC166" s="4" t="str">
        <f>IF(Table1[[#This Row],[SISA]]="","",INDEX([1]!NOTA[STN],Table1[[#This Row],[//NOTA]]))</f>
        <v/>
      </c>
      <c r="AD16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6" s="2" t="str">
        <f>IF(Table1[[#This Row],[SISA X]]="","",Table1[[#This Row],[STN X]])</f>
        <v/>
      </c>
      <c r="AF166" s="2">
        <f ca="1">IF(AND(AR$5:AR$373&gt;=$3:$3,AR$5:AR$373&lt;=$4:$4),Table1[[#This Row],[CTN]],"")</f>
        <v>10</v>
      </c>
      <c r="AG166" s="2" t="str">
        <f ca="1">IF(Table1[[#This Row],[CTN_MG_1]]="","",Table1[[#This Row],[SISA X]])</f>
        <v/>
      </c>
      <c r="AH166" s="2" t="str">
        <f ca="1">IF(Table1[[#This Row],[QTY_ECER_MG_1]]="","",Table1[[#This Row],[STN SISA X]])</f>
        <v/>
      </c>
      <c r="AI166" s="2">
        <f ca="1">IF(Table1[[#This Row],[CTN_MG_1]]="","",COUNT(AF$6:AF166))</f>
        <v>152</v>
      </c>
      <c r="AJ166" s="2" t="str">
        <f ca="1">IF(AND(Table1[TGL_H]&gt;=$3:$3,Table1[TGL_H]&lt;=$4:$4),Table1[CTN],"")</f>
        <v/>
      </c>
      <c r="AK166" s="2" t="str">
        <f ca="1">IF(Table1[[#This Row],[CTN_MG_2]]="","",Table1[[#This Row],[SISA X]])</f>
        <v/>
      </c>
      <c r="AL166" s="2" t="str">
        <f ca="1">IF(Table1[[#This Row],[QTY_ECER_MG_2]]="","",Table1[[#This Row],[STN SISA X]])</f>
        <v/>
      </c>
      <c r="AM166" s="2" t="str">
        <f ca="1">IF(Table1[[#This Row],[CTN_MG_2]]="","",COUNT(AJ$6:AJ166))</f>
        <v/>
      </c>
      <c r="AN166" s="2" t="str">
        <f ca="1">IF(AND(AR$5:AR$373&gt;=$3:$3,AR$5:AR$373&lt;=$4:$4),Table1[[#This Row],[CTN]],"")</f>
        <v/>
      </c>
      <c r="AO166" s="2" t="str">
        <f ca="1">IF(Table1[[#This Row],[CTN_MG_3]]="","",Table1[[#This Row],[SISA X]])</f>
        <v/>
      </c>
      <c r="AP166" s="2" t="str">
        <f ca="1">IF(Table1[[#This Row],[QTY_ECER_MG_3]]="","",Table1[[#This Row],[STN SISA X]])</f>
        <v/>
      </c>
      <c r="AQ166" s="4" t="str">
        <f ca="1">IF(Table1[[#This Row],[CTN_MG_3]]="","",COUNT(AN$6:AN166))</f>
        <v/>
      </c>
      <c r="AR166" s="3">
        <f ca="1">INDEX([1]!NOTA[TGL_H],Table1[[#This Row],[//NOTA]])</f>
        <v>45115</v>
      </c>
    </row>
    <row r="167" spans="1:44" x14ac:dyDescent="0.25">
      <c r="A167" s="1">
        <v>205</v>
      </c>
      <c r="D167" t="str">
        <f ca="1">INDEX([1]!NOTA[NB NOTA_C_QTY],Table1[[#This Row],[//NOTA]])</f>
        <v>kenkogelpenhitechh028mmblue12grsartomoro</v>
      </c>
      <c r="E16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gelpenkenkohitech028mmbiru12grs</v>
      </c>
      <c r="F167" t="e">
        <f ca="1">MATCH(Table1[NB BM_C_QTY],Table6[POINTER],0)</f>
        <v>#N/A</v>
      </c>
      <c r="G167">
        <f t="shared" si="3"/>
        <v>205</v>
      </c>
      <c r="H167">
        <f ca="1">MATCH(Table1[[#This Row],[NB NOTA_C_QTY]],[2]!db[NB NOTA_C_QTY+F],0)</f>
        <v>1325</v>
      </c>
      <c r="I167" s="4" t="str">
        <f ca="1">INDEX(INDIRECT($4:$4),Table1[//DB])</f>
        <v>Gel pen Kenko Hitech 0.28mm BIRU</v>
      </c>
      <c r="J167" s="4" t="str">
        <f ca="1">INDEX(INDIRECT($4:$4),Table1[//DB])</f>
        <v>ARTO MORO</v>
      </c>
      <c r="K167" s="5" t="str">
        <f ca="1">INDEX(INDIRECT($4:$4),Table1[//DB])</f>
        <v>KENKO</v>
      </c>
      <c r="L167" s="4" t="str">
        <f ca="1">INDEX(INDIRECT($4:$4),Table1[//DB])</f>
        <v>12 GRS</v>
      </c>
      <c r="M167" s="4" t="str">
        <f ca="1">INDEX(INDIRECT($4:$4),Table1[//DB])</f>
        <v>pen</v>
      </c>
      <c r="N167" s="4" t="str">
        <f ca="1">INDEX(INDIRECT($4:$4),Table1[//DB])</f>
        <v>12</v>
      </c>
      <c r="O167" s="4" t="str">
        <f ca="1">INDEX(INDIRECT($4:$4),Table1[//DB])</f>
        <v>GRS</v>
      </c>
      <c r="P167" s="4">
        <f ca="1">INDEX(INDIRECT($4:$4),Table1[//DB])</f>
        <v>12</v>
      </c>
      <c r="Q167" s="4" t="str">
        <f ca="1">INDEX(INDIRECT($4:$4),Table1[//DB])</f>
        <v>LSN</v>
      </c>
      <c r="R167" s="4">
        <f ca="1">INDEX(INDIRECT($4:$4),Table1[//DB])</f>
        <v>12</v>
      </c>
      <c r="S167" s="4" t="str">
        <f ca="1">INDEX(INDIRECT($4:$4),Table1[//DB])</f>
        <v>PCS</v>
      </c>
      <c r="T167" s="4">
        <f ca="1">INDEX(INDIRECT($4:$4),Table1[//DB])</f>
        <v>1728</v>
      </c>
      <c r="U167" s="4" t="str">
        <f ca="1">INDEX(INDIRECT($4:$4),Table1[//DB])</f>
        <v>PCS</v>
      </c>
      <c r="V167" s="4"/>
      <c r="W167" s="2">
        <f>INDEX([1]!NOTA[C],Table1[[#This Row],[//NOTA]])</f>
        <v>3</v>
      </c>
      <c r="X167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67" s="2">
        <f>IF(Table1[[#This Row],[CTN]]&lt;1,"",INDEX([1]!NOTA[QTY],Table1[[#This Row],[//NOTA]]))</f>
        <v>0</v>
      </c>
      <c r="Z167" s="2">
        <f>IF(Table1[[#This Row],[CTN]]&lt;1,"",INDEX([1]!NOTA[STN],Table1[[#This Row],[//NOTA]]))</f>
        <v>0</v>
      </c>
      <c r="AA16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5184</v>
      </c>
      <c r="AB167" s="4" t="str">
        <f>IF(Table1[[#This Row],[CTN]]&lt;1,INDEX([1]!NOTA[QTY],Table1[[#This Row],[//NOTA]]),"")</f>
        <v/>
      </c>
      <c r="AC167" s="4" t="str">
        <f>IF(Table1[[#This Row],[SISA]]="","",INDEX([1]!NOTA[STN],Table1[[#This Row],[//NOTA]]))</f>
        <v/>
      </c>
      <c r="AD16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7" s="2" t="str">
        <f>IF(Table1[[#This Row],[SISA X]]="","",Table1[[#This Row],[STN X]])</f>
        <v/>
      </c>
      <c r="AF167" s="2">
        <f ca="1">IF(AND(AR$5:AR$373&gt;=$3:$3,AR$5:AR$373&lt;=$4:$4),Table1[[#This Row],[CTN]],"")</f>
        <v>3</v>
      </c>
      <c r="AG167" s="2" t="str">
        <f ca="1">IF(Table1[[#This Row],[CTN_MG_1]]="","",Table1[[#This Row],[SISA X]])</f>
        <v/>
      </c>
      <c r="AH167" s="2" t="str">
        <f ca="1">IF(Table1[[#This Row],[QTY_ECER_MG_1]]="","",Table1[[#This Row],[STN SISA X]])</f>
        <v/>
      </c>
      <c r="AI167" s="2">
        <f ca="1">IF(Table1[[#This Row],[CTN_MG_1]]="","",COUNT(AF$6:AF167))</f>
        <v>153</v>
      </c>
      <c r="AJ167" s="2" t="str">
        <f ca="1">IF(AND(Table1[TGL_H]&gt;=$3:$3,Table1[TGL_H]&lt;=$4:$4),Table1[CTN],"")</f>
        <v/>
      </c>
      <c r="AK167" s="2" t="str">
        <f ca="1">IF(Table1[[#This Row],[CTN_MG_2]]="","",Table1[[#This Row],[SISA X]])</f>
        <v/>
      </c>
      <c r="AL167" s="2" t="str">
        <f ca="1">IF(Table1[[#This Row],[QTY_ECER_MG_2]]="","",Table1[[#This Row],[STN SISA X]])</f>
        <v/>
      </c>
      <c r="AM167" s="2" t="str">
        <f ca="1">IF(Table1[[#This Row],[CTN_MG_2]]="","",COUNT(AJ$6:AJ167))</f>
        <v/>
      </c>
      <c r="AN167" s="2" t="str">
        <f ca="1">IF(AND(AR$5:AR$373&gt;=$3:$3,AR$5:AR$373&lt;=$4:$4),Table1[[#This Row],[CTN]],"")</f>
        <v/>
      </c>
      <c r="AO167" s="2" t="str">
        <f ca="1">IF(Table1[[#This Row],[CTN_MG_3]]="","",Table1[[#This Row],[SISA X]])</f>
        <v/>
      </c>
      <c r="AP167" s="2" t="str">
        <f ca="1">IF(Table1[[#This Row],[QTY_ECER_MG_3]]="","",Table1[[#This Row],[STN SISA X]])</f>
        <v/>
      </c>
      <c r="AQ167" s="4" t="str">
        <f ca="1">IF(Table1[[#This Row],[CTN_MG_3]]="","",COUNT(AN$6:AN167))</f>
        <v/>
      </c>
      <c r="AR167" s="3">
        <f ca="1">INDEX([1]!NOTA[TGL_H],Table1[[#This Row],[//NOTA]])</f>
        <v>45115</v>
      </c>
    </row>
    <row r="168" spans="1:44" x14ac:dyDescent="0.25">
      <c r="A168" s="1">
        <v>206</v>
      </c>
      <c r="D168" t="str">
        <f ca="1">INDEX([1]!NOTA[NB NOTA_C_QTY],Table1[[#This Row],[//NOTA]])</f>
        <v>kenkogelpenke303tgeltriangularblue12grsartomoro</v>
      </c>
      <c r="E16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gelpenkenkoke303tgelbiru12grs</v>
      </c>
      <c r="F168">
        <f ca="1">MATCH(Table1[NB BM_C_QTY],Table6[POINTER],0)</f>
        <v>3518</v>
      </c>
      <c r="G168">
        <f t="shared" si="3"/>
        <v>206</v>
      </c>
      <c r="H168">
        <f ca="1">MATCH(Table1[[#This Row],[NB NOTA_C_QTY]],[2]!db[NB NOTA_C_QTY+F],0)</f>
        <v>1347</v>
      </c>
      <c r="I168" s="4" t="str">
        <f ca="1">INDEX(INDIRECT($4:$4),Table1[//DB])</f>
        <v>Gel pen Kenko KE-303 T-gel BIRU</v>
      </c>
      <c r="J168" s="4" t="str">
        <f ca="1">INDEX(INDIRECT($4:$4),Table1[//DB])</f>
        <v>ARTO MORO</v>
      </c>
      <c r="K168" s="5" t="str">
        <f ca="1">INDEX(INDIRECT($4:$4),Table1[//DB])</f>
        <v>KENKO</v>
      </c>
      <c r="L168" s="4" t="str">
        <f ca="1">INDEX(INDIRECT($4:$4),Table1[//DB])</f>
        <v>12 GRS</v>
      </c>
      <c r="M168" s="4" t="str">
        <f ca="1">INDEX(INDIRECT($4:$4),Table1[//DB])</f>
        <v>pen</v>
      </c>
      <c r="N168" s="4" t="str">
        <f ca="1">INDEX(INDIRECT($4:$4),Table1[//DB])</f>
        <v>12</v>
      </c>
      <c r="O168" s="4" t="str">
        <f ca="1">INDEX(INDIRECT($4:$4),Table1[//DB])</f>
        <v>GRS</v>
      </c>
      <c r="P168" s="4">
        <f ca="1">INDEX(INDIRECT($4:$4),Table1[//DB])</f>
        <v>12</v>
      </c>
      <c r="Q168" s="4" t="str">
        <f ca="1">INDEX(INDIRECT($4:$4),Table1[//DB])</f>
        <v>LSN</v>
      </c>
      <c r="R168" s="4">
        <f ca="1">INDEX(INDIRECT($4:$4),Table1[//DB])</f>
        <v>12</v>
      </c>
      <c r="S168" s="4" t="str">
        <f ca="1">INDEX(INDIRECT($4:$4),Table1[//DB])</f>
        <v>PCS</v>
      </c>
      <c r="T168" s="4">
        <f ca="1">INDEX(INDIRECT($4:$4),Table1[//DB])</f>
        <v>1728</v>
      </c>
      <c r="U168" s="4" t="str">
        <f ca="1">INDEX(INDIRECT($4:$4),Table1[//DB])</f>
        <v>PCS</v>
      </c>
      <c r="V168" s="4"/>
      <c r="W168" s="2">
        <f>INDEX([1]!NOTA[C],Table1[[#This Row],[//NOTA]])</f>
        <v>4</v>
      </c>
      <c r="X168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168" s="2">
        <f>IF(Table1[[#This Row],[CTN]]&lt;1,"",INDEX([1]!NOTA[QTY],Table1[[#This Row],[//NOTA]]))</f>
        <v>0</v>
      </c>
      <c r="Z168" s="2">
        <f>IF(Table1[[#This Row],[CTN]]&lt;1,"",INDEX([1]!NOTA[STN],Table1[[#This Row],[//NOTA]]))</f>
        <v>0</v>
      </c>
      <c r="AA16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6912</v>
      </c>
      <c r="AB168" s="4" t="str">
        <f>IF(Table1[[#This Row],[CTN]]&lt;1,INDEX([1]!NOTA[QTY],Table1[[#This Row],[//NOTA]]),"")</f>
        <v/>
      </c>
      <c r="AC168" s="4" t="str">
        <f>IF(Table1[[#This Row],[SISA]]="","",INDEX([1]!NOTA[STN],Table1[[#This Row],[//NOTA]]))</f>
        <v/>
      </c>
      <c r="AD16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8" s="2" t="str">
        <f>IF(Table1[[#This Row],[SISA X]]="","",Table1[[#This Row],[STN X]])</f>
        <v/>
      </c>
      <c r="AF168" s="2">
        <f ca="1">IF(AND(AR$5:AR$373&gt;=$3:$3,AR$5:AR$373&lt;=$4:$4),Table1[[#This Row],[CTN]],"")</f>
        <v>4</v>
      </c>
      <c r="AG168" s="2" t="str">
        <f ca="1">IF(Table1[[#This Row],[CTN_MG_1]]="","",Table1[[#This Row],[SISA X]])</f>
        <v/>
      </c>
      <c r="AH168" s="2" t="str">
        <f ca="1">IF(Table1[[#This Row],[QTY_ECER_MG_1]]="","",Table1[[#This Row],[STN SISA X]])</f>
        <v/>
      </c>
      <c r="AI168" s="2">
        <f ca="1">IF(Table1[[#This Row],[CTN_MG_1]]="","",COUNT(AF$6:AF168))</f>
        <v>154</v>
      </c>
      <c r="AJ168" s="2" t="str">
        <f ca="1">IF(AND(Table1[TGL_H]&gt;=$3:$3,Table1[TGL_H]&lt;=$4:$4),Table1[CTN],"")</f>
        <v/>
      </c>
      <c r="AK168" s="2" t="str">
        <f ca="1">IF(Table1[[#This Row],[CTN_MG_2]]="","",Table1[[#This Row],[SISA X]])</f>
        <v/>
      </c>
      <c r="AL168" s="2" t="str">
        <f ca="1">IF(Table1[[#This Row],[QTY_ECER_MG_2]]="","",Table1[[#This Row],[STN SISA X]])</f>
        <v/>
      </c>
      <c r="AM168" s="2" t="str">
        <f ca="1">IF(Table1[[#This Row],[CTN_MG_2]]="","",COUNT(AJ$6:AJ168))</f>
        <v/>
      </c>
      <c r="AN168" s="2" t="str">
        <f ca="1">IF(AND(AR$5:AR$373&gt;=$3:$3,AR$5:AR$373&lt;=$4:$4),Table1[[#This Row],[CTN]],"")</f>
        <v/>
      </c>
      <c r="AO168" s="2" t="str">
        <f ca="1">IF(Table1[[#This Row],[CTN_MG_3]]="","",Table1[[#This Row],[SISA X]])</f>
        <v/>
      </c>
      <c r="AP168" s="2" t="str">
        <f ca="1">IF(Table1[[#This Row],[QTY_ECER_MG_3]]="","",Table1[[#This Row],[STN SISA X]])</f>
        <v/>
      </c>
      <c r="AQ168" s="4" t="str">
        <f ca="1">IF(Table1[[#This Row],[CTN_MG_3]]="","",COUNT(AN$6:AN168))</f>
        <v/>
      </c>
      <c r="AR168" s="3">
        <f ca="1">INDEX([1]!NOTA[TGL_H],Table1[[#This Row],[//NOTA]])</f>
        <v>45115</v>
      </c>
    </row>
    <row r="169" spans="1:44" x14ac:dyDescent="0.25">
      <c r="A169" s="1">
        <v>207</v>
      </c>
      <c r="D169" t="str">
        <f ca="1">INDEX([1]!NOTA[NB NOTA_C_QTY],Table1[[#This Row],[//NOTA]])</f>
        <v>kenkogelpenke100black12grsartomoro</v>
      </c>
      <c r="E16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gelpenkenkoke100hitam12grs</v>
      </c>
      <c r="F169">
        <f ca="1">MATCH(Table1[NB BM_C_QTY],Table6[POINTER],0)</f>
        <v>3517</v>
      </c>
      <c r="G169">
        <f t="shared" si="3"/>
        <v>207</v>
      </c>
      <c r="H169">
        <f ca="1">MATCH(Table1[[#This Row],[NB NOTA_C_QTY]],[2]!db[NB NOTA_C_QTY+F],0)</f>
        <v>1342</v>
      </c>
      <c r="I169" s="4" t="str">
        <f ca="1">INDEX(INDIRECT($4:$4),Table1[//DB])</f>
        <v>Gel pen Kenko KE-100 hitam</v>
      </c>
      <c r="J169" s="4" t="str">
        <f ca="1">INDEX(INDIRECT($4:$4),Table1[//DB])</f>
        <v>ARTO MORO</v>
      </c>
      <c r="K169" s="5" t="str">
        <f ca="1">INDEX(INDIRECT($4:$4),Table1[//DB])</f>
        <v>KENKO</v>
      </c>
      <c r="L169" s="4" t="str">
        <f ca="1">INDEX(INDIRECT($4:$4),Table1[//DB])</f>
        <v>12 GRS</v>
      </c>
      <c r="M169" s="4" t="str">
        <f ca="1">INDEX(INDIRECT($4:$4),Table1[//DB])</f>
        <v>pen</v>
      </c>
      <c r="N169" s="4" t="str">
        <f ca="1">INDEX(INDIRECT($4:$4),Table1[//DB])</f>
        <v>12</v>
      </c>
      <c r="O169" s="4" t="str">
        <f ca="1">INDEX(INDIRECT($4:$4),Table1[//DB])</f>
        <v>GRS</v>
      </c>
      <c r="P169" s="4">
        <f ca="1">INDEX(INDIRECT($4:$4),Table1[//DB])</f>
        <v>12</v>
      </c>
      <c r="Q169" s="4" t="str">
        <f ca="1">INDEX(INDIRECT($4:$4),Table1[//DB])</f>
        <v>LSN</v>
      </c>
      <c r="R169" s="4">
        <f ca="1">INDEX(INDIRECT($4:$4),Table1[//DB])</f>
        <v>12</v>
      </c>
      <c r="S169" s="4" t="str">
        <f ca="1">INDEX(INDIRECT($4:$4),Table1[//DB])</f>
        <v>PCS</v>
      </c>
      <c r="T169" s="4">
        <f ca="1">INDEX(INDIRECT($4:$4),Table1[//DB])</f>
        <v>1728</v>
      </c>
      <c r="U169" s="4" t="str">
        <f ca="1">INDEX(INDIRECT($4:$4),Table1[//DB])</f>
        <v>PCS</v>
      </c>
      <c r="V169" s="4"/>
      <c r="W169" s="2">
        <f>INDEX([1]!NOTA[C],Table1[[#This Row],[//NOTA]])</f>
        <v>2</v>
      </c>
      <c r="X16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69" s="2">
        <f>IF(Table1[[#This Row],[CTN]]&lt;1,"",INDEX([1]!NOTA[QTY],Table1[[#This Row],[//NOTA]]))</f>
        <v>0</v>
      </c>
      <c r="Z169" s="2">
        <f>IF(Table1[[#This Row],[CTN]]&lt;1,"",INDEX([1]!NOTA[STN],Table1[[#This Row],[//NOTA]]))</f>
        <v>0</v>
      </c>
      <c r="AA16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B169" s="4" t="str">
        <f>IF(Table1[[#This Row],[CTN]]&lt;1,INDEX([1]!NOTA[QTY],Table1[[#This Row],[//NOTA]]),"")</f>
        <v/>
      </c>
      <c r="AC169" s="4" t="str">
        <f>IF(Table1[[#This Row],[SISA]]="","",INDEX([1]!NOTA[STN],Table1[[#This Row],[//NOTA]]))</f>
        <v/>
      </c>
      <c r="AD16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69" s="2" t="str">
        <f>IF(Table1[[#This Row],[SISA X]]="","",Table1[[#This Row],[STN X]])</f>
        <v/>
      </c>
      <c r="AF169" s="2">
        <f ca="1">IF(AND(AR$5:AR$373&gt;=$3:$3,AR$5:AR$373&lt;=$4:$4),Table1[[#This Row],[CTN]],"")</f>
        <v>2</v>
      </c>
      <c r="AG169" s="2" t="str">
        <f ca="1">IF(Table1[[#This Row],[CTN_MG_1]]="","",Table1[[#This Row],[SISA X]])</f>
        <v/>
      </c>
      <c r="AH169" s="2" t="str">
        <f ca="1">IF(Table1[[#This Row],[QTY_ECER_MG_1]]="","",Table1[[#This Row],[STN SISA X]])</f>
        <v/>
      </c>
      <c r="AI169" s="2">
        <f ca="1">IF(Table1[[#This Row],[CTN_MG_1]]="","",COUNT(AF$6:AF169))</f>
        <v>155</v>
      </c>
      <c r="AJ169" s="2" t="str">
        <f ca="1">IF(AND(Table1[TGL_H]&gt;=$3:$3,Table1[TGL_H]&lt;=$4:$4),Table1[CTN],"")</f>
        <v/>
      </c>
      <c r="AK169" s="2" t="str">
        <f ca="1">IF(Table1[[#This Row],[CTN_MG_2]]="","",Table1[[#This Row],[SISA X]])</f>
        <v/>
      </c>
      <c r="AL169" s="2" t="str">
        <f ca="1">IF(Table1[[#This Row],[QTY_ECER_MG_2]]="","",Table1[[#This Row],[STN SISA X]])</f>
        <v/>
      </c>
      <c r="AM169" s="2" t="str">
        <f ca="1">IF(Table1[[#This Row],[CTN_MG_2]]="","",COUNT(AJ$6:AJ169))</f>
        <v/>
      </c>
      <c r="AN169" s="2" t="str">
        <f ca="1">IF(AND(AR$5:AR$373&gt;=$3:$3,AR$5:AR$373&lt;=$4:$4),Table1[[#This Row],[CTN]],"")</f>
        <v/>
      </c>
      <c r="AO169" s="2" t="str">
        <f ca="1">IF(Table1[[#This Row],[CTN_MG_3]]="","",Table1[[#This Row],[SISA X]])</f>
        <v/>
      </c>
      <c r="AP169" s="2" t="str">
        <f ca="1">IF(Table1[[#This Row],[QTY_ECER_MG_3]]="","",Table1[[#This Row],[STN SISA X]])</f>
        <v/>
      </c>
      <c r="AQ169" s="4" t="str">
        <f ca="1">IF(Table1[[#This Row],[CTN_MG_3]]="","",COUNT(AN$6:AN169))</f>
        <v/>
      </c>
      <c r="AR169" s="3">
        <f ca="1">INDEX([1]!NOTA[TGL_H],Table1[[#This Row],[//NOTA]])</f>
        <v>45115</v>
      </c>
    </row>
    <row r="170" spans="1:44" x14ac:dyDescent="0.25">
      <c r="A170" s="1">
        <v>208</v>
      </c>
      <c r="D170" t="str">
        <f ca="1">INDEX([1]!NOTA[NB NOTA_C_QTY],Table1[[#This Row],[//NOTA]])</f>
        <v>kenkotrigonalclipno350pak10boxartomoro</v>
      </c>
      <c r="E17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cliptrigonalkenkono350pak10box</v>
      </c>
      <c r="F170" t="e">
        <f ca="1">MATCH(Table1[NB BM_C_QTY],Table6[POINTER],0)</f>
        <v>#N/A</v>
      </c>
      <c r="G170">
        <f t="shared" si="3"/>
        <v>208</v>
      </c>
      <c r="H170">
        <f ca="1">MATCH(Table1[[#This Row],[NB NOTA_C_QTY]],[2]!db[NB NOTA_C_QTY+F],0)</f>
        <v>1495</v>
      </c>
      <c r="I170" s="4" t="str">
        <f ca="1">INDEX(INDIRECT($4:$4),Table1[//DB])</f>
        <v>Clip trigonal Kenko no.3</v>
      </c>
      <c r="J170" s="4" t="str">
        <f ca="1">INDEX(INDIRECT($4:$4),Table1[//DB])</f>
        <v>ARTO MORO</v>
      </c>
      <c r="K170" s="5" t="str">
        <f ca="1">INDEX(INDIRECT($4:$4),Table1[//DB])</f>
        <v>KENKO</v>
      </c>
      <c r="L170" s="4" t="str">
        <f ca="1">INDEX(INDIRECT($4:$4),Table1[//DB])</f>
        <v>50 PAK (10 BOX)</v>
      </c>
      <c r="M170" s="4" t="str">
        <f ca="1">INDEX(INDIRECT($4:$4),Table1[//DB])</f>
        <v>clip</v>
      </c>
      <c r="N170" s="4" t="str">
        <f ca="1">INDEX(INDIRECT($4:$4),Table1[//DB])</f>
        <v>50</v>
      </c>
      <c r="O170" s="4" t="str">
        <f ca="1">INDEX(INDIRECT($4:$4),Table1[//DB])</f>
        <v>PAK</v>
      </c>
      <c r="P170" s="4" t="str">
        <f ca="1">INDEX(INDIRECT($4:$4),Table1[//DB])</f>
        <v>10</v>
      </c>
      <c r="Q170" s="4" t="str">
        <f ca="1">INDEX(INDIRECT($4:$4),Table1[//DB])</f>
        <v>BOX</v>
      </c>
      <c r="R170" s="4" t="str">
        <f ca="1">INDEX(INDIRECT($4:$4),Table1[//DB])</f>
        <v/>
      </c>
      <c r="S170" s="4" t="str">
        <f ca="1">INDEX(INDIRECT($4:$4),Table1[//DB])</f>
        <v/>
      </c>
      <c r="T170" s="4">
        <f ca="1">INDEX(INDIRECT($4:$4),Table1[//DB])</f>
        <v>500</v>
      </c>
      <c r="U170" s="4" t="str">
        <f ca="1">INDEX(INDIRECT($4:$4),Table1[//DB])</f>
        <v>BOX</v>
      </c>
      <c r="V170" s="4"/>
      <c r="W170" s="2">
        <f>INDEX([1]!NOTA[C],Table1[[#This Row],[//NOTA]])</f>
        <v>1</v>
      </c>
      <c r="X17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70" s="2">
        <f>IF(Table1[[#This Row],[CTN]]&lt;1,"",INDEX([1]!NOTA[QTY],Table1[[#This Row],[//NOTA]]))</f>
        <v>0</v>
      </c>
      <c r="Z170" s="2">
        <f>IF(Table1[[#This Row],[CTN]]&lt;1,"",INDEX([1]!NOTA[STN],Table1[[#This Row],[//NOTA]]))</f>
        <v>0</v>
      </c>
      <c r="AA17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500</v>
      </c>
      <c r="AB170" s="4" t="str">
        <f>IF(Table1[[#This Row],[CTN]]&lt;1,INDEX([1]!NOTA[QTY],Table1[[#This Row],[//NOTA]]),"")</f>
        <v/>
      </c>
      <c r="AC170" s="4" t="str">
        <f>IF(Table1[[#This Row],[SISA]]="","",INDEX([1]!NOTA[STN],Table1[[#This Row],[//NOTA]]))</f>
        <v/>
      </c>
      <c r="AD17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0" s="2" t="str">
        <f>IF(Table1[[#This Row],[SISA X]]="","",Table1[[#This Row],[STN X]])</f>
        <v/>
      </c>
      <c r="AF170" s="2">
        <f ca="1">IF(AND(AR$5:AR$373&gt;=$3:$3,AR$5:AR$373&lt;=$4:$4),Table1[[#This Row],[CTN]],"")</f>
        <v>1</v>
      </c>
      <c r="AG170" s="2" t="str">
        <f ca="1">IF(Table1[[#This Row],[CTN_MG_1]]="","",Table1[[#This Row],[SISA X]])</f>
        <v/>
      </c>
      <c r="AH170" s="2" t="str">
        <f ca="1">IF(Table1[[#This Row],[QTY_ECER_MG_1]]="","",Table1[[#This Row],[STN SISA X]])</f>
        <v/>
      </c>
      <c r="AI170" s="2">
        <f ca="1">IF(Table1[[#This Row],[CTN_MG_1]]="","",COUNT(AF$6:AF170))</f>
        <v>156</v>
      </c>
      <c r="AJ170" s="2" t="str">
        <f ca="1">IF(AND(Table1[TGL_H]&gt;=$3:$3,Table1[TGL_H]&lt;=$4:$4),Table1[CTN],"")</f>
        <v/>
      </c>
      <c r="AK170" s="2" t="str">
        <f ca="1">IF(Table1[[#This Row],[CTN_MG_2]]="","",Table1[[#This Row],[SISA X]])</f>
        <v/>
      </c>
      <c r="AL170" s="2" t="str">
        <f ca="1">IF(Table1[[#This Row],[QTY_ECER_MG_2]]="","",Table1[[#This Row],[STN SISA X]])</f>
        <v/>
      </c>
      <c r="AM170" s="2" t="str">
        <f ca="1">IF(Table1[[#This Row],[CTN_MG_2]]="","",COUNT(AJ$6:AJ170))</f>
        <v/>
      </c>
      <c r="AN170" s="2" t="str">
        <f ca="1">IF(AND(AR$5:AR$373&gt;=$3:$3,AR$5:AR$373&lt;=$4:$4),Table1[[#This Row],[CTN]],"")</f>
        <v/>
      </c>
      <c r="AO170" s="2" t="str">
        <f ca="1">IF(Table1[[#This Row],[CTN_MG_3]]="","",Table1[[#This Row],[SISA X]])</f>
        <v/>
      </c>
      <c r="AP170" s="2" t="str">
        <f ca="1">IF(Table1[[#This Row],[QTY_ECER_MG_3]]="","",Table1[[#This Row],[STN SISA X]])</f>
        <v/>
      </c>
      <c r="AQ170" s="4" t="str">
        <f ca="1">IF(Table1[[#This Row],[CTN_MG_3]]="","",COUNT(AN$6:AN170))</f>
        <v/>
      </c>
      <c r="AR170" s="3">
        <f ca="1">INDEX([1]!NOTA[TGL_H],Table1[[#This Row],[//NOTA]])</f>
        <v>45115</v>
      </c>
    </row>
    <row r="171" spans="1:44" x14ac:dyDescent="0.25">
      <c r="A171" s="1">
        <v>209</v>
      </c>
      <c r="D171" t="str">
        <f ca="1">INDEX([1]!NOTA[NB NOTA_C_QTY],Table1[[#This Row],[//NOTA]])</f>
        <v>kenkojumboclipno520pak10boxartomoro</v>
      </c>
      <c r="E171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clipjumbokenkono520pak10box</v>
      </c>
      <c r="F171" t="e">
        <f ca="1">MATCH(Table1[NB BM_C_QTY],Table6[POINTER],0)</f>
        <v>#N/A</v>
      </c>
      <c r="G171">
        <f t="shared" si="3"/>
        <v>209</v>
      </c>
      <c r="H171">
        <f ca="1">MATCH(Table1[[#This Row],[NB NOTA_C_QTY]],[2]!db[NB NOTA_C_QTY+F],0)</f>
        <v>1388</v>
      </c>
      <c r="I171" s="4" t="str">
        <f ca="1">INDEX(INDIRECT($4:$4),Table1[//DB])</f>
        <v>Clip Jumbo Kenko no.5</v>
      </c>
      <c r="J171" s="4" t="str">
        <f ca="1">INDEX(INDIRECT($4:$4),Table1[//DB])</f>
        <v>ARTO MORO</v>
      </c>
      <c r="K171" s="5" t="str">
        <f ca="1">INDEX(INDIRECT($4:$4),Table1[//DB])</f>
        <v>KENKO</v>
      </c>
      <c r="L171" s="4" t="str">
        <f ca="1">INDEX(INDIRECT($4:$4),Table1[//DB])</f>
        <v>20 PAK (10 BOX)</v>
      </c>
      <c r="M171" s="4" t="str">
        <f ca="1">INDEX(INDIRECT($4:$4),Table1[//DB])</f>
        <v>clip</v>
      </c>
      <c r="N171" s="4" t="str">
        <f ca="1">INDEX(INDIRECT($4:$4),Table1[//DB])</f>
        <v>20</v>
      </c>
      <c r="O171" s="4" t="str">
        <f ca="1">INDEX(INDIRECT($4:$4),Table1[//DB])</f>
        <v>PAK</v>
      </c>
      <c r="P171" s="4" t="str">
        <f ca="1">INDEX(INDIRECT($4:$4),Table1[//DB])</f>
        <v>10</v>
      </c>
      <c r="Q171" s="4" t="str">
        <f ca="1">INDEX(INDIRECT($4:$4),Table1[//DB])</f>
        <v>BOX</v>
      </c>
      <c r="R171" s="4" t="str">
        <f ca="1">INDEX(INDIRECT($4:$4),Table1[//DB])</f>
        <v/>
      </c>
      <c r="S171" s="4" t="str">
        <f ca="1">INDEX(INDIRECT($4:$4),Table1[//DB])</f>
        <v/>
      </c>
      <c r="T171" s="4">
        <f ca="1">INDEX(INDIRECT($4:$4),Table1[//DB])</f>
        <v>200</v>
      </c>
      <c r="U171" s="4" t="str">
        <f ca="1">INDEX(INDIRECT($4:$4),Table1[//DB])</f>
        <v>BOX</v>
      </c>
      <c r="V171" s="4"/>
      <c r="W171" s="2">
        <f>INDEX([1]!NOTA[C],Table1[[#This Row],[//NOTA]])</f>
        <v>1</v>
      </c>
      <c r="X17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71" s="2">
        <f>IF(Table1[[#This Row],[CTN]]&lt;1,"",INDEX([1]!NOTA[QTY],Table1[[#This Row],[//NOTA]]))</f>
        <v>0</v>
      </c>
      <c r="Z171" s="2">
        <f>IF(Table1[[#This Row],[CTN]]&lt;1,"",INDEX([1]!NOTA[STN],Table1[[#This Row],[//NOTA]]))</f>
        <v>0</v>
      </c>
      <c r="AA17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</v>
      </c>
      <c r="AB171" s="4" t="str">
        <f>IF(Table1[[#This Row],[CTN]]&lt;1,INDEX([1]!NOTA[QTY],Table1[[#This Row],[//NOTA]]),"")</f>
        <v/>
      </c>
      <c r="AC171" s="4" t="str">
        <f>IF(Table1[[#This Row],[SISA]]="","",INDEX([1]!NOTA[STN],Table1[[#This Row],[//NOTA]]))</f>
        <v/>
      </c>
      <c r="AD17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1" s="2" t="str">
        <f>IF(Table1[[#This Row],[SISA X]]="","",Table1[[#This Row],[STN X]])</f>
        <v/>
      </c>
      <c r="AF171" s="2">
        <f ca="1">IF(AND(AR$5:AR$373&gt;=$3:$3,AR$5:AR$373&lt;=$4:$4),Table1[[#This Row],[CTN]],"")</f>
        <v>1</v>
      </c>
      <c r="AG171" s="2" t="str">
        <f ca="1">IF(Table1[[#This Row],[CTN_MG_1]]="","",Table1[[#This Row],[SISA X]])</f>
        <v/>
      </c>
      <c r="AH171" s="2" t="str">
        <f ca="1">IF(Table1[[#This Row],[QTY_ECER_MG_1]]="","",Table1[[#This Row],[STN SISA X]])</f>
        <v/>
      </c>
      <c r="AI171" s="2">
        <f ca="1">IF(Table1[[#This Row],[CTN_MG_1]]="","",COUNT(AF$6:AF171))</f>
        <v>157</v>
      </c>
      <c r="AJ171" s="2" t="str">
        <f ca="1">IF(AND(Table1[TGL_H]&gt;=$3:$3,Table1[TGL_H]&lt;=$4:$4),Table1[CTN],"")</f>
        <v/>
      </c>
      <c r="AK171" s="2" t="str">
        <f ca="1">IF(Table1[[#This Row],[CTN_MG_2]]="","",Table1[[#This Row],[SISA X]])</f>
        <v/>
      </c>
      <c r="AL171" s="2" t="str">
        <f ca="1">IF(Table1[[#This Row],[QTY_ECER_MG_2]]="","",Table1[[#This Row],[STN SISA X]])</f>
        <v/>
      </c>
      <c r="AM171" s="2" t="str">
        <f ca="1">IF(Table1[[#This Row],[CTN_MG_2]]="","",COUNT(AJ$6:AJ171))</f>
        <v/>
      </c>
      <c r="AN171" s="2" t="str">
        <f ca="1">IF(AND(AR$5:AR$373&gt;=$3:$3,AR$5:AR$373&lt;=$4:$4),Table1[[#This Row],[CTN]],"")</f>
        <v/>
      </c>
      <c r="AO171" s="2" t="str">
        <f ca="1">IF(Table1[[#This Row],[CTN_MG_3]]="","",Table1[[#This Row],[SISA X]])</f>
        <v/>
      </c>
      <c r="AP171" s="2" t="str">
        <f ca="1">IF(Table1[[#This Row],[QTY_ECER_MG_3]]="","",Table1[[#This Row],[STN SISA X]])</f>
        <v/>
      </c>
      <c r="AQ171" s="4" t="str">
        <f ca="1">IF(Table1[[#This Row],[CTN_MG_3]]="","",COUNT(AN$6:AN171))</f>
        <v/>
      </c>
      <c r="AR171" s="3">
        <f ca="1">INDEX([1]!NOTA[TGL_H],Table1[[#This Row],[//NOTA]])</f>
        <v>45115</v>
      </c>
    </row>
    <row r="172" spans="1:44" x14ac:dyDescent="0.25">
      <c r="A172" s="1">
        <v>210</v>
      </c>
      <c r="D172" t="str">
        <f ca="1">INDEX([1]!NOTA[NB NOTA_C_QTY],Table1[[#This Row],[//NOTA]])</f>
        <v>kenkopunchno3010lsnartomoro</v>
      </c>
      <c r="E172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punchkenkono3010lsn</v>
      </c>
      <c r="F172">
        <f ca="1">MATCH(Table1[NB BM_C_QTY],Table6[POINTER],0)</f>
        <v>3682</v>
      </c>
      <c r="G172">
        <f t="shared" si="3"/>
        <v>210</v>
      </c>
      <c r="H172">
        <f ca="1">MATCH(Table1[[#This Row],[NB NOTA_C_QTY]],[2]!db[NB NOTA_C_QTY+F],0)</f>
        <v>1441</v>
      </c>
      <c r="I172" s="4" t="str">
        <f ca="1">INDEX(INDIRECT($4:$4),Table1[//DB])</f>
        <v>Punch Kenko no.30</v>
      </c>
      <c r="J172" s="4" t="str">
        <f ca="1">INDEX(INDIRECT($4:$4),Table1[//DB])</f>
        <v>ARTO MORO</v>
      </c>
      <c r="K172" s="5" t="str">
        <f ca="1">INDEX(INDIRECT($4:$4),Table1[//DB])</f>
        <v>KENKO</v>
      </c>
      <c r="L172" s="4" t="str">
        <f ca="1">INDEX(INDIRECT($4:$4),Table1[//DB])</f>
        <v>10 LSN</v>
      </c>
      <c r="M172" s="4" t="str">
        <f ca="1">INDEX(INDIRECT($4:$4),Table1[//DB])</f>
        <v>punch</v>
      </c>
      <c r="N172" s="4" t="str">
        <f ca="1">INDEX(INDIRECT($4:$4),Table1[//DB])</f>
        <v>10</v>
      </c>
      <c r="O172" s="4" t="str">
        <f ca="1">INDEX(INDIRECT($4:$4),Table1[//DB])</f>
        <v>LSN</v>
      </c>
      <c r="P172" s="4">
        <f ca="1">INDEX(INDIRECT($4:$4),Table1[//DB])</f>
        <v>12</v>
      </c>
      <c r="Q172" s="4" t="str">
        <f ca="1">INDEX(INDIRECT($4:$4),Table1[//DB])</f>
        <v>PCS</v>
      </c>
      <c r="R172" s="4" t="str">
        <f ca="1">INDEX(INDIRECT($4:$4),Table1[//DB])</f>
        <v/>
      </c>
      <c r="S172" s="4" t="str">
        <f ca="1">INDEX(INDIRECT($4:$4),Table1[//DB])</f>
        <v/>
      </c>
      <c r="T172" s="4">
        <f ca="1">INDEX(INDIRECT($4:$4),Table1[//DB])</f>
        <v>120</v>
      </c>
      <c r="U172" s="4" t="str">
        <f ca="1">INDEX(INDIRECT($4:$4),Table1[//DB])</f>
        <v>PCS</v>
      </c>
      <c r="V172" s="4"/>
      <c r="W172" s="2">
        <f>INDEX([1]!NOTA[C],Table1[[#This Row],[//NOTA]])</f>
        <v>1</v>
      </c>
      <c r="X17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72" s="2">
        <f>IF(Table1[[#This Row],[CTN]]&lt;1,"",INDEX([1]!NOTA[QTY],Table1[[#This Row],[//NOTA]]))</f>
        <v>0</v>
      </c>
      <c r="Z172" s="2">
        <f>IF(Table1[[#This Row],[CTN]]&lt;1,"",INDEX([1]!NOTA[STN],Table1[[#This Row],[//NOTA]]))</f>
        <v>0</v>
      </c>
      <c r="AA17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B172" s="4" t="str">
        <f>IF(Table1[[#This Row],[CTN]]&lt;1,INDEX([1]!NOTA[QTY],Table1[[#This Row],[//NOTA]]),"")</f>
        <v/>
      </c>
      <c r="AC172" s="4" t="str">
        <f>IF(Table1[[#This Row],[SISA]]="","",INDEX([1]!NOTA[STN],Table1[[#This Row],[//NOTA]]))</f>
        <v/>
      </c>
      <c r="AD17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2" s="2" t="str">
        <f>IF(Table1[[#This Row],[SISA X]]="","",Table1[[#This Row],[STN X]])</f>
        <v/>
      </c>
      <c r="AF172" s="2">
        <f ca="1">IF(AND(AR$5:AR$373&gt;=$3:$3,AR$5:AR$373&lt;=$4:$4),Table1[[#This Row],[CTN]],"")</f>
        <v>1</v>
      </c>
      <c r="AG172" s="2" t="str">
        <f ca="1">IF(Table1[[#This Row],[CTN_MG_1]]="","",Table1[[#This Row],[SISA X]])</f>
        <v/>
      </c>
      <c r="AH172" s="2" t="str">
        <f ca="1">IF(Table1[[#This Row],[QTY_ECER_MG_1]]="","",Table1[[#This Row],[STN SISA X]])</f>
        <v/>
      </c>
      <c r="AI172" s="2">
        <f ca="1">IF(Table1[[#This Row],[CTN_MG_1]]="","",COUNT(AF$6:AF172))</f>
        <v>158</v>
      </c>
      <c r="AJ172" s="2" t="str">
        <f ca="1">IF(AND(Table1[TGL_H]&gt;=$3:$3,Table1[TGL_H]&lt;=$4:$4),Table1[CTN],"")</f>
        <v/>
      </c>
      <c r="AK172" s="2" t="str">
        <f ca="1">IF(Table1[[#This Row],[CTN_MG_2]]="","",Table1[[#This Row],[SISA X]])</f>
        <v/>
      </c>
      <c r="AL172" s="2" t="str">
        <f ca="1">IF(Table1[[#This Row],[QTY_ECER_MG_2]]="","",Table1[[#This Row],[STN SISA X]])</f>
        <v/>
      </c>
      <c r="AM172" s="2" t="str">
        <f ca="1">IF(Table1[[#This Row],[CTN_MG_2]]="","",COUNT(AJ$6:AJ172))</f>
        <v/>
      </c>
      <c r="AN172" s="2" t="str">
        <f ca="1">IF(AND(AR$5:AR$373&gt;=$3:$3,AR$5:AR$373&lt;=$4:$4),Table1[[#This Row],[CTN]],"")</f>
        <v/>
      </c>
      <c r="AO172" s="2" t="str">
        <f ca="1">IF(Table1[[#This Row],[CTN_MG_3]]="","",Table1[[#This Row],[SISA X]])</f>
        <v/>
      </c>
      <c r="AP172" s="2" t="str">
        <f ca="1">IF(Table1[[#This Row],[QTY_ECER_MG_3]]="","",Table1[[#This Row],[STN SISA X]])</f>
        <v/>
      </c>
      <c r="AQ172" s="4" t="str">
        <f ca="1">IF(Table1[[#This Row],[CTN_MG_3]]="","",COUNT(AN$6:AN172))</f>
        <v/>
      </c>
      <c r="AR172" s="3">
        <f ca="1">INDEX([1]!NOTA[TGL_H],Table1[[#This Row],[//NOTA]])</f>
        <v>45115</v>
      </c>
    </row>
    <row r="173" spans="1:44" x14ac:dyDescent="0.25">
      <c r="A173" s="1">
        <v>212</v>
      </c>
      <c r="D173" t="str">
        <f ca="1">INDEX([1]!NOTA[NB NOTA_C_QTY],Table1[[#This Row],[//NOTA]])</f>
        <v>mejaipadimportjumbokarakter10pcsuntana</v>
      </c>
      <c r="E173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mejaipadimportjumbokarakter10pcs</v>
      </c>
      <c r="F173" t="e">
        <f ca="1">MATCH(Table1[NB BM_C_QTY],Table6[POINTER],0)</f>
        <v>#N/A</v>
      </c>
      <c r="G173">
        <f t="shared" si="3"/>
        <v>212</v>
      </c>
      <c r="H173">
        <f ca="1">MATCH(Table1[[#This Row],[NB NOTA_C_QTY]],[2]!db[NB NOTA_C_QTY+F],0)</f>
        <v>1718</v>
      </c>
      <c r="I173" s="4" t="str">
        <f ca="1">INDEX(INDIRECT($4:$4),Table1[//DB])</f>
        <v>Meja Ipad Import Jumbo Karakter</v>
      </c>
      <c r="J173" s="4" t="str">
        <f ca="1">INDEX(INDIRECT($4:$4),Table1[//DB])</f>
        <v>UNTANA</v>
      </c>
      <c r="K173" s="5" t="str">
        <f ca="1">INDEX(INDIRECT($4:$4),Table1[//DB])</f>
        <v>SAPUTRO OFFICE</v>
      </c>
      <c r="L173" s="4" t="str">
        <f ca="1">INDEX(INDIRECT($4:$4),Table1[//DB])</f>
        <v>10 PCS</v>
      </c>
      <c r="M173" s="4" t="str">
        <f ca="1">INDEX(INDIRECT($4:$4),Table1[//DB])</f>
        <v>dll</v>
      </c>
      <c r="N173" s="4" t="str">
        <f ca="1">INDEX(INDIRECT($4:$4),Table1[//DB])</f>
        <v>10</v>
      </c>
      <c r="O173" s="4" t="str">
        <f ca="1">INDEX(INDIRECT($4:$4),Table1[//DB])</f>
        <v>PCS</v>
      </c>
      <c r="P173" s="4" t="str">
        <f ca="1">INDEX(INDIRECT($4:$4),Table1[//DB])</f>
        <v/>
      </c>
      <c r="Q173" s="4" t="str">
        <f ca="1">INDEX(INDIRECT($4:$4),Table1[//DB])</f>
        <v/>
      </c>
      <c r="R173" s="4" t="str">
        <f ca="1">INDEX(INDIRECT($4:$4),Table1[//DB])</f>
        <v/>
      </c>
      <c r="S173" s="4" t="str">
        <f ca="1">INDEX(INDIRECT($4:$4),Table1[//DB])</f>
        <v/>
      </c>
      <c r="T173" s="4">
        <f ca="1">INDEX(INDIRECT($4:$4),Table1[//DB])</f>
        <v>10</v>
      </c>
      <c r="U173" s="4" t="str">
        <f ca="1">INDEX(INDIRECT($4:$4),Table1[//DB])</f>
        <v>PCS</v>
      </c>
      <c r="V173" s="4"/>
      <c r="W173" s="2">
        <f>INDEX([1]!NOTA[C],Table1[[#This Row],[//NOTA]])</f>
        <v>50</v>
      </c>
      <c r="X173" s="2">
        <f ca="1">IF(Table1[[#This Row],[Column5]]/Table1[[#This Row],[QTY X]]=Table1[[#This Row],[CTN]],Table1[[#This Row],[Column5]]/Table1[[#This Row],[QTY X]],Table1[[#This Row],[Column5]]/Table1[[#This Row],[QTY X]]&amp;" xxx ")</f>
        <v>50</v>
      </c>
      <c r="Y173" s="2">
        <f>IF(Table1[[#This Row],[CTN]]&lt;1,"",INDEX([1]!NOTA[QTY],Table1[[#This Row],[//NOTA]]))</f>
        <v>500</v>
      </c>
      <c r="Z173" s="2" t="str">
        <f>IF(Table1[[#This Row],[CTN]]&lt;1,"",INDEX([1]!NOTA[STN],Table1[[#This Row],[//NOTA]]))</f>
        <v>PCS</v>
      </c>
      <c r="AA17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500</v>
      </c>
      <c r="AB173" s="4" t="str">
        <f>IF(Table1[[#This Row],[CTN]]&lt;1,INDEX([1]!NOTA[QTY],Table1[[#This Row],[//NOTA]]),"")</f>
        <v/>
      </c>
      <c r="AC173" s="4" t="str">
        <f>IF(Table1[[#This Row],[SISA]]="","",INDEX([1]!NOTA[STN],Table1[[#This Row],[//NOTA]]))</f>
        <v/>
      </c>
      <c r="AD17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3" s="2" t="str">
        <f>IF(Table1[[#This Row],[SISA X]]="","",Table1[[#This Row],[STN X]])</f>
        <v/>
      </c>
      <c r="AF173" s="2" t="str">
        <f ca="1">IF(AND(AR$5:AR$373&gt;=$3:$3,AR$5:AR$373&lt;=$4:$4),Table1[[#This Row],[CTN]],"")</f>
        <v/>
      </c>
      <c r="AG173" s="2" t="str">
        <f ca="1">IF(Table1[[#This Row],[CTN_MG_1]]="","",Table1[[#This Row],[SISA X]])</f>
        <v/>
      </c>
      <c r="AH173" s="2" t="str">
        <f ca="1">IF(Table1[[#This Row],[QTY_ECER_MG_1]]="","",Table1[[#This Row],[STN SISA X]])</f>
        <v/>
      </c>
      <c r="AI173" s="2" t="str">
        <f ca="1">IF(Table1[[#This Row],[CTN_MG_1]]="","",COUNT(AF$6:AF173))</f>
        <v/>
      </c>
      <c r="AJ173" s="2">
        <f ca="1">IF(AND(Table1[TGL_H]&gt;=$3:$3,Table1[TGL_H]&lt;=$4:$4),Table1[CTN],"")</f>
        <v>50</v>
      </c>
      <c r="AK173" s="2" t="str">
        <f ca="1">IF(Table1[[#This Row],[CTN_MG_2]]="","",Table1[[#This Row],[SISA X]])</f>
        <v/>
      </c>
      <c r="AL173" s="2" t="str">
        <f ca="1">IF(Table1[[#This Row],[QTY_ECER_MG_2]]="","",Table1[[#This Row],[STN SISA X]])</f>
        <v/>
      </c>
      <c r="AM173" s="2">
        <f ca="1">IF(Table1[[#This Row],[CTN_MG_2]]="","",COUNT(AJ$6:AJ173))</f>
        <v>1</v>
      </c>
      <c r="AN173" s="2" t="str">
        <f ca="1">IF(AND(AR$5:AR$373&gt;=$3:$3,AR$5:AR$373&lt;=$4:$4),Table1[[#This Row],[CTN]],"")</f>
        <v/>
      </c>
      <c r="AO173" s="2" t="str">
        <f ca="1">IF(Table1[[#This Row],[CTN_MG_3]]="","",Table1[[#This Row],[SISA X]])</f>
        <v/>
      </c>
      <c r="AP173" s="2" t="str">
        <f ca="1">IF(Table1[[#This Row],[QTY_ECER_MG_3]]="","",Table1[[#This Row],[STN SISA X]])</f>
        <v/>
      </c>
      <c r="AQ173" s="4" t="str">
        <f ca="1">IF(Table1[[#This Row],[CTN_MG_3]]="","",COUNT(AN$6:AN173))</f>
        <v/>
      </c>
      <c r="AR173" s="3">
        <f ca="1">INDEX([1]!NOTA[TGL_H],Table1[[#This Row],[//NOTA]])</f>
        <v>45118</v>
      </c>
    </row>
    <row r="174" spans="1:44" x14ac:dyDescent="0.25">
      <c r="A174" s="1">
        <v>214</v>
      </c>
      <c r="D174" t="str">
        <f ca="1">INDEX([1]!NOTA[NB NOTA_C_QTY],Table1[[#This Row],[//NOTA]])</f>
        <v>pianikabluelovelyk2799b10setuntana</v>
      </c>
      <c r="E17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pianikalovelyk2799b10set</v>
      </c>
      <c r="F174" t="e">
        <f ca="1">MATCH(Table1[NB BM_C_QTY],Table6[POINTER],0)</f>
        <v>#N/A</v>
      </c>
      <c r="G174">
        <f t="shared" si="3"/>
        <v>214</v>
      </c>
      <c r="H174">
        <f ca="1">MATCH(Table1[[#This Row],[NB NOTA_C_QTY]],[2]!db[NB NOTA_C_QTY+F],0)</f>
        <v>2188</v>
      </c>
      <c r="I174" s="4" t="str">
        <f ca="1">INDEX(INDIRECT($4:$4),Table1[//DB])</f>
        <v>Pianika Lovely K-2799-B</v>
      </c>
      <c r="J174" s="4" t="str">
        <f ca="1">INDEX(INDIRECT($4:$4),Table1[//DB])</f>
        <v>UNTANA</v>
      </c>
      <c r="K174" s="5" t="str">
        <f ca="1">INDEX(INDIRECT($4:$4),Table1[//DB])</f>
        <v>LESTARI</v>
      </c>
      <c r="L174" s="4" t="str">
        <f ca="1">INDEX(INDIRECT($4:$4),Table1[//DB])</f>
        <v>10 SET</v>
      </c>
      <c r="M174" s="4" t="str">
        <f ca="1">INDEX(INDIRECT($4:$4),Table1[//DB])</f>
        <v>dll</v>
      </c>
      <c r="N174" s="4" t="str">
        <f ca="1">INDEX(INDIRECT($4:$4),Table1[//DB])</f>
        <v>10</v>
      </c>
      <c r="O174" s="4" t="str">
        <f ca="1">INDEX(INDIRECT($4:$4),Table1[//DB])</f>
        <v>SET</v>
      </c>
      <c r="P174" s="4" t="str">
        <f ca="1">INDEX(INDIRECT($4:$4),Table1[//DB])</f>
        <v/>
      </c>
      <c r="Q174" s="4" t="str">
        <f ca="1">INDEX(INDIRECT($4:$4),Table1[//DB])</f>
        <v/>
      </c>
      <c r="R174" s="4" t="str">
        <f ca="1">INDEX(INDIRECT($4:$4),Table1[//DB])</f>
        <v/>
      </c>
      <c r="S174" s="4" t="str">
        <f ca="1">INDEX(INDIRECT($4:$4),Table1[//DB])</f>
        <v/>
      </c>
      <c r="T174" s="4">
        <f ca="1">INDEX(INDIRECT($4:$4),Table1[//DB])</f>
        <v>10</v>
      </c>
      <c r="U174" s="4" t="str">
        <f ca="1">INDEX(INDIRECT($4:$4),Table1[//DB])</f>
        <v>SET</v>
      </c>
      <c r="V174" s="4"/>
      <c r="W174" s="2">
        <f>INDEX([1]!NOTA[C],Table1[[#This Row],[//NOTA]])</f>
        <v>90</v>
      </c>
      <c r="X174" s="2">
        <f ca="1">IF(Table1[[#This Row],[Column5]]/Table1[[#This Row],[QTY X]]=Table1[[#This Row],[CTN]],Table1[[#This Row],[Column5]]/Table1[[#This Row],[QTY X]],Table1[[#This Row],[Column5]]/Table1[[#This Row],[QTY X]]&amp;" xxx ")</f>
        <v>90</v>
      </c>
      <c r="Y174" s="2">
        <f>IF(Table1[[#This Row],[CTN]]&lt;1,"",INDEX([1]!NOTA[QTY],Table1[[#This Row],[//NOTA]]))</f>
        <v>900</v>
      </c>
      <c r="Z174" s="2" t="str">
        <f>IF(Table1[[#This Row],[CTN]]&lt;1,"",INDEX([1]!NOTA[STN],Table1[[#This Row],[//NOTA]]))</f>
        <v>SET</v>
      </c>
      <c r="AA17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900</v>
      </c>
      <c r="AB174" s="4" t="str">
        <f>IF(Table1[[#This Row],[CTN]]&lt;1,INDEX([1]!NOTA[QTY],Table1[[#This Row],[//NOTA]]),"")</f>
        <v/>
      </c>
      <c r="AC174" s="4" t="str">
        <f>IF(Table1[[#This Row],[SISA]]="","",INDEX([1]!NOTA[STN],Table1[[#This Row],[//NOTA]]))</f>
        <v/>
      </c>
      <c r="AD17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4" s="2" t="str">
        <f>IF(Table1[[#This Row],[SISA X]]="","",Table1[[#This Row],[STN X]])</f>
        <v/>
      </c>
      <c r="AF174" s="2">
        <f ca="1">IF(AND(AR$5:AR$373&gt;=$3:$3,AR$5:AR$373&lt;=$4:$4),Table1[[#This Row],[CTN]],"")</f>
        <v>90</v>
      </c>
      <c r="AG174" s="2" t="str">
        <f ca="1">IF(Table1[[#This Row],[CTN_MG_1]]="","",Table1[[#This Row],[SISA X]])</f>
        <v/>
      </c>
      <c r="AH174" s="2" t="str">
        <f ca="1">IF(Table1[[#This Row],[QTY_ECER_MG_1]]="","",Table1[[#This Row],[STN SISA X]])</f>
        <v/>
      </c>
      <c r="AI174" s="2">
        <f ca="1">IF(Table1[[#This Row],[CTN_MG_1]]="","",COUNT(AF$6:AF174))</f>
        <v>159</v>
      </c>
      <c r="AJ174" s="2" t="str">
        <f ca="1">IF(AND(Table1[TGL_H]&gt;=$3:$3,Table1[TGL_H]&lt;=$4:$4),Table1[CTN],"")</f>
        <v/>
      </c>
      <c r="AK174" s="2" t="str">
        <f ca="1">IF(Table1[[#This Row],[CTN_MG_2]]="","",Table1[[#This Row],[SISA X]])</f>
        <v/>
      </c>
      <c r="AL174" s="2" t="str">
        <f ca="1">IF(Table1[[#This Row],[QTY_ECER_MG_2]]="","",Table1[[#This Row],[STN SISA X]])</f>
        <v/>
      </c>
      <c r="AM174" s="2" t="str">
        <f ca="1">IF(Table1[[#This Row],[CTN_MG_2]]="","",COUNT(AJ$6:AJ174))</f>
        <v/>
      </c>
      <c r="AN174" s="2" t="str">
        <f ca="1">IF(AND(AR$5:AR$373&gt;=$3:$3,AR$5:AR$373&lt;=$4:$4),Table1[[#This Row],[CTN]],"")</f>
        <v/>
      </c>
      <c r="AO174" s="2" t="str">
        <f ca="1">IF(Table1[[#This Row],[CTN_MG_3]]="","",Table1[[#This Row],[SISA X]])</f>
        <v/>
      </c>
      <c r="AP174" s="2" t="str">
        <f ca="1">IF(Table1[[#This Row],[QTY_ECER_MG_3]]="","",Table1[[#This Row],[STN SISA X]])</f>
        <v/>
      </c>
      <c r="AQ174" s="4" t="str">
        <f ca="1">IF(Table1[[#This Row],[CTN_MG_3]]="","",COUNT(AN$6:AN174))</f>
        <v/>
      </c>
      <c r="AR174" s="3">
        <f ca="1">INDEX([1]!NOTA[TGL_H],Table1[[#This Row],[//NOTA]])</f>
        <v>45115</v>
      </c>
    </row>
    <row r="175" spans="1:44" x14ac:dyDescent="0.25">
      <c r="A175" s="1">
        <v>217</v>
      </c>
      <c r="D175" t="str">
        <f ca="1">INDEX([1]!NOTA[NB NOTA_C_QTY],Table1[[#This Row],[//NOTA]])</f>
        <v>docritboxbatik8lsnuntana</v>
      </c>
      <c r="E175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docrestboxbatik8lsn</v>
      </c>
      <c r="F175">
        <f ca="1">MATCH(Table1[NB BM_C_QTY],Table6[POINTER],0)</f>
        <v>2686</v>
      </c>
      <c r="G175">
        <f t="shared" si="3"/>
        <v>217</v>
      </c>
      <c r="H175">
        <f ca="1">MATCH(Table1[[#This Row],[NB NOTA_C_QTY]],[2]!db[NB NOTA_C_QTY+F],0)</f>
        <v>694</v>
      </c>
      <c r="I175" s="4" t="str">
        <f ca="1">INDEX(INDIRECT($4:$4),Table1[//DB])</f>
        <v>Doc rest box batik</v>
      </c>
      <c r="J175" s="4" t="str">
        <f ca="1">INDEX(INDIRECT($4:$4),Table1[//DB])</f>
        <v>UNTANA</v>
      </c>
      <c r="K175" s="5" t="str">
        <f ca="1">INDEX(INDIRECT($4:$4),Table1[//DB])</f>
        <v>COMBI</v>
      </c>
      <c r="L175" s="4" t="str">
        <f ca="1">INDEX(INDIRECT($4:$4),Table1[//DB])</f>
        <v>8 LSN</v>
      </c>
      <c r="M175" s="4" t="str">
        <f ca="1">INDEX(INDIRECT($4:$4),Table1[//DB])</f>
        <v>doc</v>
      </c>
      <c r="N175" s="4" t="str">
        <f ca="1">INDEX(INDIRECT($4:$4),Table1[//DB])</f>
        <v>8</v>
      </c>
      <c r="O175" s="4" t="str">
        <f ca="1">INDEX(INDIRECT($4:$4),Table1[//DB])</f>
        <v>LSN</v>
      </c>
      <c r="P175" s="4">
        <f ca="1">INDEX(INDIRECT($4:$4),Table1[//DB])</f>
        <v>12</v>
      </c>
      <c r="Q175" s="4" t="str">
        <f ca="1">INDEX(INDIRECT($4:$4),Table1[//DB])</f>
        <v>PCS</v>
      </c>
      <c r="R175" s="4" t="str">
        <f ca="1">INDEX(INDIRECT($4:$4),Table1[//DB])</f>
        <v/>
      </c>
      <c r="S175" s="4" t="str">
        <f ca="1">INDEX(INDIRECT($4:$4),Table1[//DB])</f>
        <v/>
      </c>
      <c r="T175" s="4">
        <f ca="1">INDEX(INDIRECT($4:$4),Table1[//DB])</f>
        <v>96</v>
      </c>
      <c r="U175" s="4" t="str">
        <f ca="1">INDEX(INDIRECT($4:$4),Table1[//DB])</f>
        <v>PCS</v>
      </c>
      <c r="V175" s="4"/>
      <c r="W175" s="2">
        <f>INDEX([1]!NOTA[C],Table1[[#This Row],[//NOTA]])</f>
        <v>1</v>
      </c>
      <c r="X17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75" s="2">
        <f>IF(Table1[[#This Row],[CTN]]&lt;1,"",INDEX([1]!NOTA[QTY],Table1[[#This Row],[//NOTA]]))</f>
        <v>8</v>
      </c>
      <c r="Z175" s="2" t="str">
        <f>IF(Table1[[#This Row],[CTN]]&lt;1,"",INDEX([1]!NOTA[STN],Table1[[#This Row],[//NOTA]]))</f>
        <v>LSN</v>
      </c>
      <c r="AA17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B175" s="4" t="str">
        <f>IF(Table1[[#This Row],[CTN]]&lt;1,INDEX([1]!NOTA[QTY],Table1[[#This Row],[//NOTA]]),"")</f>
        <v/>
      </c>
      <c r="AC175" s="4" t="str">
        <f>IF(Table1[[#This Row],[SISA]]="","",INDEX([1]!NOTA[STN],Table1[[#This Row],[//NOTA]]))</f>
        <v/>
      </c>
      <c r="AD17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5" s="2" t="str">
        <f>IF(Table1[[#This Row],[SISA X]]="","",Table1[[#This Row],[STN X]])</f>
        <v/>
      </c>
      <c r="AF175" s="2">
        <f ca="1">IF(AND(AR$5:AR$373&gt;=$3:$3,AR$5:AR$373&lt;=$4:$4),Table1[[#This Row],[CTN]],"")</f>
        <v>1</v>
      </c>
      <c r="AG175" s="2" t="str">
        <f ca="1">IF(Table1[[#This Row],[CTN_MG_1]]="","",Table1[[#This Row],[SISA X]])</f>
        <v/>
      </c>
      <c r="AH175" s="2" t="str">
        <f ca="1">IF(Table1[[#This Row],[QTY_ECER_MG_1]]="","",Table1[[#This Row],[STN SISA X]])</f>
        <v/>
      </c>
      <c r="AI175" s="2">
        <f ca="1">IF(Table1[[#This Row],[CTN_MG_1]]="","",COUNT(AF$6:AF175))</f>
        <v>160</v>
      </c>
      <c r="AJ175" s="2" t="str">
        <f ca="1">IF(AND(Table1[TGL_H]&gt;=$3:$3,Table1[TGL_H]&lt;=$4:$4),Table1[CTN],"")</f>
        <v/>
      </c>
      <c r="AK175" s="2" t="str">
        <f ca="1">IF(Table1[[#This Row],[CTN_MG_2]]="","",Table1[[#This Row],[SISA X]])</f>
        <v/>
      </c>
      <c r="AL175" s="2" t="str">
        <f ca="1">IF(Table1[[#This Row],[QTY_ECER_MG_2]]="","",Table1[[#This Row],[STN SISA X]])</f>
        <v/>
      </c>
      <c r="AM175" s="2" t="str">
        <f ca="1">IF(Table1[[#This Row],[CTN_MG_2]]="","",COUNT(AJ$6:AJ175))</f>
        <v/>
      </c>
      <c r="AN175" s="2" t="str">
        <f ca="1">IF(AND(AR$5:AR$373&gt;=$3:$3,AR$5:AR$373&lt;=$4:$4),Table1[[#This Row],[CTN]],"")</f>
        <v/>
      </c>
      <c r="AO175" s="2" t="str">
        <f ca="1">IF(Table1[[#This Row],[CTN_MG_3]]="","",Table1[[#This Row],[SISA X]])</f>
        <v/>
      </c>
      <c r="AP175" s="2" t="str">
        <f ca="1">IF(Table1[[#This Row],[QTY_ECER_MG_3]]="","",Table1[[#This Row],[STN SISA X]])</f>
        <v/>
      </c>
      <c r="AQ175" s="4" t="str">
        <f ca="1">IF(Table1[[#This Row],[CTN_MG_3]]="","",COUNT(AN$6:AN175))</f>
        <v/>
      </c>
      <c r="AR175" s="3">
        <f ca="1">INDEX([1]!NOTA[TGL_H],Table1[[#This Row],[//NOTA]])</f>
        <v>45115</v>
      </c>
    </row>
    <row r="176" spans="1:44" x14ac:dyDescent="0.25">
      <c r="A176" s="1">
        <v>219</v>
      </c>
      <c r="D176" t="str">
        <f ca="1">INDEX([1]!NOTA[NB NOTA_C_QTY],Table1[[#This Row],[//NOTA]])</f>
        <v>malamshintoengk612w480pcsuntana</v>
      </c>
      <c r="E176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malamshintoengk612w480pcs</v>
      </c>
      <c r="F176" t="e">
        <f ca="1">MATCH(Table1[NB BM_C_QTY],Table6[POINTER],0)</f>
        <v>#N/A</v>
      </c>
      <c r="G176">
        <f t="shared" si="3"/>
        <v>219</v>
      </c>
      <c r="H176">
        <f ca="1">MATCH(Table1[[#This Row],[NB NOTA_C_QTY]],[2]!db[NB NOTA_C_QTY+F],0)</f>
        <v>1636</v>
      </c>
      <c r="I176" s="4" t="str">
        <f ca="1">INDEX(INDIRECT($4:$4),Table1[//DB])</f>
        <v>Malam Shintoeng K 6-12W</v>
      </c>
      <c r="J176" s="4" t="str">
        <f ca="1">INDEX(INDIRECT($4:$4),Table1[//DB])</f>
        <v>UNTANA</v>
      </c>
      <c r="K176" s="5" t="str">
        <f ca="1">INDEX(INDIRECT($4:$4),Table1[//DB])</f>
        <v>HANSA</v>
      </c>
      <c r="L176" s="4" t="str">
        <f ca="1">INDEX(INDIRECT($4:$4),Table1[//DB])</f>
        <v>480 PCS</v>
      </c>
      <c r="M176" s="4" t="str">
        <f ca="1">INDEX(INDIRECT($4:$4),Table1[//DB])</f>
        <v>lilin</v>
      </c>
      <c r="N176" s="4" t="str">
        <f ca="1">INDEX(INDIRECT($4:$4),Table1[//DB])</f>
        <v>480</v>
      </c>
      <c r="O176" s="4" t="str">
        <f ca="1">INDEX(INDIRECT($4:$4),Table1[//DB])</f>
        <v>PCS</v>
      </c>
      <c r="P176" s="4" t="str">
        <f ca="1">INDEX(INDIRECT($4:$4),Table1[//DB])</f>
        <v/>
      </c>
      <c r="Q176" s="4" t="str">
        <f ca="1">INDEX(INDIRECT($4:$4),Table1[//DB])</f>
        <v/>
      </c>
      <c r="R176" s="4" t="str">
        <f ca="1">INDEX(INDIRECT($4:$4),Table1[//DB])</f>
        <v/>
      </c>
      <c r="S176" s="4" t="str">
        <f ca="1">INDEX(INDIRECT($4:$4),Table1[//DB])</f>
        <v/>
      </c>
      <c r="T176" s="4">
        <f ca="1">INDEX(INDIRECT($4:$4),Table1[//DB])</f>
        <v>480</v>
      </c>
      <c r="U176" s="4" t="str">
        <f ca="1">INDEX(INDIRECT($4:$4),Table1[//DB])</f>
        <v>PCS</v>
      </c>
      <c r="V176" s="4"/>
      <c r="W176" s="2">
        <f>INDEX([1]!NOTA[C],Table1[[#This Row],[//NOTA]])</f>
        <v>3</v>
      </c>
      <c r="X176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76" s="2">
        <f>IF(Table1[[#This Row],[CTN]]&lt;1,"",INDEX([1]!NOTA[QTY],Table1[[#This Row],[//NOTA]]))</f>
        <v>1440</v>
      </c>
      <c r="Z176" s="2" t="str">
        <f>IF(Table1[[#This Row],[CTN]]&lt;1,"",INDEX([1]!NOTA[STN],Table1[[#This Row],[//NOTA]]))</f>
        <v>PCS</v>
      </c>
      <c r="AA17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176" s="4" t="str">
        <f>IF(Table1[[#This Row],[CTN]]&lt;1,INDEX([1]!NOTA[QTY],Table1[[#This Row],[//NOTA]]),"")</f>
        <v/>
      </c>
      <c r="AC176" s="4" t="str">
        <f>IF(Table1[[#This Row],[SISA]]="","",INDEX([1]!NOTA[STN],Table1[[#This Row],[//NOTA]]))</f>
        <v/>
      </c>
      <c r="AD17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6" s="2" t="str">
        <f>IF(Table1[[#This Row],[SISA X]]="","",Table1[[#This Row],[STN X]])</f>
        <v/>
      </c>
      <c r="AF176" s="2" t="str">
        <f ca="1">IF(AND(AR$5:AR$373&gt;=$3:$3,AR$5:AR$373&lt;=$4:$4),Table1[[#This Row],[CTN]],"")</f>
        <v/>
      </c>
      <c r="AG176" s="2" t="str">
        <f ca="1">IF(Table1[[#This Row],[CTN_MG_1]]="","",Table1[[#This Row],[SISA X]])</f>
        <v/>
      </c>
      <c r="AH176" s="2" t="str">
        <f ca="1">IF(Table1[[#This Row],[QTY_ECER_MG_1]]="","",Table1[[#This Row],[STN SISA X]])</f>
        <v/>
      </c>
      <c r="AI176" s="2" t="str">
        <f ca="1">IF(Table1[[#This Row],[CTN_MG_1]]="","",COUNT(AF$6:AF176))</f>
        <v/>
      </c>
      <c r="AJ176" s="2">
        <f ca="1">IF(AND(Table1[TGL_H]&gt;=$3:$3,Table1[TGL_H]&lt;=$4:$4),Table1[CTN],"")</f>
        <v>3</v>
      </c>
      <c r="AK176" s="2" t="str">
        <f ca="1">IF(Table1[[#This Row],[CTN_MG_2]]="","",Table1[[#This Row],[SISA X]])</f>
        <v/>
      </c>
      <c r="AL176" s="2" t="str">
        <f ca="1">IF(Table1[[#This Row],[QTY_ECER_MG_2]]="","",Table1[[#This Row],[STN SISA X]])</f>
        <v/>
      </c>
      <c r="AM176" s="2">
        <f ca="1">IF(Table1[[#This Row],[CTN_MG_2]]="","",COUNT(AJ$6:AJ176))</f>
        <v>2</v>
      </c>
      <c r="AN176" s="2" t="str">
        <f ca="1">IF(AND(AR$5:AR$373&gt;=$3:$3,AR$5:AR$373&lt;=$4:$4),Table1[[#This Row],[CTN]],"")</f>
        <v/>
      </c>
      <c r="AO176" s="2" t="str">
        <f ca="1">IF(Table1[[#This Row],[CTN_MG_3]]="","",Table1[[#This Row],[SISA X]])</f>
        <v/>
      </c>
      <c r="AP176" s="2" t="str">
        <f ca="1">IF(Table1[[#This Row],[QTY_ECER_MG_3]]="","",Table1[[#This Row],[STN SISA X]])</f>
        <v/>
      </c>
      <c r="AQ176" s="4" t="str">
        <f ca="1">IF(Table1[[#This Row],[CTN_MG_3]]="","",COUNT(AN$6:AN176))</f>
        <v/>
      </c>
      <c r="AR176" s="3">
        <f ca="1">INDEX([1]!NOTA[TGL_H],Table1[[#This Row],[//NOTA]])</f>
        <v>45117</v>
      </c>
    </row>
    <row r="177" spans="1:44" x14ac:dyDescent="0.25">
      <c r="A177" s="1">
        <v>221</v>
      </c>
      <c r="D177" t="str">
        <f ca="1">INDEX([1]!NOTA[NB NOTA_C_QTY],Table1[[#This Row],[//NOTA]])</f>
        <v>pencilcasekalengwbiscc100872pcsuntana</v>
      </c>
      <c r="E177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pcklgcc1008isi72pcs</v>
      </c>
      <c r="F177">
        <f ca="1">MATCH(Table1[NB BM_C_QTY],Table6[POINTER],0)</f>
        <v>1501</v>
      </c>
      <c r="G177">
        <f t="shared" si="3"/>
        <v>221</v>
      </c>
      <c r="H177">
        <f ca="1">MATCH(Table1[[#This Row],[NB NOTA_C_QTY]],[2]!db[NB NOTA_C_QTY+F],0)</f>
        <v>2027</v>
      </c>
      <c r="I177" s="4" t="str">
        <f ca="1">INDEX(INDIRECT($4:$4),Table1[//DB])</f>
        <v>Pc Klg CC 1008 + Isi</v>
      </c>
      <c r="J177" s="4" t="str">
        <f ca="1">INDEX(INDIRECT($4:$4),Table1[//DB])</f>
        <v>UNTANA</v>
      </c>
      <c r="K177" s="5" t="str">
        <f ca="1">INDEX(INDIRECT($4:$4),Table1[//DB])</f>
        <v>BINTANG JAYA</v>
      </c>
      <c r="L177" s="4" t="str">
        <f ca="1">INDEX(INDIRECT($4:$4),Table1[//DB])</f>
        <v>72 PCS</v>
      </c>
      <c r="M177" s="4" t="str">
        <f ca="1">INDEX(INDIRECT($4:$4),Table1[//DB])</f>
        <v>pcase</v>
      </c>
      <c r="N177" s="4" t="str">
        <f ca="1">INDEX(INDIRECT($4:$4),Table1[//DB])</f>
        <v>72</v>
      </c>
      <c r="O177" s="4" t="str">
        <f ca="1">INDEX(INDIRECT($4:$4),Table1[//DB])</f>
        <v>PCS</v>
      </c>
      <c r="P177" s="4" t="str">
        <f ca="1">INDEX(INDIRECT($4:$4),Table1[//DB])</f>
        <v/>
      </c>
      <c r="Q177" s="4" t="str">
        <f ca="1">INDEX(INDIRECT($4:$4),Table1[//DB])</f>
        <v/>
      </c>
      <c r="R177" s="4" t="str">
        <f ca="1">INDEX(INDIRECT($4:$4),Table1[//DB])</f>
        <v/>
      </c>
      <c r="S177" s="4" t="str">
        <f ca="1">INDEX(INDIRECT($4:$4),Table1[//DB])</f>
        <v/>
      </c>
      <c r="T177" s="4">
        <f ca="1">INDEX(INDIRECT($4:$4),Table1[//DB])</f>
        <v>72</v>
      </c>
      <c r="U177" s="4" t="str">
        <f ca="1">INDEX(INDIRECT($4:$4),Table1[//DB])</f>
        <v>PCS</v>
      </c>
      <c r="V177" s="4"/>
      <c r="W177" s="2">
        <f>INDEX([1]!NOTA[C],Table1[[#This Row],[//NOTA]])</f>
        <v>20</v>
      </c>
      <c r="X177" s="2">
        <f ca="1">IF(Table1[[#This Row],[Column5]]/Table1[[#This Row],[QTY X]]=Table1[[#This Row],[CTN]],Table1[[#This Row],[Column5]]/Table1[[#This Row],[QTY X]],Table1[[#This Row],[Column5]]/Table1[[#This Row],[QTY X]]&amp;" xxx ")</f>
        <v>20</v>
      </c>
      <c r="Y177" s="2">
        <f>IF(Table1[[#This Row],[CTN]]&lt;1,"",INDEX([1]!NOTA[QTY],Table1[[#This Row],[//NOTA]]))</f>
        <v>1440</v>
      </c>
      <c r="Z177" s="2" t="str">
        <f>IF(Table1[[#This Row],[CTN]]&lt;1,"",INDEX([1]!NOTA[STN],Table1[[#This Row],[//NOTA]]))</f>
        <v>PCS</v>
      </c>
      <c r="AA17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177" s="4" t="str">
        <f>IF(Table1[[#This Row],[CTN]]&lt;1,INDEX([1]!NOTA[QTY],Table1[[#This Row],[//NOTA]]),"")</f>
        <v/>
      </c>
      <c r="AC177" s="4" t="str">
        <f>IF(Table1[[#This Row],[SISA]]="","",INDEX([1]!NOTA[STN],Table1[[#This Row],[//NOTA]]))</f>
        <v/>
      </c>
      <c r="AD17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7" s="2" t="str">
        <f>IF(Table1[[#This Row],[SISA X]]="","",Table1[[#This Row],[STN X]])</f>
        <v/>
      </c>
      <c r="AF177" s="2" t="str">
        <f ca="1">IF(AND(AR$5:AR$373&gt;=$3:$3,AR$5:AR$373&lt;=$4:$4),Table1[[#This Row],[CTN]],"")</f>
        <v/>
      </c>
      <c r="AG177" s="2" t="str">
        <f ca="1">IF(Table1[[#This Row],[CTN_MG_1]]="","",Table1[[#This Row],[SISA X]])</f>
        <v/>
      </c>
      <c r="AH177" s="2" t="str">
        <f ca="1">IF(Table1[[#This Row],[QTY_ECER_MG_1]]="","",Table1[[#This Row],[STN SISA X]])</f>
        <v/>
      </c>
      <c r="AI177" s="2" t="str">
        <f ca="1">IF(Table1[[#This Row],[CTN_MG_1]]="","",COUNT(AF$6:AF177))</f>
        <v/>
      </c>
      <c r="AJ177" s="2">
        <f ca="1">IF(AND(Table1[TGL_H]&gt;=$3:$3,Table1[TGL_H]&lt;=$4:$4),Table1[CTN],"")</f>
        <v>20</v>
      </c>
      <c r="AK177" s="2" t="str">
        <f ca="1">IF(Table1[[#This Row],[CTN_MG_2]]="","",Table1[[#This Row],[SISA X]])</f>
        <v/>
      </c>
      <c r="AL177" s="2" t="str">
        <f ca="1">IF(Table1[[#This Row],[QTY_ECER_MG_2]]="","",Table1[[#This Row],[STN SISA X]])</f>
        <v/>
      </c>
      <c r="AM177" s="2">
        <f ca="1">IF(Table1[[#This Row],[CTN_MG_2]]="","",COUNT(AJ$6:AJ177))</f>
        <v>3</v>
      </c>
      <c r="AN177" s="2" t="str">
        <f ca="1">IF(AND(AR$5:AR$373&gt;=$3:$3,AR$5:AR$373&lt;=$4:$4),Table1[[#This Row],[CTN]],"")</f>
        <v/>
      </c>
      <c r="AO177" s="2" t="str">
        <f ca="1">IF(Table1[[#This Row],[CTN_MG_3]]="","",Table1[[#This Row],[SISA X]])</f>
        <v/>
      </c>
      <c r="AP177" s="2" t="str">
        <f ca="1">IF(Table1[[#This Row],[QTY_ECER_MG_3]]="","",Table1[[#This Row],[STN SISA X]])</f>
        <v/>
      </c>
      <c r="AQ177" s="4" t="str">
        <f ca="1">IF(Table1[[#This Row],[CTN_MG_3]]="","",COUNT(AN$6:AN177))</f>
        <v/>
      </c>
      <c r="AR177" s="3">
        <f ca="1">INDEX([1]!NOTA[TGL_H],Table1[[#This Row],[//NOTA]])</f>
        <v>45117</v>
      </c>
    </row>
    <row r="178" spans="1:44" x14ac:dyDescent="0.25">
      <c r="A178" s="1">
        <v>223</v>
      </c>
      <c r="D178" t="str">
        <f ca="1">INDEX([1]!NOTA[NB NOTA_C_QTY],Table1[[#This Row],[//NOTA]])</f>
        <v>bnltaliaa032106a680bear240pcsuntana</v>
      </c>
      <c r="E178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bntaliaa032106a680bear240pcs</v>
      </c>
      <c r="F178">
        <f ca="1">MATCH(Table1[NB BM_C_QTY],Table6[POINTER],0)</f>
        <v>305</v>
      </c>
      <c r="G178">
        <f t="shared" si="3"/>
        <v>223</v>
      </c>
      <c r="H178">
        <f ca="1">MATCH(Table1[[#This Row],[NB NOTA_C_QTY]],[2]!db[NB NOTA_C_QTY+F],0)</f>
        <v>314</v>
      </c>
      <c r="I178" s="4" t="str">
        <f ca="1">INDEX(INDIRECT($4:$4),Table1[//DB])</f>
        <v>BN Tali AA0321-06/A6-80/BEAR</v>
      </c>
      <c r="J178" s="4" t="str">
        <f ca="1">INDEX(INDIRECT($4:$4),Table1[//DB])</f>
        <v>UNTANA</v>
      </c>
      <c r="K178" s="5" t="str">
        <f ca="1">INDEX(INDIRECT($4:$4),Table1[//DB])</f>
        <v>SBS</v>
      </c>
      <c r="L178" s="4" t="str">
        <f ca="1">INDEX(INDIRECT($4:$4),Table1[//DB])</f>
        <v>240 PCS</v>
      </c>
      <c r="M178" s="4" t="str">
        <f ca="1">INDEX(INDIRECT($4:$4),Table1[//DB])</f>
        <v>pcase</v>
      </c>
      <c r="N178" s="4" t="str">
        <f ca="1">INDEX(INDIRECT($4:$4),Table1[//DB])</f>
        <v>240</v>
      </c>
      <c r="O178" s="4" t="str">
        <f ca="1">INDEX(INDIRECT($4:$4),Table1[//DB])</f>
        <v>PCS</v>
      </c>
      <c r="P178" s="4" t="str">
        <f ca="1">INDEX(INDIRECT($4:$4),Table1[//DB])</f>
        <v/>
      </c>
      <c r="Q178" s="4" t="str">
        <f ca="1">INDEX(INDIRECT($4:$4),Table1[//DB])</f>
        <v/>
      </c>
      <c r="R178" s="4" t="str">
        <f ca="1">INDEX(INDIRECT($4:$4),Table1[//DB])</f>
        <v/>
      </c>
      <c r="S178" s="4" t="str">
        <f ca="1">INDEX(INDIRECT($4:$4),Table1[//DB])</f>
        <v/>
      </c>
      <c r="T178" s="4">
        <f ca="1">INDEX(INDIRECT($4:$4),Table1[//DB])</f>
        <v>240</v>
      </c>
      <c r="U178" s="4" t="str">
        <f ca="1">INDEX(INDIRECT($4:$4),Table1[//DB])</f>
        <v>PCS</v>
      </c>
      <c r="V178" s="4"/>
      <c r="W178" s="2">
        <f>INDEX([1]!NOTA[C],Table1[[#This Row],[//NOTA]])</f>
        <v>2</v>
      </c>
      <c r="X17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78" s="2">
        <f>IF(Table1[[#This Row],[CTN]]&lt;1,"",INDEX([1]!NOTA[QTY],Table1[[#This Row],[//NOTA]]))</f>
        <v>480</v>
      </c>
      <c r="Z178" s="2" t="str">
        <f>IF(Table1[[#This Row],[CTN]]&lt;1,"",INDEX([1]!NOTA[STN],Table1[[#This Row],[//NOTA]]))</f>
        <v>PCS</v>
      </c>
      <c r="AA17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178" s="4" t="str">
        <f>IF(Table1[[#This Row],[CTN]]&lt;1,INDEX([1]!NOTA[QTY],Table1[[#This Row],[//NOTA]]),"")</f>
        <v/>
      </c>
      <c r="AC178" s="4" t="str">
        <f>IF(Table1[[#This Row],[SISA]]="","",INDEX([1]!NOTA[STN],Table1[[#This Row],[//NOTA]]))</f>
        <v/>
      </c>
      <c r="AD17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8" s="2" t="str">
        <f>IF(Table1[[#This Row],[SISA X]]="","",Table1[[#This Row],[STN X]])</f>
        <v/>
      </c>
      <c r="AF178" s="2" t="str">
        <f ca="1">IF(AND(AR$5:AR$373&gt;=$3:$3,AR$5:AR$373&lt;=$4:$4),Table1[[#This Row],[CTN]],"")</f>
        <v/>
      </c>
      <c r="AG178" s="2" t="str">
        <f ca="1">IF(Table1[[#This Row],[CTN_MG_1]]="","",Table1[[#This Row],[SISA X]])</f>
        <v/>
      </c>
      <c r="AH178" s="2" t="str">
        <f ca="1">IF(Table1[[#This Row],[QTY_ECER_MG_1]]="","",Table1[[#This Row],[STN SISA X]])</f>
        <v/>
      </c>
      <c r="AI178" s="2" t="str">
        <f ca="1">IF(Table1[[#This Row],[CTN_MG_1]]="","",COUNT(AF$6:AF178))</f>
        <v/>
      </c>
      <c r="AJ178" s="2">
        <f ca="1">IF(AND(Table1[TGL_H]&gt;=$3:$3,Table1[TGL_H]&lt;=$4:$4),Table1[CTN],"")</f>
        <v>2</v>
      </c>
      <c r="AK178" s="2" t="str">
        <f ca="1">IF(Table1[[#This Row],[CTN_MG_2]]="","",Table1[[#This Row],[SISA X]])</f>
        <v/>
      </c>
      <c r="AL178" s="2" t="str">
        <f ca="1">IF(Table1[[#This Row],[QTY_ECER_MG_2]]="","",Table1[[#This Row],[STN SISA X]])</f>
        <v/>
      </c>
      <c r="AM178" s="2">
        <f ca="1">IF(Table1[[#This Row],[CTN_MG_2]]="","",COUNT(AJ$6:AJ178))</f>
        <v>4</v>
      </c>
      <c r="AN178" s="2" t="str">
        <f ca="1">IF(AND(AR$5:AR$373&gt;=$3:$3,AR$5:AR$373&lt;=$4:$4),Table1[[#This Row],[CTN]],"")</f>
        <v/>
      </c>
      <c r="AO178" s="2" t="str">
        <f ca="1">IF(Table1[[#This Row],[CTN_MG_3]]="","",Table1[[#This Row],[SISA X]])</f>
        <v/>
      </c>
      <c r="AP178" s="2" t="str">
        <f ca="1">IF(Table1[[#This Row],[QTY_ECER_MG_3]]="","",Table1[[#This Row],[STN SISA X]])</f>
        <v/>
      </c>
      <c r="AQ178" s="4" t="str">
        <f ca="1">IF(Table1[[#This Row],[CTN_MG_3]]="","",COUNT(AN$6:AN178))</f>
        <v/>
      </c>
      <c r="AR178" s="3">
        <f ca="1">INDEX([1]!NOTA[TGL_H],Table1[[#This Row],[//NOTA]])</f>
        <v>45117</v>
      </c>
    </row>
    <row r="179" spans="1:44" x14ac:dyDescent="0.25">
      <c r="A179" s="1">
        <v>224</v>
      </c>
      <c r="D179" t="str">
        <f ca="1">INDEX([1]!NOTA[NB NOTA_C_QTY],Table1[[#This Row],[//NOTA]])</f>
        <v>bnltaliaa032109a680universe240pcsuntana</v>
      </c>
      <c r="E179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bntaliaa032109a680universe240pcs</v>
      </c>
      <c r="F179">
        <f ca="1">MATCH(Table1[NB BM_C_QTY],Table6[POINTER],0)</f>
        <v>306</v>
      </c>
      <c r="G179">
        <f t="shared" si="3"/>
        <v>224</v>
      </c>
      <c r="H179">
        <f ca="1">MATCH(Table1[[#This Row],[NB NOTA_C_QTY]],[2]!db[NB NOTA_C_QTY+F],0)</f>
        <v>315</v>
      </c>
      <c r="I179" s="4" t="str">
        <f ca="1">INDEX(INDIRECT($4:$4),Table1[//DB])</f>
        <v>BN Tali AA0321-09/A6-80/UNIVERSE</v>
      </c>
      <c r="J179" s="4" t="str">
        <f ca="1">INDEX(INDIRECT($4:$4),Table1[//DB])</f>
        <v>UNTANA</v>
      </c>
      <c r="K179" s="5" t="str">
        <f ca="1">INDEX(INDIRECT($4:$4),Table1[//DB])</f>
        <v>SBS</v>
      </c>
      <c r="L179" s="4" t="str">
        <f ca="1">INDEX(INDIRECT($4:$4),Table1[//DB])</f>
        <v>240 PCS</v>
      </c>
      <c r="M179" s="4" t="str">
        <f ca="1">INDEX(INDIRECT($4:$4),Table1[//DB])</f>
        <v>pcase</v>
      </c>
      <c r="N179" s="4" t="str">
        <f ca="1">INDEX(INDIRECT($4:$4),Table1[//DB])</f>
        <v>240</v>
      </c>
      <c r="O179" s="4" t="str">
        <f ca="1">INDEX(INDIRECT($4:$4),Table1[//DB])</f>
        <v>PCS</v>
      </c>
      <c r="P179" s="4" t="str">
        <f ca="1">INDEX(INDIRECT($4:$4),Table1[//DB])</f>
        <v/>
      </c>
      <c r="Q179" s="4" t="str">
        <f ca="1">INDEX(INDIRECT($4:$4),Table1[//DB])</f>
        <v/>
      </c>
      <c r="R179" s="4" t="str">
        <f ca="1">INDEX(INDIRECT($4:$4),Table1[//DB])</f>
        <v/>
      </c>
      <c r="S179" s="4" t="str">
        <f ca="1">INDEX(INDIRECT($4:$4),Table1[//DB])</f>
        <v/>
      </c>
      <c r="T179" s="4">
        <f ca="1">INDEX(INDIRECT($4:$4),Table1[//DB])</f>
        <v>240</v>
      </c>
      <c r="U179" s="4" t="str">
        <f ca="1">INDEX(INDIRECT($4:$4),Table1[//DB])</f>
        <v>PCS</v>
      </c>
      <c r="V179" s="4"/>
      <c r="W179" s="2">
        <f>INDEX([1]!NOTA[C],Table1[[#This Row],[//NOTA]])</f>
        <v>2</v>
      </c>
      <c r="X17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79" s="2">
        <f>IF(Table1[[#This Row],[CTN]]&lt;1,"",INDEX([1]!NOTA[QTY],Table1[[#This Row],[//NOTA]]))</f>
        <v>480</v>
      </c>
      <c r="Z179" s="2" t="str">
        <f>IF(Table1[[#This Row],[CTN]]&lt;1,"",INDEX([1]!NOTA[STN],Table1[[#This Row],[//NOTA]]))</f>
        <v>PCS</v>
      </c>
      <c r="AA17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179" s="4" t="str">
        <f>IF(Table1[[#This Row],[CTN]]&lt;1,INDEX([1]!NOTA[QTY],Table1[[#This Row],[//NOTA]]),"")</f>
        <v/>
      </c>
      <c r="AC179" s="4" t="str">
        <f>IF(Table1[[#This Row],[SISA]]="","",INDEX([1]!NOTA[STN],Table1[[#This Row],[//NOTA]]))</f>
        <v/>
      </c>
      <c r="AD17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79" s="2" t="str">
        <f>IF(Table1[[#This Row],[SISA X]]="","",Table1[[#This Row],[STN X]])</f>
        <v/>
      </c>
      <c r="AF179" s="2" t="str">
        <f ca="1">IF(AND(AR$5:AR$373&gt;=$3:$3,AR$5:AR$373&lt;=$4:$4),Table1[[#This Row],[CTN]],"")</f>
        <v/>
      </c>
      <c r="AG179" s="2" t="str">
        <f ca="1">IF(Table1[[#This Row],[CTN_MG_1]]="","",Table1[[#This Row],[SISA X]])</f>
        <v/>
      </c>
      <c r="AH179" s="2" t="str">
        <f ca="1">IF(Table1[[#This Row],[QTY_ECER_MG_1]]="","",Table1[[#This Row],[STN SISA X]])</f>
        <v/>
      </c>
      <c r="AI179" s="2" t="str">
        <f ca="1">IF(Table1[[#This Row],[CTN_MG_1]]="","",COUNT(AF$6:AF179))</f>
        <v/>
      </c>
      <c r="AJ179" s="2">
        <f ca="1">IF(AND(Table1[TGL_H]&gt;=$3:$3,Table1[TGL_H]&lt;=$4:$4),Table1[CTN],"")</f>
        <v>2</v>
      </c>
      <c r="AK179" s="2" t="str">
        <f ca="1">IF(Table1[[#This Row],[CTN_MG_2]]="","",Table1[[#This Row],[SISA X]])</f>
        <v/>
      </c>
      <c r="AL179" s="2" t="str">
        <f ca="1">IF(Table1[[#This Row],[QTY_ECER_MG_2]]="","",Table1[[#This Row],[STN SISA X]])</f>
        <v/>
      </c>
      <c r="AM179" s="2">
        <f ca="1">IF(Table1[[#This Row],[CTN_MG_2]]="","",COUNT(AJ$6:AJ179))</f>
        <v>5</v>
      </c>
      <c r="AN179" s="2" t="str">
        <f ca="1">IF(AND(AR$5:AR$373&gt;=$3:$3,AR$5:AR$373&lt;=$4:$4),Table1[[#This Row],[CTN]],"")</f>
        <v/>
      </c>
      <c r="AO179" s="2" t="str">
        <f ca="1">IF(Table1[[#This Row],[CTN_MG_3]]="","",Table1[[#This Row],[SISA X]])</f>
        <v/>
      </c>
      <c r="AP179" s="2" t="str">
        <f ca="1">IF(Table1[[#This Row],[QTY_ECER_MG_3]]="","",Table1[[#This Row],[STN SISA X]])</f>
        <v/>
      </c>
      <c r="AQ179" s="4" t="str">
        <f ca="1">IF(Table1[[#This Row],[CTN_MG_3]]="","",COUNT(AN$6:AN179))</f>
        <v/>
      </c>
      <c r="AR179" s="3">
        <f ca="1">INDEX([1]!NOTA[TGL_H],Table1[[#This Row],[//NOTA]])</f>
        <v>45117</v>
      </c>
    </row>
    <row r="180" spans="1:44" x14ac:dyDescent="0.25">
      <c r="A180" s="1">
        <v>225</v>
      </c>
      <c r="D180" t="str">
        <f ca="1">INDEX([1]!NOTA[NB NOTA_C_QTY],Table1[[#This Row],[//NOTA]])</f>
        <v>bnltaliaa032110a680sr240pcsuntana</v>
      </c>
      <c r="E180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bntaliaa032110a680sr240pcs</v>
      </c>
      <c r="F180">
        <f ca="1">MATCH(Table1[NB BM_C_QTY],Table6[POINTER],0)</f>
        <v>307</v>
      </c>
      <c r="G180">
        <f t="shared" si="3"/>
        <v>225</v>
      </c>
      <c r="H180">
        <f ca="1">MATCH(Table1[[#This Row],[NB NOTA_C_QTY]],[2]!db[NB NOTA_C_QTY+F],0)</f>
        <v>316</v>
      </c>
      <c r="I180" s="4" t="str">
        <f ca="1">INDEX(INDIRECT($4:$4),Table1[//DB])</f>
        <v>BN Tali AA0321-10/A6-80/SR</v>
      </c>
      <c r="J180" s="4" t="str">
        <f ca="1">INDEX(INDIRECT($4:$4),Table1[//DB])</f>
        <v>UNTANA</v>
      </c>
      <c r="K180" s="5" t="str">
        <f ca="1">INDEX(INDIRECT($4:$4),Table1[//DB])</f>
        <v>SBS</v>
      </c>
      <c r="L180" s="4" t="str">
        <f ca="1">INDEX(INDIRECT($4:$4),Table1[//DB])</f>
        <v>240 PCS</v>
      </c>
      <c r="M180" s="4" t="str">
        <f ca="1">INDEX(INDIRECT($4:$4),Table1[//DB])</f>
        <v>pcase</v>
      </c>
      <c r="N180" s="4" t="str">
        <f ca="1">INDEX(INDIRECT($4:$4),Table1[//DB])</f>
        <v>240</v>
      </c>
      <c r="O180" s="4" t="str">
        <f ca="1">INDEX(INDIRECT($4:$4),Table1[//DB])</f>
        <v>PCS</v>
      </c>
      <c r="P180" s="4" t="str">
        <f ca="1">INDEX(INDIRECT($4:$4),Table1[//DB])</f>
        <v/>
      </c>
      <c r="Q180" s="4" t="str">
        <f ca="1">INDEX(INDIRECT($4:$4),Table1[//DB])</f>
        <v/>
      </c>
      <c r="R180" s="4" t="str">
        <f ca="1">INDEX(INDIRECT($4:$4),Table1[//DB])</f>
        <v/>
      </c>
      <c r="S180" s="4" t="str">
        <f ca="1">INDEX(INDIRECT($4:$4),Table1[//DB])</f>
        <v/>
      </c>
      <c r="T180" s="4">
        <f ca="1">INDEX(INDIRECT($4:$4),Table1[//DB])</f>
        <v>240</v>
      </c>
      <c r="U180" s="4" t="str">
        <f ca="1">INDEX(INDIRECT($4:$4),Table1[//DB])</f>
        <v>PCS</v>
      </c>
      <c r="V180" s="4"/>
      <c r="W180" s="2">
        <f>INDEX([1]!NOTA[C],Table1[[#This Row],[//NOTA]])</f>
        <v>2</v>
      </c>
      <c r="X18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0" s="2">
        <f>IF(Table1[[#This Row],[CTN]]&lt;1,"",INDEX([1]!NOTA[QTY],Table1[[#This Row],[//NOTA]]))</f>
        <v>480</v>
      </c>
      <c r="Z180" s="2" t="str">
        <f>IF(Table1[[#This Row],[CTN]]&lt;1,"",INDEX([1]!NOTA[STN],Table1[[#This Row],[//NOTA]]))</f>
        <v>PCS</v>
      </c>
      <c r="AA18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180" s="4" t="str">
        <f>IF(Table1[[#This Row],[CTN]]&lt;1,INDEX([1]!NOTA[QTY],Table1[[#This Row],[//NOTA]]),"")</f>
        <v/>
      </c>
      <c r="AC180" s="4" t="str">
        <f>IF(Table1[[#This Row],[SISA]]="","",INDEX([1]!NOTA[STN],Table1[[#This Row],[//NOTA]]))</f>
        <v/>
      </c>
      <c r="AD18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0" s="2" t="str">
        <f>IF(Table1[[#This Row],[SISA X]]="","",Table1[[#This Row],[STN X]])</f>
        <v/>
      </c>
      <c r="AF180" s="2" t="str">
        <f ca="1">IF(AND(AR$5:AR$373&gt;=$3:$3,AR$5:AR$373&lt;=$4:$4),Table1[[#This Row],[CTN]],"")</f>
        <v/>
      </c>
      <c r="AG180" s="2" t="str">
        <f ca="1">IF(Table1[[#This Row],[CTN_MG_1]]="","",Table1[[#This Row],[SISA X]])</f>
        <v/>
      </c>
      <c r="AH180" s="2" t="str">
        <f ca="1">IF(Table1[[#This Row],[QTY_ECER_MG_1]]="","",Table1[[#This Row],[STN SISA X]])</f>
        <v/>
      </c>
      <c r="AI180" s="2" t="str">
        <f ca="1">IF(Table1[[#This Row],[CTN_MG_1]]="","",COUNT(AF$6:AF180))</f>
        <v/>
      </c>
      <c r="AJ180" s="2">
        <f ca="1">IF(AND(Table1[TGL_H]&gt;=$3:$3,Table1[TGL_H]&lt;=$4:$4),Table1[CTN],"")</f>
        <v>2</v>
      </c>
      <c r="AK180" s="2" t="str">
        <f ca="1">IF(Table1[[#This Row],[CTN_MG_2]]="","",Table1[[#This Row],[SISA X]])</f>
        <v/>
      </c>
      <c r="AL180" s="2" t="str">
        <f ca="1">IF(Table1[[#This Row],[QTY_ECER_MG_2]]="","",Table1[[#This Row],[STN SISA X]])</f>
        <v/>
      </c>
      <c r="AM180" s="2">
        <f ca="1">IF(Table1[[#This Row],[CTN_MG_2]]="","",COUNT(AJ$6:AJ180))</f>
        <v>6</v>
      </c>
      <c r="AN180" s="2" t="str">
        <f ca="1">IF(AND(AR$5:AR$373&gt;=$3:$3,AR$5:AR$373&lt;=$4:$4),Table1[[#This Row],[CTN]],"")</f>
        <v/>
      </c>
      <c r="AO180" s="2" t="str">
        <f ca="1">IF(Table1[[#This Row],[CTN_MG_3]]="","",Table1[[#This Row],[SISA X]])</f>
        <v/>
      </c>
      <c r="AP180" s="2" t="str">
        <f ca="1">IF(Table1[[#This Row],[QTY_ECER_MG_3]]="","",Table1[[#This Row],[STN SISA X]])</f>
        <v/>
      </c>
      <c r="AQ180" s="4" t="str">
        <f ca="1">IF(Table1[[#This Row],[CTN_MG_3]]="","",COUNT(AN$6:AN180))</f>
        <v/>
      </c>
      <c r="AR180" s="3">
        <f ca="1">INDEX([1]!NOTA[TGL_H],Table1[[#This Row],[//NOTA]])</f>
        <v>45117</v>
      </c>
    </row>
    <row r="181" spans="1:44" x14ac:dyDescent="0.25">
      <c r="A181" s="1">
        <v>227</v>
      </c>
      <c r="D181" s="4" t="str">
        <f ca="1">INDEX([1]!NOTA[NB NOTA_C_QTY],Table1[[#This Row],[//NOTA]])</f>
        <v>bnltaliaa032111a780fruit384pcsuntana</v>
      </c>
      <c r="E18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bntaliaa032111a780fruit384pcs</v>
      </c>
      <c r="F181" s="4">
        <f ca="1">MATCH(Table1[NB BM_C_QTY],Table6[POINTER],0)</f>
        <v>308</v>
      </c>
      <c r="G181" s="4">
        <f t="shared" si="3"/>
        <v>227</v>
      </c>
      <c r="H181" s="4">
        <f ca="1">MATCH(Table1[[#This Row],[NB NOTA_C_QTY]],[2]!db[NB NOTA_C_QTY+F],0)</f>
        <v>317</v>
      </c>
      <c r="I181" s="4" t="str">
        <f ca="1">INDEX(INDIRECT($4:$4),Table1[//DB])</f>
        <v>BN Tali AA0321-11/A7-80/FRUIT</v>
      </c>
      <c r="J181" s="4" t="str">
        <f ca="1">INDEX(INDIRECT($4:$4),Table1[//DB])</f>
        <v>UNTANA</v>
      </c>
      <c r="K181" s="5" t="str">
        <f ca="1">INDEX(INDIRECT($4:$4),Table1[//DB])</f>
        <v>SBS</v>
      </c>
      <c r="L181" s="4" t="str">
        <f ca="1">INDEX(INDIRECT($4:$4),Table1[//DB])</f>
        <v>384 PCS</v>
      </c>
      <c r="M181" s="4" t="str">
        <f ca="1">INDEX(INDIRECT($4:$4),Table1[//DB])</f>
        <v>pcase</v>
      </c>
      <c r="N181" s="4" t="str">
        <f ca="1">INDEX(INDIRECT($4:$4),Table1[//DB])</f>
        <v>384</v>
      </c>
      <c r="O181" s="4" t="str">
        <f ca="1">INDEX(INDIRECT($4:$4),Table1[//DB])</f>
        <v>PCS</v>
      </c>
      <c r="P181" s="4" t="str">
        <f ca="1">INDEX(INDIRECT($4:$4),Table1[//DB])</f>
        <v/>
      </c>
      <c r="Q181" s="4" t="str">
        <f ca="1">INDEX(INDIRECT($4:$4),Table1[//DB])</f>
        <v/>
      </c>
      <c r="R181" s="4" t="str">
        <f ca="1">INDEX(INDIRECT($4:$4),Table1[//DB])</f>
        <v/>
      </c>
      <c r="S181" s="4" t="str">
        <f ca="1">INDEX(INDIRECT($4:$4),Table1[//DB])</f>
        <v/>
      </c>
      <c r="T181" s="4">
        <f ca="1">INDEX(INDIRECT($4:$4),Table1[//DB])</f>
        <v>384</v>
      </c>
      <c r="U181" s="4" t="str">
        <f ca="1">INDEX(INDIRECT($4:$4),Table1[//DB])</f>
        <v>PCS</v>
      </c>
      <c r="V181" s="4"/>
      <c r="W181" s="2">
        <f>INDEX([1]!NOTA[C],Table1[[#This Row],[//NOTA]])</f>
        <v>2</v>
      </c>
      <c r="X18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1" s="2">
        <f>IF(Table1[[#This Row],[CTN]]&lt;1,"",INDEX([1]!NOTA[QTY],Table1[[#This Row],[//NOTA]]))</f>
        <v>768</v>
      </c>
      <c r="Z181" s="2" t="str">
        <f>IF(Table1[[#This Row],[CTN]]&lt;1,"",INDEX([1]!NOTA[STN],Table1[[#This Row],[//NOTA]]))</f>
        <v>PCS</v>
      </c>
      <c r="AA18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768</v>
      </c>
      <c r="AB181" s="4" t="str">
        <f>IF(Table1[[#This Row],[CTN]]&lt;1,INDEX([1]!NOTA[QTY],Table1[[#This Row],[//NOTA]]),"")</f>
        <v/>
      </c>
      <c r="AC181" s="4" t="str">
        <f>IF(Table1[[#This Row],[SISA]]="","",INDEX([1]!NOTA[STN],Table1[[#This Row],[//NOTA]]))</f>
        <v/>
      </c>
      <c r="AD18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1" s="2" t="str">
        <f>IF(Table1[[#This Row],[SISA X]]="","",Table1[[#This Row],[STN X]])</f>
        <v/>
      </c>
      <c r="AF181" s="2" t="str">
        <f ca="1">IF(AND(AR$5:AR$373&gt;=$3:$3,AR$5:AR$373&lt;=$4:$4),Table1[[#This Row],[CTN]],"")</f>
        <v/>
      </c>
      <c r="AG181" s="2" t="str">
        <f ca="1">IF(Table1[[#This Row],[CTN_MG_1]]="","",Table1[[#This Row],[SISA X]])</f>
        <v/>
      </c>
      <c r="AH181" s="2" t="str">
        <f ca="1">IF(Table1[[#This Row],[QTY_ECER_MG_1]]="","",Table1[[#This Row],[STN SISA X]])</f>
        <v/>
      </c>
      <c r="AI181" s="2" t="str">
        <f ca="1">IF(Table1[[#This Row],[CTN_MG_1]]="","",COUNT(AF$6:AF181))</f>
        <v/>
      </c>
      <c r="AJ181" s="2">
        <f ca="1">IF(AND(Table1[TGL_H]&gt;=$3:$3,Table1[TGL_H]&lt;=$4:$4),Table1[CTN],"")</f>
        <v>2</v>
      </c>
      <c r="AK181" s="2" t="str">
        <f ca="1">IF(Table1[[#This Row],[CTN_MG_2]]="","",Table1[[#This Row],[SISA X]])</f>
        <v/>
      </c>
      <c r="AL181" s="2" t="str">
        <f ca="1">IF(Table1[[#This Row],[QTY_ECER_MG_2]]="","",Table1[[#This Row],[STN SISA X]])</f>
        <v/>
      </c>
      <c r="AM181" s="2">
        <f ca="1">IF(Table1[[#This Row],[CTN_MG_2]]="","",COUNT(AJ$6:AJ181))</f>
        <v>7</v>
      </c>
      <c r="AN181" s="2" t="str">
        <f ca="1">IF(AND(AR$5:AR$373&gt;=$3:$3,AR$5:AR$373&lt;=$4:$4),Table1[[#This Row],[CTN]],"")</f>
        <v/>
      </c>
      <c r="AO181" s="2" t="str">
        <f ca="1">IF(Table1[[#This Row],[CTN_MG_3]]="","",Table1[[#This Row],[SISA X]])</f>
        <v/>
      </c>
      <c r="AP181" s="2" t="str">
        <f ca="1">IF(Table1[[#This Row],[QTY_ECER_MG_3]]="","",Table1[[#This Row],[STN SISA X]])</f>
        <v/>
      </c>
      <c r="AQ181" s="4" t="str">
        <f ca="1">IF(Table1[[#This Row],[CTN_MG_3]]="","",COUNT(AN$6:AN181))</f>
        <v/>
      </c>
      <c r="AR181" s="3">
        <f ca="1">INDEX([1]!NOTA[TGL_H],Table1[[#This Row],[//NOTA]])</f>
        <v>45117</v>
      </c>
    </row>
    <row r="182" spans="1:44" x14ac:dyDescent="0.25">
      <c r="A182" s="1">
        <v>228</v>
      </c>
      <c r="D182" s="4" t="str">
        <f ca="1">INDEX([1]!NOTA[NB NOTA_C_QTY],Table1[[#This Row],[//NOTA]])</f>
        <v>bnltaliaa032112a780glowing384pcsuntana</v>
      </c>
      <c r="E18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bntaliaa032112a780glowing384pcs</v>
      </c>
      <c r="F182" s="4">
        <f ca="1">MATCH(Table1[NB BM_C_QTY],Table6[POINTER],0)</f>
        <v>309</v>
      </c>
      <c r="G182" s="4">
        <f t="shared" si="3"/>
        <v>228</v>
      </c>
      <c r="H182" s="4">
        <f ca="1">MATCH(Table1[[#This Row],[NB NOTA_C_QTY]],[2]!db[NB NOTA_C_QTY+F],0)</f>
        <v>318</v>
      </c>
      <c r="I182" s="4" t="str">
        <f ca="1">INDEX(INDIRECT($4:$4),Table1[//DB])</f>
        <v>BN Tali AA0321-12/A7-80/GLOWING</v>
      </c>
      <c r="J182" s="4" t="str">
        <f ca="1">INDEX(INDIRECT($4:$4),Table1[//DB])</f>
        <v>UNTANA</v>
      </c>
      <c r="K182" s="5" t="str">
        <f ca="1">INDEX(INDIRECT($4:$4),Table1[//DB])</f>
        <v>SBS</v>
      </c>
      <c r="L182" s="4" t="str">
        <f ca="1">INDEX(INDIRECT($4:$4),Table1[//DB])</f>
        <v>384 PCS</v>
      </c>
      <c r="M182" s="4" t="str">
        <f ca="1">INDEX(INDIRECT($4:$4),Table1[//DB])</f>
        <v>pcase</v>
      </c>
      <c r="N182" s="4" t="str">
        <f ca="1">INDEX(INDIRECT($4:$4),Table1[//DB])</f>
        <v>384</v>
      </c>
      <c r="O182" s="4" t="str">
        <f ca="1">INDEX(INDIRECT($4:$4),Table1[//DB])</f>
        <v>PCS</v>
      </c>
      <c r="P182" s="4" t="str">
        <f ca="1">INDEX(INDIRECT($4:$4),Table1[//DB])</f>
        <v/>
      </c>
      <c r="Q182" s="4" t="str">
        <f ca="1">INDEX(INDIRECT($4:$4),Table1[//DB])</f>
        <v/>
      </c>
      <c r="R182" s="4" t="str">
        <f ca="1">INDEX(INDIRECT($4:$4),Table1[//DB])</f>
        <v/>
      </c>
      <c r="S182" s="4" t="str">
        <f ca="1">INDEX(INDIRECT($4:$4),Table1[//DB])</f>
        <v/>
      </c>
      <c r="T182" s="4">
        <f ca="1">INDEX(INDIRECT($4:$4),Table1[//DB])</f>
        <v>384</v>
      </c>
      <c r="U182" s="4" t="str">
        <f ca="1">INDEX(INDIRECT($4:$4),Table1[//DB])</f>
        <v>PCS</v>
      </c>
      <c r="V182" s="4"/>
      <c r="W182" s="2">
        <f>INDEX([1]!NOTA[C],Table1[[#This Row],[//NOTA]])</f>
        <v>2</v>
      </c>
      <c r="X18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2" s="2">
        <f>IF(Table1[[#This Row],[CTN]]&lt;1,"",INDEX([1]!NOTA[QTY],Table1[[#This Row],[//NOTA]]))</f>
        <v>768</v>
      </c>
      <c r="Z182" s="2" t="str">
        <f>IF(Table1[[#This Row],[CTN]]&lt;1,"",INDEX([1]!NOTA[STN],Table1[[#This Row],[//NOTA]]))</f>
        <v>PCS</v>
      </c>
      <c r="AA18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768</v>
      </c>
      <c r="AB182" s="4" t="str">
        <f>IF(Table1[[#This Row],[CTN]]&lt;1,INDEX([1]!NOTA[QTY],Table1[[#This Row],[//NOTA]]),"")</f>
        <v/>
      </c>
      <c r="AC182" s="4" t="str">
        <f>IF(Table1[[#This Row],[SISA]]="","",INDEX([1]!NOTA[STN],Table1[[#This Row],[//NOTA]]))</f>
        <v/>
      </c>
      <c r="AD18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2" s="2" t="str">
        <f>IF(Table1[[#This Row],[SISA X]]="","",Table1[[#This Row],[STN X]])</f>
        <v/>
      </c>
      <c r="AF182" s="2" t="str">
        <f ca="1">IF(AND(AR$5:AR$373&gt;=$3:$3,AR$5:AR$373&lt;=$4:$4),Table1[[#This Row],[CTN]],"")</f>
        <v/>
      </c>
      <c r="AG182" s="2" t="str">
        <f ca="1">IF(Table1[[#This Row],[CTN_MG_1]]="","",Table1[[#This Row],[SISA X]])</f>
        <v/>
      </c>
      <c r="AH182" s="2" t="str">
        <f ca="1">IF(Table1[[#This Row],[QTY_ECER_MG_1]]="","",Table1[[#This Row],[STN SISA X]])</f>
        <v/>
      </c>
      <c r="AI182" s="2" t="str">
        <f ca="1">IF(Table1[[#This Row],[CTN_MG_1]]="","",COUNT(AF$6:AF182))</f>
        <v/>
      </c>
      <c r="AJ182" s="2">
        <f ca="1">IF(AND(Table1[TGL_H]&gt;=$3:$3,Table1[TGL_H]&lt;=$4:$4),Table1[CTN],"")</f>
        <v>2</v>
      </c>
      <c r="AK182" s="2" t="str">
        <f ca="1">IF(Table1[[#This Row],[CTN_MG_2]]="","",Table1[[#This Row],[SISA X]])</f>
        <v/>
      </c>
      <c r="AL182" s="2" t="str">
        <f ca="1">IF(Table1[[#This Row],[QTY_ECER_MG_2]]="","",Table1[[#This Row],[STN SISA X]])</f>
        <v/>
      </c>
      <c r="AM182" s="2">
        <f ca="1">IF(Table1[[#This Row],[CTN_MG_2]]="","",COUNT(AJ$6:AJ182))</f>
        <v>8</v>
      </c>
      <c r="AN182" s="2" t="str">
        <f ca="1">IF(AND(AR$5:AR$373&gt;=$3:$3,AR$5:AR$373&lt;=$4:$4),Table1[[#This Row],[CTN]],"")</f>
        <v/>
      </c>
      <c r="AO182" s="2" t="str">
        <f ca="1">IF(Table1[[#This Row],[CTN_MG_3]]="","",Table1[[#This Row],[SISA X]])</f>
        <v/>
      </c>
      <c r="AP182" s="2" t="str">
        <f ca="1">IF(Table1[[#This Row],[QTY_ECER_MG_3]]="","",Table1[[#This Row],[STN SISA X]])</f>
        <v/>
      </c>
      <c r="AQ182" s="4" t="str">
        <f ca="1">IF(Table1[[#This Row],[CTN_MG_3]]="","",COUNT(AN$6:AN182))</f>
        <v/>
      </c>
      <c r="AR182" s="3">
        <f ca="1">INDEX([1]!NOTA[TGL_H],Table1[[#This Row],[//NOTA]])</f>
        <v>45117</v>
      </c>
    </row>
    <row r="183" spans="1:44" x14ac:dyDescent="0.25">
      <c r="A183" s="1">
        <v>229</v>
      </c>
      <c r="D183" s="4" t="str">
        <f ca="1">INDEX([1]!NOTA[NB NOTA_C_QTY],Table1[[#This Row],[//NOTA]])</f>
        <v>bnltaliaa032113a780balloon384pcsuntana</v>
      </c>
      <c r="E18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bntaliaa032113a780balloon384pcs</v>
      </c>
      <c r="F183" s="4">
        <f ca="1">MATCH(Table1[NB BM_C_QTY],Table6[POINTER],0)</f>
        <v>310</v>
      </c>
      <c r="G183" s="4">
        <f t="shared" si="3"/>
        <v>229</v>
      </c>
      <c r="H183" s="4">
        <f ca="1">MATCH(Table1[[#This Row],[NB NOTA_C_QTY]],[2]!db[NB NOTA_C_QTY+F],0)</f>
        <v>319</v>
      </c>
      <c r="I183" s="4" t="str">
        <f ca="1">INDEX(INDIRECT($4:$4),Table1[//DB])</f>
        <v>BN Tali AA0321-13/A7-80/BALLOON</v>
      </c>
      <c r="J183" s="4" t="str">
        <f ca="1">INDEX(INDIRECT($4:$4),Table1[//DB])</f>
        <v>UNTANA</v>
      </c>
      <c r="K183" s="5" t="str">
        <f ca="1">INDEX(INDIRECT($4:$4),Table1[//DB])</f>
        <v>SBS</v>
      </c>
      <c r="L183" s="4" t="str">
        <f ca="1">INDEX(INDIRECT($4:$4),Table1[//DB])</f>
        <v>384 PCS</v>
      </c>
      <c r="M183" s="4" t="str">
        <f ca="1">INDEX(INDIRECT($4:$4),Table1[//DB])</f>
        <v>pcase</v>
      </c>
      <c r="N183" s="4" t="str">
        <f ca="1">INDEX(INDIRECT($4:$4),Table1[//DB])</f>
        <v>384</v>
      </c>
      <c r="O183" s="4" t="str">
        <f ca="1">INDEX(INDIRECT($4:$4),Table1[//DB])</f>
        <v>PCS</v>
      </c>
      <c r="P183" s="4" t="str">
        <f ca="1">INDEX(INDIRECT($4:$4),Table1[//DB])</f>
        <v/>
      </c>
      <c r="Q183" s="4" t="str">
        <f ca="1">INDEX(INDIRECT($4:$4),Table1[//DB])</f>
        <v/>
      </c>
      <c r="R183" s="4" t="str">
        <f ca="1">INDEX(INDIRECT($4:$4),Table1[//DB])</f>
        <v/>
      </c>
      <c r="S183" s="4" t="str">
        <f ca="1">INDEX(INDIRECT($4:$4),Table1[//DB])</f>
        <v/>
      </c>
      <c r="T183" s="4">
        <f ca="1">INDEX(INDIRECT($4:$4),Table1[//DB])</f>
        <v>384</v>
      </c>
      <c r="U183" s="4" t="str">
        <f ca="1">INDEX(INDIRECT($4:$4),Table1[//DB])</f>
        <v>PCS</v>
      </c>
      <c r="V183" s="4"/>
      <c r="W183" s="2">
        <f>INDEX([1]!NOTA[C],Table1[[#This Row],[//NOTA]])</f>
        <v>2</v>
      </c>
      <c r="X18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3" s="2">
        <f>IF(Table1[[#This Row],[CTN]]&lt;1,"",INDEX([1]!NOTA[QTY],Table1[[#This Row],[//NOTA]]))</f>
        <v>768</v>
      </c>
      <c r="Z183" s="2" t="str">
        <f>IF(Table1[[#This Row],[CTN]]&lt;1,"",INDEX([1]!NOTA[STN],Table1[[#This Row],[//NOTA]]))</f>
        <v>PCS</v>
      </c>
      <c r="AA18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768</v>
      </c>
      <c r="AB183" s="4" t="str">
        <f>IF(Table1[[#This Row],[CTN]]&lt;1,INDEX([1]!NOTA[QTY],Table1[[#This Row],[//NOTA]]),"")</f>
        <v/>
      </c>
      <c r="AC183" s="4" t="str">
        <f>IF(Table1[[#This Row],[SISA]]="","",INDEX([1]!NOTA[STN],Table1[[#This Row],[//NOTA]]))</f>
        <v/>
      </c>
      <c r="AD18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3" s="2" t="str">
        <f>IF(Table1[[#This Row],[SISA X]]="","",Table1[[#This Row],[STN X]])</f>
        <v/>
      </c>
      <c r="AF183" s="2" t="str">
        <f ca="1">IF(AND(AR$5:AR$373&gt;=$3:$3,AR$5:AR$373&lt;=$4:$4),Table1[[#This Row],[CTN]],"")</f>
        <v/>
      </c>
      <c r="AG183" s="2" t="str">
        <f ca="1">IF(Table1[[#This Row],[CTN_MG_1]]="","",Table1[[#This Row],[SISA X]])</f>
        <v/>
      </c>
      <c r="AH183" s="2" t="str">
        <f ca="1">IF(Table1[[#This Row],[QTY_ECER_MG_1]]="","",Table1[[#This Row],[STN SISA X]])</f>
        <v/>
      </c>
      <c r="AI183" s="2" t="str">
        <f ca="1">IF(Table1[[#This Row],[CTN_MG_1]]="","",COUNT(AF$6:AF183))</f>
        <v/>
      </c>
      <c r="AJ183" s="2">
        <f ca="1">IF(AND(Table1[TGL_H]&gt;=$3:$3,Table1[TGL_H]&lt;=$4:$4),Table1[CTN],"")</f>
        <v>2</v>
      </c>
      <c r="AK183" s="2" t="str">
        <f ca="1">IF(Table1[[#This Row],[CTN_MG_2]]="","",Table1[[#This Row],[SISA X]])</f>
        <v/>
      </c>
      <c r="AL183" s="2" t="str">
        <f ca="1">IF(Table1[[#This Row],[QTY_ECER_MG_2]]="","",Table1[[#This Row],[STN SISA X]])</f>
        <v/>
      </c>
      <c r="AM183" s="2">
        <f ca="1">IF(Table1[[#This Row],[CTN_MG_2]]="","",COUNT(AJ$6:AJ183))</f>
        <v>9</v>
      </c>
      <c r="AN183" s="2" t="str">
        <f ca="1">IF(AND(AR$5:AR$373&gt;=$3:$3,AR$5:AR$373&lt;=$4:$4),Table1[[#This Row],[CTN]],"")</f>
        <v/>
      </c>
      <c r="AO183" s="2" t="str">
        <f ca="1">IF(Table1[[#This Row],[CTN_MG_3]]="","",Table1[[#This Row],[SISA X]])</f>
        <v/>
      </c>
      <c r="AP183" s="2" t="str">
        <f ca="1">IF(Table1[[#This Row],[QTY_ECER_MG_3]]="","",Table1[[#This Row],[STN SISA X]])</f>
        <v/>
      </c>
      <c r="AQ183" s="4" t="str">
        <f ca="1">IF(Table1[[#This Row],[CTN_MG_3]]="","",COUNT(AN$6:AN183))</f>
        <v/>
      </c>
      <c r="AR183" s="3">
        <f ca="1">INDEX([1]!NOTA[TGL_H],Table1[[#This Row],[//NOTA]])</f>
        <v>45117</v>
      </c>
    </row>
    <row r="184" spans="1:44" x14ac:dyDescent="0.25">
      <c r="A184" s="1">
        <v>230</v>
      </c>
      <c r="D184" s="4" t="str">
        <f ca="1">INDEX([1]!NOTA[NB NOTA_C_QTY],Table1[[#This Row],[//NOTA]])</f>
        <v>bnltaliaa032118a780lucu384pcsuntana</v>
      </c>
      <c r="E18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bntaliaa032118a780lucu384pcs</v>
      </c>
      <c r="F184" s="4">
        <f ca="1">MATCH(Table1[NB BM_C_QTY],Table6[POINTER],0)</f>
        <v>311</v>
      </c>
      <c r="G184" s="4">
        <f t="shared" si="3"/>
        <v>230</v>
      </c>
      <c r="H184" s="4">
        <f ca="1">MATCH(Table1[[#This Row],[NB NOTA_C_QTY]],[2]!db[NB NOTA_C_QTY+F],0)</f>
        <v>320</v>
      </c>
      <c r="I184" s="4" t="str">
        <f ca="1">INDEX(INDIRECT($4:$4),Table1[//DB])</f>
        <v>BN Tali AA0321-18/A7-80/LUCU</v>
      </c>
      <c r="J184" s="4" t="str">
        <f ca="1">INDEX(INDIRECT($4:$4),Table1[//DB])</f>
        <v>UNTANA</v>
      </c>
      <c r="K184" s="5" t="str">
        <f ca="1">INDEX(INDIRECT($4:$4),Table1[//DB])</f>
        <v>SBS</v>
      </c>
      <c r="L184" s="4" t="str">
        <f ca="1">INDEX(INDIRECT($4:$4),Table1[//DB])</f>
        <v>384 PCS</v>
      </c>
      <c r="M184" s="4" t="str">
        <f ca="1">INDEX(INDIRECT($4:$4),Table1[//DB])</f>
        <v>pcase</v>
      </c>
      <c r="N184" s="4" t="str">
        <f ca="1">INDEX(INDIRECT($4:$4),Table1[//DB])</f>
        <v>384</v>
      </c>
      <c r="O184" s="4" t="str">
        <f ca="1">INDEX(INDIRECT($4:$4),Table1[//DB])</f>
        <v>PCS</v>
      </c>
      <c r="P184" s="4" t="str">
        <f ca="1">INDEX(INDIRECT($4:$4),Table1[//DB])</f>
        <v/>
      </c>
      <c r="Q184" s="4" t="str">
        <f ca="1">INDEX(INDIRECT($4:$4),Table1[//DB])</f>
        <v/>
      </c>
      <c r="R184" s="4" t="str">
        <f ca="1">INDEX(INDIRECT($4:$4),Table1[//DB])</f>
        <v/>
      </c>
      <c r="S184" s="4" t="str">
        <f ca="1">INDEX(INDIRECT($4:$4),Table1[//DB])</f>
        <v/>
      </c>
      <c r="T184" s="4">
        <f ca="1">INDEX(INDIRECT($4:$4),Table1[//DB])</f>
        <v>384</v>
      </c>
      <c r="U184" s="4" t="str">
        <f ca="1">INDEX(INDIRECT($4:$4),Table1[//DB])</f>
        <v>PCS</v>
      </c>
      <c r="V184" s="4"/>
      <c r="W184" s="2">
        <f>INDEX([1]!NOTA[C],Table1[[#This Row],[//NOTA]])</f>
        <v>2</v>
      </c>
      <c r="X18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4" s="2">
        <f>IF(Table1[[#This Row],[CTN]]&lt;1,"",INDEX([1]!NOTA[QTY],Table1[[#This Row],[//NOTA]]))</f>
        <v>768</v>
      </c>
      <c r="Z184" s="2" t="str">
        <f>IF(Table1[[#This Row],[CTN]]&lt;1,"",INDEX([1]!NOTA[STN],Table1[[#This Row],[//NOTA]]))</f>
        <v>PCS</v>
      </c>
      <c r="AA18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768</v>
      </c>
      <c r="AB184" s="4" t="str">
        <f>IF(Table1[[#This Row],[CTN]]&lt;1,INDEX([1]!NOTA[QTY],Table1[[#This Row],[//NOTA]]),"")</f>
        <v/>
      </c>
      <c r="AC184" s="4" t="str">
        <f>IF(Table1[[#This Row],[SISA]]="","",INDEX([1]!NOTA[STN],Table1[[#This Row],[//NOTA]]))</f>
        <v/>
      </c>
      <c r="AD18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4" s="2" t="str">
        <f>IF(Table1[[#This Row],[SISA X]]="","",Table1[[#This Row],[STN X]])</f>
        <v/>
      </c>
      <c r="AF184" s="2" t="str">
        <f ca="1">IF(AND(AR$5:AR$373&gt;=$3:$3,AR$5:AR$373&lt;=$4:$4),Table1[[#This Row],[CTN]],"")</f>
        <v/>
      </c>
      <c r="AG184" s="2" t="str">
        <f ca="1">IF(Table1[[#This Row],[CTN_MG_1]]="","",Table1[[#This Row],[SISA X]])</f>
        <v/>
      </c>
      <c r="AH184" s="2" t="str">
        <f ca="1">IF(Table1[[#This Row],[QTY_ECER_MG_1]]="","",Table1[[#This Row],[STN SISA X]])</f>
        <v/>
      </c>
      <c r="AI184" s="2" t="str">
        <f ca="1">IF(Table1[[#This Row],[CTN_MG_1]]="","",COUNT(AF$6:AF184))</f>
        <v/>
      </c>
      <c r="AJ184" s="2">
        <f ca="1">IF(AND(Table1[TGL_H]&gt;=$3:$3,Table1[TGL_H]&lt;=$4:$4),Table1[CTN],"")</f>
        <v>2</v>
      </c>
      <c r="AK184" s="2" t="str">
        <f ca="1">IF(Table1[[#This Row],[CTN_MG_2]]="","",Table1[[#This Row],[SISA X]])</f>
        <v/>
      </c>
      <c r="AL184" s="2" t="str">
        <f ca="1">IF(Table1[[#This Row],[QTY_ECER_MG_2]]="","",Table1[[#This Row],[STN SISA X]])</f>
        <v/>
      </c>
      <c r="AM184" s="2">
        <f ca="1">IF(Table1[[#This Row],[CTN_MG_2]]="","",COUNT(AJ$6:AJ184))</f>
        <v>10</v>
      </c>
      <c r="AN184" s="2" t="str">
        <f ca="1">IF(AND(AR$5:AR$373&gt;=$3:$3,AR$5:AR$373&lt;=$4:$4),Table1[[#This Row],[CTN]],"")</f>
        <v/>
      </c>
      <c r="AO184" s="2" t="str">
        <f ca="1">IF(Table1[[#This Row],[CTN_MG_3]]="","",Table1[[#This Row],[SISA X]])</f>
        <v/>
      </c>
      <c r="AP184" s="2" t="str">
        <f ca="1">IF(Table1[[#This Row],[QTY_ECER_MG_3]]="","",Table1[[#This Row],[STN SISA X]])</f>
        <v/>
      </c>
      <c r="AQ184" s="4" t="str">
        <f ca="1">IF(Table1[[#This Row],[CTN_MG_3]]="","",COUNT(AN$6:AN184))</f>
        <v/>
      </c>
      <c r="AR184" s="3">
        <f ca="1">INDEX([1]!NOTA[TGL_H],Table1[[#This Row],[//NOTA]])</f>
        <v>45117</v>
      </c>
    </row>
    <row r="185" spans="1:44" x14ac:dyDescent="0.25">
      <c r="A185" s="1">
        <v>231</v>
      </c>
      <c r="D185" s="4" t="str">
        <f ca="1">INDEX([1]!NOTA[NB NOTA_C_QTY],Table1[[#This Row],[//NOTA]])</f>
        <v>bnltaliaa032119a780universe384pcsuntana</v>
      </c>
      <c r="E18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bntaliaa032119a780universe384pcs</v>
      </c>
      <c r="F185" s="4">
        <f ca="1">MATCH(Table1[NB BM_C_QTY],Table6[POINTER],0)</f>
        <v>312</v>
      </c>
      <c r="G185" s="4">
        <f t="shared" si="3"/>
        <v>231</v>
      </c>
      <c r="H185" s="4">
        <f ca="1">MATCH(Table1[[#This Row],[NB NOTA_C_QTY]],[2]!db[NB NOTA_C_QTY+F],0)</f>
        <v>321</v>
      </c>
      <c r="I185" s="4" t="str">
        <f ca="1">INDEX(INDIRECT($4:$4),Table1[//DB])</f>
        <v>BN Tali AA0321-19/A7-80/UNIVERSE</v>
      </c>
      <c r="J185" s="4" t="str">
        <f ca="1">INDEX(INDIRECT($4:$4),Table1[//DB])</f>
        <v>UNTANA</v>
      </c>
      <c r="K185" s="5" t="str">
        <f ca="1">INDEX(INDIRECT($4:$4),Table1[//DB])</f>
        <v>SBS</v>
      </c>
      <c r="L185" s="4" t="str">
        <f ca="1">INDEX(INDIRECT($4:$4),Table1[//DB])</f>
        <v>384 PCS</v>
      </c>
      <c r="M185" s="4" t="str">
        <f ca="1">INDEX(INDIRECT($4:$4),Table1[//DB])</f>
        <v>pcase</v>
      </c>
      <c r="N185" s="4" t="str">
        <f ca="1">INDEX(INDIRECT($4:$4),Table1[//DB])</f>
        <v>384</v>
      </c>
      <c r="O185" s="4" t="str">
        <f ca="1">INDEX(INDIRECT($4:$4),Table1[//DB])</f>
        <v>PCS</v>
      </c>
      <c r="P185" s="4" t="str">
        <f ca="1">INDEX(INDIRECT($4:$4),Table1[//DB])</f>
        <v/>
      </c>
      <c r="Q185" s="4" t="str">
        <f ca="1">INDEX(INDIRECT($4:$4),Table1[//DB])</f>
        <v/>
      </c>
      <c r="R185" s="4" t="str">
        <f ca="1">INDEX(INDIRECT($4:$4),Table1[//DB])</f>
        <v/>
      </c>
      <c r="S185" s="4" t="str">
        <f ca="1">INDEX(INDIRECT($4:$4),Table1[//DB])</f>
        <v/>
      </c>
      <c r="T185" s="4">
        <f ca="1">INDEX(INDIRECT($4:$4),Table1[//DB])</f>
        <v>384</v>
      </c>
      <c r="U185" s="4" t="str">
        <f ca="1">INDEX(INDIRECT($4:$4),Table1[//DB])</f>
        <v>PCS</v>
      </c>
      <c r="V185" s="4"/>
      <c r="W185" s="2">
        <f>INDEX([1]!NOTA[C],Table1[[#This Row],[//NOTA]])</f>
        <v>2</v>
      </c>
      <c r="X18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5" s="2">
        <f>IF(Table1[[#This Row],[CTN]]&lt;1,"",INDEX([1]!NOTA[QTY],Table1[[#This Row],[//NOTA]]))</f>
        <v>768</v>
      </c>
      <c r="Z185" s="2" t="str">
        <f>IF(Table1[[#This Row],[CTN]]&lt;1,"",INDEX([1]!NOTA[STN],Table1[[#This Row],[//NOTA]]))</f>
        <v>PCS</v>
      </c>
      <c r="AA18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768</v>
      </c>
      <c r="AB185" s="4" t="str">
        <f>IF(Table1[[#This Row],[CTN]]&lt;1,INDEX([1]!NOTA[QTY],Table1[[#This Row],[//NOTA]]),"")</f>
        <v/>
      </c>
      <c r="AC185" s="4" t="str">
        <f>IF(Table1[[#This Row],[SISA]]="","",INDEX([1]!NOTA[STN],Table1[[#This Row],[//NOTA]]))</f>
        <v/>
      </c>
      <c r="AD18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5" s="2" t="str">
        <f>IF(Table1[[#This Row],[SISA X]]="","",Table1[[#This Row],[STN X]])</f>
        <v/>
      </c>
      <c r="AF185" s="2" t="str">
        <f ca="1">IF(AND(AR$5:AR$373&gt;=$3:$3,AR$5:AR$373&lt;=$4:$4),Table1[[#This Row],[CTN]],"")</f>
        <v/>
      </c>
      <c r="AG185" s="2" t="str">
        <f ca="1">IF(Table1[[#This Row],[CTN_MG_1]]="","",Table1[[#This Row],[SISA X]])</f>
        <v/>
      </c>
      <c r="AH185" s="2" t="str">
        <f ca="1">IF(Table1[[#This Row],[QTY_ECER_MG_1]]="","",Table1[[#This Row],[STN SISA X]])</f>
        <v/>
      </c>
      <c r="AI185" s="2" t="str">
        <f ca="1">IF(Table1[[#This Row],[CTN_MG_1]]="","",COUNT(AF$6:AF185))</f>
        <v/>
      </c>
      <c r="AJ185" s="2">
        <f ca="1">IF(AND(Table1[TGL_H]&gt;=$3:$3,Table1[TGL_H]&lt;=$4:$4),Table1[CTN],"")</f>
        <v>2</v>
      </c>
      <c r="AK185" s="2" t="str">
        <f ca="1">IF(Table1[[#This Row],[CTN_MG_2]]="","",Table1[[#This Row],[SISA X]])</f>
        <v/>
      </c>
      <c r="AL185" s="2" t="str">
        <f ca="1">IF(Table1[[#This Row],[QTY_ECER_MG_2]]="","",Table1[[#This Row],[STN SISA X]])</f>
        <v/>
      </c>
      <c r="AM185" s="2">
        <f ca="1">IF(Table1[[#This Row],[CTN_MG_2]]="","",COUNT(AJ$6:AJ185))</f>
        <v>11</v>
      </c>
      <c r="AN185" s="2" t="str">
        <f ca="1">IF(AND(AR$5:AR$373&gt;=$3:$3,AR$5:AR$373&lt;=$4:$4),Table1[[#This Row],[CTN]],"")</f>
        <v/>
      </c>
      <c r="AO185" s="2" t="str">
        <f ca="1">IF(Table1[[#This Row],[CTN_MG_3]]="","",Table1[[#This Row],[SISA X]])</f>
        <v/>
      </c>
      <c r="AP185" s="2" t="str">
        <f ca="1">IF(Table1[[#This Row],[QTY_ECER_MG_3]]="","",Table1[[#This Row],[STN SISA X]])</f>
        <v/>
      </c>
      <c r="AQ185" s="4" t="str">
        <f ca="1">IF(Table1[[#This Row],[CTN_MG_3]]="","",COUNT(AN$6:AN185))</f>
        <v/>
      </c>
      <c r="AR185" s="3">
        <f ca="1">INDEX([1]!NOTA[TGL_H],Table1[[#This Row],[//NOTA]])</f>
        <v>45117</v>
      </c>
    </row>
    <row r="186" spans="1:44" x14ac:dyDescent="0.25">
      <c r="A186" s="1">
        <v>232</v>
      </c>
      <c r="D186" s="4" t="str">
        <f ca="1">INDEX([1]!NOTA[NB NOTA_C_QTY],Table1[[#This Row],[//NOTA]])</f>
        <v>bnltaliaa032120a780sr384pcsuntana</v>
      </c>
      <c r="E18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bntaliaa032120a780sr384pcs</v>
      </c>
      <c r="F186" s="4">
        <f ca="1">MATCH(Table1[NB BM_C_QTY],Table6[POINTER],0)</f>
        <v>313</v>
      </c>
      <c r="G186" s="4">
        <f t="shared" si="3"/>
        <v>232</v>
      </c>
      <c r="H186" s="4">
        <f ca="1">MATCH(Table1[[#This Row],[NB NOTA_C_QTY]],[2]!db[NB NOTA_C_QTY+F],0)</f>
        <v>322</v>
      </c>
      <c r="I186" s="4" t="str">
        <f ca="1">INDEX(INDIRECT($4:$4),Table1[//DB])</f>
        <v>BN Tali AA0321-20/A7-80/SR</v>
      </c>
      <c r="J186" s="4" t="str">
        <f ca="1">INDEX(INDIRECT($4:$4),Table1[//DB])</f>
        <v>UNTANA</v>
      </c>
      <c r="K186" s="5" t="str">
        <f ca="1">INDEX(INDIRECT($4:$4),Table1[//DB])</f>
        <v>SBS</v>
      </c>
      <c r="L186" s="4" t="str">
        <f ca="1">INDEX(INDIRECT($4:$4),Table1[//DB])</f>
        <v>384 PCS</v>
      </c>
      <c r="M186" s="4" t="str">
        <f ca="1">INDEX(INDIRECT($4:$4),Table1[//DB])</f>
        <v>pcase</v>
      </c>
      <c r="N186" s="4" t="str">
        <f ca="1">INDEX(INDIRECT($4:$4),Table1[//DB])</f>
        <v>384</v>
      </c>
      <c r="O186" s="4" t="str">
        <f ca="1">INDEX(INDIRECT($4:$4),Table1[//DB])</f>
        <v>PCS</v>
      </c>
      <c r="P186" s="4" t="str">
        <f ca="1">INDEX(INDIRECT($4:$4),Table1[//DB])</f>
        <v/>
      </c>
      <c r="Q186" s="4" t="str">
        <f ca="1">INDEX(INDIRECT($4:$4),Table1[//DB])</f>
        <v/>
      </c>
      <c r="R186" s="4" t="str">
        <f ca="1">INDEX(INDIRECT($4:$4),Table1[//DB])</f>
        <v/>
      </c>
      <c r="S186" s="4" t="str">
        <f ca="1">INDEX(INDIRECT($4:$4),Table1[//DB])</f>
        <v/>
      </c>
      <c r="T186" s="4">
        <f ca="1">INDEX(INDIRECT($4:$4),Table1[//DB])</f>
        <v>384</v>
      </c>
      <c r="U186" s="4" t="str">
        <f ca="1">INDEX(INDIRECT($4:$4),Table1[//DB])</f>
        <v>PCS</v>
      </c>
      <c r="V186" s="4"/>
      <c r="W186" s="2">
        <f>INDEX([1]!NOTA[C],Table1[[#This Row],[//NOTA]])</f>
        <v>2</v>
      </c>
      <c r="X18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6" s="2">
        <f>IF(Table1[[#This Row],[CTN]]&lt;1,"",INDEX([1]!NOTA[QTY],Table1[[#This Row],[//NOTA]]))</f>
        <v>768</v>
      </c>
      <c r="Z186" s="2" t="str">
        <f>IF(Table1[[#This Row],[CTN]]&lt;1,"",INDEX([1]!NOTA[STN],Table1[[#This Row],[//NOTA]]))</f>
        <v>PCS</v>
      </c>
      <c r="AA18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768</v>
      </c>
      <c r="AB186" s="4" t="str">
        <f>IF(Table1[[#This Row],[CTN]]&lt;1,INDEX([1]!NOTA[QTY],Table1[[#This Row],[//NOTA]]),"")</f>
        <v/>
      </c>
      <c r="AC186" s="4" t="str">
        <f>IF(Table1[[#This Row],[SISA]]="","",INDEX([1]!NOTA[STN],Table1[[#This Row],[//NOTA]]))</f>
        <v/>
      </c>
      <c r="AD18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6" s="2" t="str">
        <f>IF(Table1[[#This Row],[SISA X]]="","",Table1[[#This Row],[STN X]])</f>
        <v/>
      </c>
      <c r="AF186" s="2" t="str">
        <f ca="1">IF(AND(AR$5:AR$373&gt;=$3:$3,AR$5:AR$373&lt;=$4:$4),Table1[[#This Row],[CTN]],"")</f>
        <v/>
      </c>
      <c r="AG186" s="2" t="str">
        <f ca="1">IF(Table1[[#This Row],[CTN_MG_1]]="","",Table1[[#This Row],[SISA X]])</f>
        <v/>
      </c>
      <c r="AH186" s="2" t="str">
        <f ca="1">IF(Table1[[#This Row],[QTY_ECER_MG_1]]="","",Table1[[#This Row],[STN SISA X]])</f>
        <v/>
      </c>
      <c r="AI186" s="2" t="str">
        <f ca="1">IF(Table1[[#This Row],[CTN_MG_1]]="","",COUNT(AF$6:AF186))</f>
        <v/>
      </c>
      <c r="AJ186" s="2">
        <f ca="1">IF(AND(Table1[TGL_H]&gt;=$3:$3,Table1[TGL_H]&lt;=$4:$4),Table1[CTN],"")</f>
        <v>2</v>
      </c>
      <c r="AK186" s="2" t="str">
        <f ca="1">IF(Table1[[#This Row],[CTN_MG_2]]="","",Table1[[#This Row],[SISA X]])</f>
        <v/>
      </c>
      <c r="AL186" s="2" t="str">
        <f ca="1">IF(Table1[[#This Row],[QTY_ECER_MG_2]]="","",Table1[[#This Row],[STN SISA X]])</f>
        <v/>
      </c>
      <c r="AM186" s="2">
        <f ca="1">IF(Table1[[#This Row],[CTN_MG_2]]="","",COUNT(AJ$6:AJ186))</f>
        <v>12</v>
      </c>
      <c r="AN186" s="2" t="str">
        <f ca="1">IF(AND(AR$5:AR$373&gt;=$3:$3,AR$5:AR$373&lt;=$4:$4),Table1[[#This Row],[CTN]],"")</f>
        <v/>
      </c>
      <c r="AO186" s="2" t="str">
        <f ca="1">IF(Table1[[#This Row],[CTN_MG_3]]="","",Table1[[#This Row],[SISA X]])</f>
        <v/>
      </c>
      <c r="AP186" s="2" t="str">
        <f ca="1">IF(Table1[[#This Row],[QTY_ECER_MG_3]]="","",Table1[[#This Row],[STN SISA X]])</f>
        <v/>
      </c>
      <c r="AQ186" s="4" t="str">
        <f ca="1">IF(Table1[[#This Row],[CTN_MG_3]]="","",COUNT(AN$6:AN186))</f>
        <v/>
      </c>
      <c r="AR186" s="3">
        <f ca="1">INDEX([1]!NOTA[TGL_H],Table1[[#This Row],[//NOTA]])</f>
        <v>45117</v>
      </c>
    </row>
    <row r="187" spans="1:44" x14ac:dyDescent="0.25">
      <c r="A187" s="1">
        <v>234</v>
      </c>
      <c r="D187" s="4" t="str">
        <f ca="1">INDEX([1]!NOTA[NB NOTA_C_QTY],Table1[[#This Row],[//NOTA]])</f>
        <v>kenkocorrectionfluidke0136lsnartomoro</v>
      </c>
      <c r="E18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tipeexkenkoke0136lsn</v>
      </c>
      <c r="F187" s="4">
        <f ca="1">MATCH(Table1[NB BM_C_QTY],Table6[POINTER],0)</f>
        <v>3805</v>
      </c>
      <c r="G187" s="4">
        <f t="shared" si="3"/>
        <v>234</v>
      </c>
      <c r="H187" s="4">
        <f ca="1">MATCH(Table1[[#This Row],[NB NOTA_C_QTY]],[2]!db[NB NOTA_C_QTY+F],0)</f>
        <v>1263</v>
      </c>
      <c r="I187" s="4" t="str">
        <f ca="1">INDEX(INDIRECT($4:$4),Table1[//DB])</f>
        <v>Tipe-ex Kenko KE-01</v>
      </c>
      <c r="J187" s="4" t="str">
        <f ca="1">INDEX(INDIRECT($4:$4),Table1[//DB])</f>
        <v>ARTO MORO</v>
      </c>
      <c r="K187" s="5" t="str">
        <f ca="1">INDEX(INDIRECT($4:$4),Table1[//DB])</f>
        <v>KENKO</v>
      </c>
      <c r="L187" s="4" t="str">
        <f ca="1">INDEX(INDIRECT($4:$4),Table1[//DB])</f>
        <v>36 LSN</v>
      </c>
      <c r="M187" s="4" t="str">
        <f ca="1">INDEX(INDIRECT($4:$4),Table1[//DB])</f>
        <v>tipex</v>
      </c>
      <c r="N187" s="4" t="str">
        <f ca="1">INDEX(INDIRECT($4:$4),Table1[//DB])</f>
        <v>36</v>
      </c>
      <c r="O187" s="4" t="str">
        <f ca="1">INDEX(INDIRECT($4:$4),Table1[//DB])</f>
        <v>LSN</v>
      </c>
      <c r="P187" s="4">
        <f ca="1">INDEX(INDIRECT($4:$4),Table1[//DB])</f>
        <v>12</v>
      </c>
      <c r="Q187" s="4" t="str">
        <f ca="1">INDEX(INDIRECT($4:$4),Table1[//DB])</f>
        <v>PCS</v>
      </c>
      <c r="R187" s="4" t="str">
        <f ca="1">INDEX(INDIRECT($4:$4),Table1[//DB])</f>
        <v/>
      </c>
      <c r="S187" s="4" t="str">
        <f ca="1">INDEX(INDIRECT($4:$4),Table1[//DB])</f>
        <v/>
      </c>
      <c r="T187" s="4">
        <f ca="1">INDEX(INDIRECT($4:$4),Table1[//DB])</f>
        <v>432</v>
      </c>
      <c r="U187" s="4" t="str">
        <f ca="1">INDEX(INDIRECT($4:$4),Table1[//DB])</f>
        <v>PCS</v>
      </c>
      <c r="V187" s="4"/>
      <c r="W187" s="2">
        <f>INDEX([1]!NOTA[C],Table1[[#This Row],[//NOTA]])</f>
        <v>18</v>
      </c>
      <c r="X187" s="2">
        <f ca="1">IF(Table1[[#This Row],[Column5]]/Table1[[#This Row],[QTY X]]=Table1[[#This Row],[CTN]],Table1[[#This Row],[Column5]]/Table1[[#This Row],[QTY X]],Table1[[#This Row],[Column5]]/Table1[[#This Row],[QTY X]]&amp;" xxx ")</f>
        <v>18</v>
      </c>
      <c r="Y187" s="2">
        <f>IF(Table1[[#This Row],[CTN]]&lt;1,"",INDEX([1]!NOTA[QTY],Table1[[#This Row],[//NOTA]]))</f>
        <v>0</v>
      </c>
      <c r="Z187" s="2">
        <f>IF(Table1[[#This Row],[CTN]]&lt;1,"",INDEX([1]!NOTA[STN],Table1[[#This Row],[//NOTA]]))</f>
        <v>0</v>
      </c>
      <c r="AA18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7776</v>
      </c>
      <c r="AB187" s="4" t="str">
        <f>IF(Table1[[#This Row],[CTN]]&lt;1,INDEX([1]!NOTA[QTY],Table1[[#This Row],[//NOTA]]),"")</f>
        <v/>
      </c>
      <c r="AC187" s="4" t="str">
        <f>IF(Table1[[#This Row],[SISA]]="","",INDEX([1]!NOTA[STN],Table1[[#This Row],[//NOTA]]))</f>
        <v/>
      </c>
      <c r="AD18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7" s="2" t="str">
        <f>IF(Table1[[#This Row],[SISA X]]="","",Table1[[#This Row],[STN X]])</f>
        <v/>
      </c>
      <c r="AF187" s="2" t="str">
        <f ca="1">IF(AND(AR$5:AR$373&gt;=$3:$3,AR$5:AR$373&lt;=$4:$4),Table1[[#This Row],[CTN]],"")</f>
        <v/>
      </c>
      <c r="AG187" s="2" t="str">
        <f ca="1">IF(Table1[[#This Row],[CTN_MG_1]]="","",Table1[[#This Row],[SISA X]])</f>
        <v/>
      </c>
      <c r="AH187" s="2" t="str">
        <f ca="1">IF(Table1[[#This Row],[QTY_ECER_MG_1]]="","",Table1[[#This Row],[STN SISA X]])</f>
        <v/>
      </c>
      <c r="AI187" s="2" t="str">
        <f ca="1">IF(Table1[[#This Row],[CTN_MG_1]]="","",COUNT(AF$6:AF187))</f>
        <v/>
      </c>
      <c r="AJ187" s="2">
        <f ca="1">IF(AND(Table1[TGL_H]&gt;=$3:$3,Table1[TGL_H]&lt;=$4:$4),Table1[CTN],"")</f>
        <v>18</v>
      </c>
      <c r="AK187" s="2" t="str">
        <f ca="1">IF(Table1[[#This Row],[CTN_MG_2]]="","",Table1[[#This Row],[SISA X]])</f>
        <v/>
      </c>
      <c r="AL187" s="2" t="str">
        <f ca="1">IF(Table1[[#This Row],[QTY_ECER_MG_2]]="","",Table1[[#This Row],[STN SISA X]])</f>
        <v/>
      </c>
      <c r="AM187" s="2">
        <f ca="1">IF(Table1[[#This Row],[CTN_MG_2]]="","",COUNT(AJ$6:AJ187))</f>
        <v>13</v>
      </c>
      <c r="AN187" s="2" t="str">
        <f ca="1">IF(AND(AR$5:AR$373&gt;=$3:$3,AR$5:AR$373&lt;=$4:$4),Table1[[#This Row],[CTN]],"")</f>
        <v/>
      </c>
      <c r="AO187" s="2" t="str">
        <f ca="1">IF(Table1[[#This Row],[CTN_MG_3]]="","",Table1[[#This Row],[SISA X]])</f>
        <v/>
      </c>
      <c r="AP187" s="2" t="str">
        <f ca="1">IF(Table1[[#This Row],[QTY_ECER_MG_3]]="","",Table1[[#This Row],[STN SISA X]])</f>
        <v/>
      </c>
      <c r="AQ187" s="4" t="str">
        <f ca="1">IF(Table1[[#This Row],[CTN_MG_3]]="","",COUNT(AN$6:AN187))</f>
        <v/>
      </c>
      <c r="AR187" s="3">
        <f ca="1">INDEX([1]!NOTA[TGL_H],Table1[[#This Row],[//NOTA]])</f>
        <v>45117</v>
      </c>
    </row>
    <row r="188" spans="1:44" x14ac:dyDescent="0.25">
      <c r="A188" s="1">
        <v>235</v>
      </c>
      <c r="D188" s="4" t="str">
        <f ca="1">INDEX([1]!NOTA[NB NOTA_C_QTY],Table1[[#This Row],[//NOTA]])</f>
        <v>kenkohandytapedispensertdb2besi8lsnartomoro</v>
      </c>
      <c r="E18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tapedispenserkenkotdb2besi8lsn</v>
      </c>
      <c r="F188" s="4" t="e">
        <f ca="1">MATCH(Table1[NB BM_C_QTY],Table6[POINTER],0)</f>
        <v>#N/A</v>
      </c>
      <c r="G188" s="4">
        <f t="shared" si="3"/>
        <v>235</v>
      </c>
      <c r="H188" s="4">
        <f ca="1">MATCH(Table1[[#This Row],[NB NOTA_C_QTY]],[2]!db[NB NOTA_C_QTY+F],0)</f>
        <v>1370</v>
      </c>
      <c r="I188" s="4" t="str">
        <f ca="1">INDEX(INDIRECT($4:$4),Table1[//DB])</f>
        <v>Tape dispenser Kenko TDB-2 besi</v>
      </c>
      <c r="J188" s="4" t="str">
        <f ca="1">INDEX(INDIRECT($4:$4),Table1[//DB])</f>
        <v>ARTO MORO</v>
      </c>
      <c r="K188" s="5" t="str">
        <f ca="1">INDEX(INDIRECT($4:$4),Table1[//DB])</f>
        <v>KENKO</v>
      </c>
      <c r="L188" s="4" t="str">
        <f ca="1">INDEX(INDIRECT($4:$4),Table1[//DB])</f>
        <v>8 LSN</v>
      </c>
      <c r="M188" s="4" t="str">
        <f ca="1">INDEX(INDIRECT($4:$4),Table1[//DB])</f>
        <v>isolasi</v>
      </c>
      <c r="N188" s="4" t="str">
        <f ca="1">INDEX(INDIRECT($4:$4),Table1[//DB])</f>
        <v>8</v>
      </c>
      <c r="O188" s="4" t="str">
        <f ca="1">INDEX(INDIRECT($4:$4),Table1[//DB])</f>
        <v>LSN</v>
      </c>
      <c r="P188" s="4">
        <f ca="1">INDEX(INDIRECT($4:$4),Table1[//DB])</f>
        <v>12</v>
      </c>
      <c r="Q188" s="4" t="str">
        <f ca="1">INDEX(INDIRECT($4:$4),Table1[//DB])</f>
        <v>PCS</v>
      </c>
      <c r="R188" s="4" t="str">
        <f ca="1">INDEX(INDIRECT($4:$4),Table1[//DB])</f>
        <v/>
      </c>
      <c r="S188" s="4" t="str">
        <f ca="1">INDEX(INDIRECT($4:$4),Table1[//DB])</f>
        <v/>
      </c>
      <c r="T188" s="4">
        <f ca="1">INDEX(INDIRECT($4:$4),Table1[//DB])</f>
        <v>96</v>
      </c>
      <c r="U188" s="4" t="str">
        <f ca="1">INDEX(INDIRECT($4:$4),Table1[//DB])</f>
        <v>PCS</v>
      </c>
      <c r="V188" s="4"/>
      <c r="W188" s="2">
        <f>INDEX([1]!NOTA[C],Table1[[#This Row],[//NOTA]])</f>
        <v>1</v>
      </c>
      <c r="X18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88" s="2">
        <f>IF(Table1[[#This Row],[CTN]]&lt;1,"",INDEX([1]!NOTA[QTY],Table1[[#This Row],[//NOTA]]))</f>
        <v>0</v>
      </c>
      <c r="Z188" s="2">
        <f>IF(Table1[[#This Row],[CTN]]&lt;1,"",INDEX([1]!NOTA[STN],Table1[[#This Row],[//NOTA]]))</f>
        <v>0</v>
      </c>
      <c r="AA18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B188" s="4" t="str">
        <f>IF(Table1[[#This Row],[CTN]]&lt;1,INDEX([1]!NOTA[QTY],Table1[[#This Row],[//NOTA]]),"")</f>
        <v/>
      </c>
      <c r="AC188" s="4" t="str">
        <f>IF(Table1[[#This Row],[SISA]]="","",INDEX([1]!NOTA[STN],Table1[[#This Row],[//NOTA]]))</f>
        <v/>
      </c>
      <c r="AD18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8" s="2" t="str">
        <f>IF(Table1[[#This Row],[SISA X]]="","",Table1[[#This Row],[STN X]])</f>
        <v/>
      </c>
      <c r="AF188" s="2" t="str">
        <f ca="1">IF(AND(AR$5:AR$373&gt;=$3:$3,AR$5:AR$373&lt;=$4:$4),Table1[[#This Row],[CTN]],"")</f>
        <v/>
      </c>
      <c r="AG188" s="2" t="str">
        <f ca="1">IF(Table1[[#This Row],[CTN_MG_1]]="","",Table1[[#This Row],[SISA X]])</f>
        <v/>
      </c>
      <c r="AH188" s="2" t="str">
        <f ca="1">IF(Table1[[#This Row],[QTY_ECER_MG_1]]="","",Table1[[#This Row],[STN SISA X]])</f>
        <v/>
      </c>
      <c r="AI188" s="2" t="str">
        <f ca="1">IF(Table1[[#This Row],[CTN_MG_1]]="","",COUNT(AF$6:AF188))</f>
        <v/>
      </c>
      <c r="AJ188" s="2">
        <f ca="1">IF(AND(Table1[TGL_H]&gt;=$3:$3,Table1[TGL_H]&lt;=$4:$4),Table1[CTN],"")</f>
        <v>1</v>
      </c>
      <c r="AK188" s="2" t="str">
        <f ca="1">IF(Table1[[#This Row],[CTN_MG_2]]="","",Table1[[#This Row],[SISA X]])</f>
        <v/>
      </c>
      <c r="AL188" s="2" t="str">
        <f ca="1">IF(Table1[[#This Row],[QTY_ECER_MG_2]]="","",Table1[[#This Row],[STN SISA X]])</f>
        <v/>
      </c>
      <c r="AM188" s="2">
        <f ca="1">IF(Table1[[#This Row],[CTN_MG_2]]="","",COUNT(AJ$6:AJ188))</f>
        <v>14</v>
      </c>
      <c r="AN188" s="2" t="str">
        <f ca="1">IF(AND(AR$5:AR$373&gt;=$3:$3,AR$5:AR$373&lt;=$4:$4),Table1[[#This Row],[CTN]],"")</f>
        <v/>
      </c>
      <c r="AO188" s="2" t="str">
        <f ca="1">IF(Table1[[#This Row],[CTN_MG_3]]="","",Table1[[#This Row],[SISA X]])</f>
        <v/>
      </c>
      <c r="AP188" s="2" t="str">
        <f ca="1">IF(Table1[[#This Row],[QTY_ECER_MG_3]]="","",Table1[[#This Row],[STN SISA X]])</f>
        <v/>
      </c>
      <c r="AQ188" s="4" t="str">
        <f ca="1">IF(Table1[[#This Row],[CTN_MG_3]]="","",COUNT(AN$6:AN188))</f>
        <v/>
      </c>
      <c r="AR188" s="3">
        <f ca="1">INDEX([1]!NOTA[TGL_H],Table1[[#This Row],[//NOTA]])</f>
        <v>45117</v>
      </c>
    </row>
    <row r="189" spans="1:44" x14ac:dyDescent="0.25">
      <c r="A189" s="1">
        <v>236</v>
      </c>
      <c r="D189" s="4" t="str">
        <f ca="1">INDEX([1]!NOTA[NB NOTA_C_QTY],Table1[[#This Row],[//NOTA]])</f>
        <v>kenkopencilcasepc0719ur24lsnartomoro</v>
      </c>
      <c r="E18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pckenkopc0719ur24lsn</v>
      </c>
      <c r="F189" s="4" t="e">
        <f ca="1">MATCH(Table1[NB BM_C_QTY],Table6[POINTER],0)</f>
        <v>#N/A</v>
      </c>
      <c r="G189" s="4">
        <f t="shared" si="3"/>
        <v>236</v>
      </c>
      <c r="H189" s="4">
        <f ca="1">MATCH(Table1[[#This Row],[NB NOTA_C_QTY]],[2]!db[NB NOTA_C_QTY+F],0)</f>
        <v>1427</v>
      </c>
      <c r="I189" s="4" t="str">
        <f ca="1">INDEX(INDIRECT($4:$4),Table1[//DB])</f>
        <v>Pc Kenko PC-0719-UR</v>
      </c>
      <c r="J189" s="4" t="str">
        <f ca="1">INDEX(INDIRECT($4:$4),Table1[//DB])</f>
        <v>ARTO MORO</v>
      </c>
      <c r="K189" s="5" t="str">
        <f ca="1">INDEX(INDIRECT($4:$4),Table1[//DB])</f>
        <v>KENKO</v>
      </c>
      <c r="L189" s="4" t="str">
        <f ca="1">INDEX(INDIRECT($4:$4),Table1[//DB])</f>
        <v>24 LSN</v>
      </c>
      <c r="M189" s="4" t="str">
        <f ca="1">INDEX(INDIRECT($4:$4),Table1[//DB])</f>
        <v>pcase</v>
      </c>
      <c r="N189" s="4" t="str">
        <f ca="1">INDEX(INDIRECT($4:$4),Table1[//DB])</f>
        <v>24</v>
      </c>
      <c r="O189" s="4" t="str">
        <f ca="1">INDEX(INDIRECT($4:$4),Table1[//DB])</f>
        <v>LSN</v>
      </c>
      <c r="P189" s="4">
        <f ca="1">INDEX(INDIRECT($4:$4),Table1[//DB])</f>
        <v>12</v>
      </c>
      <c r="Q189" s="4" t="str">
        <f ca="1">INDEX(INDIRECT($4:$4),Table1[//DB])</f>
        <v>PCS</v>
      </c>
      <c r="R189" s="4" t="str">
        <f ca="1">INDEX(INDIRECT($4:$4),Table1[//DB])</f>
        <v/>
      </c>
      <c r="S189" s="4" t="str">
        <f ca="1">INDEX(INDIRECT($4:$4),Table1[//DB])</f>
        <v/>
      </c>
      <c r="T189" s="4">
        <f ca="1">INDEX(INDIRECT($4:$4),Table1[//DB])</f>
        <v>288</v>
      </c>
      <c r="U189" s="4" t="str">
        <f ca="1">INDEX(INDIRECT($4:$4),Table1[//DB])</f>
        <v>PCS</v>
      </c>
      <c r="V189" s="4"/>
      <c r="W189" s="2">
        <f>INDEX([1]!NOTA[C],Table1[[#This Row],[//NOTA]])</f>
        <v>2</v>
      </c>
      <c r="X18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89" s="2">
        <f>IF(Table1[[#This Row],[CTN]]&lt;1,"",INDEX([1]!NOTA[QTY],Table1[[#This Row],[//NOTA]]))</f>
        <v>0</v>
      </c>
      <c r="Z189" s="2">
        <f>IF(Table1[[#This Row],[CTN]]&lt;1,"",INDEX([1]!NOTA[STN],Table1[[#This Row],[//NOTA]]))</f>
        <v>0</v>
      </c>
      <c r="AA18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B189" s="4" t="str">
        <f>IF(Table1[[#This Row],[CTN]]&lt;1,INDEX([1]!NOTA[QTY],Table1[[#This Row],[//NOTA]]),"")</f>
        <v/>
      </c>
      <c r="AC189" s="4" t="str">
        <f>IF(Table1[[#This Row],[SISA]]="","",INDEX([1]!NOTA[STN],Table1[[#This Row],[//NOTA]]))</f>
        <v/>
      </c>
      <c r="AD18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89" s="2" t="str">
        <f>IF(Table1[[#This Row],[SISA X]]="","",Table1[[#This Row],[STN X]])</f>
        <v/>
      </c>
      <c r="AF189" s="2" t="str">
        <f ca="1">IF(AND(AR$5:AR$373&gt;=$3:$3,AR$5:AR$373&lt;=$4:$4),Table1[[#This Row],[CTN]],"")</f>
        <v/>
      </c>
      <c r="AG189" s="2" t="str">
        <f ca="1">IF(Table1[[#This Row],[CTN_MG_1]]="","",Table1[[#This Row],[SISA X]])</f>
        <v/>
      </c>
      <c r="AH189" s="2" t="str">
        <f ca="1">IF(Table1[[#This Row],[QTY_ECER_MG_1]]="","",Table1[[#This Row],[STN SISA X]])</f>
        <v/>
      </c>
      <c r="AI189" s="2" t="str">
        <f ca="1">IF(Table1[[#This Row],[CTN_MG_1]]="","",COUNT(AF$6:AF189))</f>
        <v/>
      </c>
      <c r="AJ189" s="2">
        <f ca="1">IF(AND(Table1[TGL_H]&gt;=$3:$3,Table1[TGL_H]&lt;=$4:$4),Table1[CTN],"")</f>
        <v>2</v>
      </c>
      <c r="AK189" s="2" t="str">
        <f ca="1">IF(Table1[[#This Row],[CTN_MG_2]]="","",Table1[[#This Row],[SISA X]])</f>
        <v/>
      </c>
      <c r="AL189" s="2" t="str">
        <f ca="1">IF(Table1[[#This Row],[QTY_ECER_MG_2]]="","",Table1[[#This Row],[STN SISA X]])</f>
        <v/>
      </c>
      <c r="AM189" s="2">
        <f ca="1">IF(Table1[[#This Row],[CTN_MG_2]]="","",COUNT(AJ$6:AJ189))</f>
        <v>15</v>
      </c>
      <c r="AN189" s="2" t="str">
        <f ca="1">IF(AND(AR$5:AR$373&gt;=$3:$3,AR$5:AR$373&lt;=$4:$4),Table1[[#This Row],[CTN]],"")</f>
        <v/>
      </c>
      <c r="AO189" s="2" t="str">
        <f ca="1">IF(Table1[[#This Row],[CTN_MG_3]]="","",Table1[[#This Row],[SISA X]])</f>
        <v/>
      </c>
      <c r="AP189" s="2" t="str">
        <f ca="1">IF(Table1[[#This Row],[QTY_ECER_MG_3]]="","",Table1[[#This Row],[STN SISA X]])</f>
        <v/>
      </c>
      <c r="AQ189" s="4" t="str">
        <f ca="1">IF(Table1[[#This Row],[CTN_MG_3]]="","",COUNT(AN$6:AN189))</f>
        <v/>
      </c>
      <c r="AR189" s="3">
        <f ca="1">INDEX([1]!NOTA[TGL_H],Table1[[#This Row],[//NOTA]])</f>
        <v>45117</v>
      </c>
    </row>
    <row r="190" spans="1:44" x14ac:dyDescent="0.25">
      <c r="A190" s="1">
        <v>237</v>
      </c>
      <c r="D190" s="4" t="str">
        <f ca="1">INDEX([1]!NOTA[NB NOTA_C_QTY],Table1[[#This Row],[//NOTA]])</f>
        <v>kenkocorrectiontapect902cl12mx5mm48lsnartomoro</v>
      </c>
      <c r="E19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tipeexkertaskenkoct902cl48lsn</v>
      </c>
      <c r="F190" s="4" t="e">
        <f ca="1">MATCH(Table1[NB BM_C_QTY],Table6[POINTER],0)</f>
        <v>#N/A</v>
      </c>
      <c r="G190" s="4">
        <f t="shared" si="3"/>
        <v>237</v>
      </c>
      <c r="H190" s="4">
        <f ca="1">MATCH(Table1[[#This Row],[NB NOTA_C_QTY]],[2]!db[NB NOTA_C_QTY+F],0)</f>
        <v>1293</v>
      </c>
      <c r="I190" s="4" t="str">
        <f ca="1">INDEX(INDIRECT($4:$4),Table1[//DB])</f>
        <v>Tipe-ex Kertas Kenko CT-902 CL</v>
      </c>
      <c r="J190" s="4" t="str">
        <f ca="1">INDEX(INDIRECT($4:$4),Table1[//DB])</f>
        <v>ARTO MORO</v>
      </c>
      <c r="K190" s="5" t="str">
        <f ca="1">INDEX(INDIRECT($4:$4),Table1[//DB])</f>
        <v>KENKO</v>
      </c>
      <c r="L190" s="4" t="str">
        <f ca="1">INDEX(INDIRECT($4:$4),Table1[//DB])</f>
        <v>48 LSN</v>
      </c>
      <c r="M190" s="4" t="str">
        <f ca="1">INDEX(INDIRECT($4:$4),Table1[//DB])</f>
        <v>tipex</v>
      </c>
      <c r="N190" s="4" t="str">
        <f ca="1">INDEX(INDIRECT($4:$4),Table1[//DB])</f>
        <v>48</v>
      </c>
      <c r="O190" s="4" t="str">
        <f ca="1">INDEX(INDIRECT($4:$4),Table1[//DB])</f>
        <v>LSN</v>
      </c>
      <c r="P190" s="4">
        <f ca="1">INDEX(INDIRECT($4:$4),Table1[//DB])</f>
        <v>12</v>
      </c>
      <c r="Q190" s="4" t="str">
        <f ca="1">INDEX(INDIRECT($4:$4),Table1[//DB])</f>
        <v>PCS</v>
      </c>
      <c r="R190" s="4" t="str">
        <f ca="1">INDEX(INDIRECT($4:$4),Table1[//DB])</f>
        <v/>
      </c>
      <c r="S190" s="4" t="str">
        <f ca="1">INDEX(INDIRECT($4:$4),Table1[//DB])</f>
        <v/>
      </c>
      <c r="T190" s="4">
        <f ca="1">INDEX(INDIRECT($4:$4),Table1[//DB])</f>
        <v>576</v>
      </c>
      <c r="U190" s="4" t="str">
        <f ca="1">INDEX(INDIRECT($4:$4),Table1[//DB])</f>
        <v>PCS</v>
      </c>
      <c r="V190" s="4"/>
      <c r="W190" s="2">
        <f>INDEX([1]!NOTA[C],Table1[[#This Row],[//NOTA]])</f>
        <v>3</v>
      </c>
      <c r="X190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190" s="2">
        <f>IF(Table1[[#This Row],[CTN]]&lt;1,"",INDEX([1]!NOTA[QTY],Table1[[#This Row],[//NOTA]]))</f>
        <v>0</v>
      </c>
      <c r="Z190" s="2">
        <f>IF(Table1[[#This Row],[CTN]]&lt;1,"",INDEX([1]!NOTA[STN],Table1[[#This Row],[//NOTA]]))</f>
        <v>0</v>
      </c>
      <c r="AA19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190" s="4" t="str">
        <f>IF(Table1[[#This Row],[CTN]]&lt;1,INDEX([1]!NOTA[QTY],Table1[[#This Row],[//NOTA]]),"")</f>
        <v/>
      </c>
      <c r="AC190" s="4" t="str">
        <f>IF(Table1[[#This Row],[SISA]]="","",INDEX([1]!NOTA[STN],Table1[[#This Row],[//NOTA]]))</f>
        <v/>
      </c>
      <c r="AD19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0" s="2" t="str">
        <f>IF(Table1[[#This Row],[SISA X]]="","",Table1[[#This Row],[STN X]])</f>
        <v/>
      </c>
      <c r="AF190" s="2" t="str">
        <f ca="1">IF(AND(AR$5:AR$373&gt;=$3:$3,AR$5:AR$373&lt;=$4:$4),Table1[[#This Row],[CTN]],"")</f>
        <v/>
      </c>
      <c r="AG190" s="2" t="str">
        <f ca="1">IF(Table1[[#This Row],[CTN_MG_1]]="","",Table1[[#This Row],[SISA X]])</f>
        <v/>
      </c>
      <c r="AH190" s="2" t="str">
        <f ca="1">IF(Table1[[#This Row],[QTY_ECER_MG_1]]="","",Table1[[#This Row],[STN SISA X]])</f>
        <v/>
      </c>
      <c r="AI190" s="2" t="str">
        <f ca="1">IF(Table1[[#This Row],[CTN_MG_1]]="","",COUNT(AF$6:AF190))</f>
        <v/>
      </c>
      <c r="AJ190" s="2">
        <f ca="1">IF(AND(Table1[TGL_H]&gt;=$3:$3,Table1[TGL_H]&lt;=$4:$4),Table1[CTN],"")</f>
        <v>3</v>
      </c>
      <c r="AK190" s="2" t="str">
        <f ca="1">IF(Table1[[#This Row],[CTN_MG_2]]="","",Table1[[#This Row],[SISA X]])</f>
        <v/>
      </c>
      <c r="AL190" s="2" t="str">
        <f ca="1">IF(Table1[[#This Row],[QTY_ECER_MG_2]]="","",Table1[[#This Row],[STN SISA X]])</f>
        <v/>
      </c>
      <c r="AM190" s="2">
        <f ca="1">IF(Table1[[#This Row],[CTN_MG_2]]="","",COUNT(AJ$6:AJ190))</f>
        <v>16</v>
      </c>
      <c r="AN190" s="2" t="str">
        <f ca="1">IF(AND(AR$5:AR$373&gt;=$3:$3,AR$5:AR$373&lt;=$4:$4),Table1[[#This Row],[CTN]],"")</f>
        <v/>
      </c>
      <c r="AO190" s="2" t="str">
        <f ca="1">IF(Table1[[#This Row],[CTN_MG_3]]="","",Table1[[#This Row],[SISA X]])</f>
        <v/>
      </c>
      <c r="AP190" s="2" t="str">
        <f ca="1">IF(Table1[[#This Row],[QTY_ECER_MG_3]]="","",Table1[[#This Row],[STN SISA X]])</f>
        <v/>
      </c>
      <c r="AQ190" s="4" t="str">
        <f ca="1">IF(Table1[[#This Row],[CTN_MG_3]]="","",COUNT(AN$6:AN190))</f>
        <v/>
      </c>
      <c r="AR190" s="3">
        <f ca="1">INDEX([1]!NOTA[TGL_H],Table1[[#This Row],[//NOTA]])</f>
        <v>45117</v>
      </c>
    </row>
    <row r="191" spans="1:44" x14ac:dyDescent="0.25">
      <c r="A191" s="1">
        <v>238</v>
      </c>
      <c r="D191" s="4" t="str">
        <f ca="1">INDEX([1]!NOTA[NB NOTA_C_QTY],Table1[[#This Row],[//NOTA]])</f>
        <v>kenkocorrectionfluidke107m36lsnartomoro</v>
      </c>
      <c r="E19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tipeexkenkoke107m36lsn</v>
      </c>
      <c r="F191" s="4">
        <f ca="1">MATCH(Table1[NB BM_C_QTY],Table6[POINTER],0)</f>
        <v>3806</v>
      </c>
      <c r="G191" s="4">
        <f t="shared" si="3"/>
        <v>238</v>
      </c>
      <c r="H191" s="4">
        <f ca="1">MATCH(Table1[[#This Row],[NB NOTA_C_QTY]],[2]!db[NB NOTA_C_QTY+F],0)</f>
        <v>1264</v>
      </c>
      <c r="I191" s="4" t="str">
        <f ca="1">INDEX(INDIRECT($4:$4),Table1[//DB])</f>
        <v>Tipe-ex Kenko KE-107 M</v>
      </c>
      <c r="J191" s="4" t="str">
        <f ca="1">INDEX(INDIRECT($4:$4),Table1[//DB])</f>
        <v>ARTO MORO</v>
      </c>
      <c r="K191" s="5" t="str">
        <f ca="1">INDEX(INDIRECT($4:$4),Table1[//DB])</f>
        <v>KENKO</v>
      </c>
      <c r="L191" s="4" t="str">
        <f ca="1">INDEX(INDIRECT($4:$4),Table1[//DB])</f>
        <v>36 LSN</v>
      </c>
      <c r="M191" s="4" t="str">
        <f ca="1">INDEX(INDIRECT($4:$4),Table1[//DB])</f>
        <v>tipex</v>
      </c>
      <c r="N191" s="4" t="str">
        <f ca="1">INDEX(INDIRECT($4:$4),Table1[//DB])</f>
        <v>36</v>
      </c>
      <c r="O191" s="4" t="str">
        <f ca="1">INDEX(INDIRECT($4:$4),Table1[//DB])</f>
        <v>LSN</v>
      </c>
      <c r="P191" s="4">
        <f ca="1">INDEX(INDIRECT($4:$4),Table1[//DB])</f>
        <v>12</v>
      </c>
      <c r="Q191" s="4" t="str">
        <f ca="1">INDEX(INDIRECT($4:$4),Table1[//DB])</f>
        <v>PCS</v>
      </c>
      <c r="R191" s="4" t="str">
        <f ca="1">INDEX(INDIRECT($4:$4),Table1[//DB])</f>
        <v/>
      </c>
      <c r="S191" s="4" t="str">
        <f ca="1">INDEX(INDIRECT($4:$4),Table1[//DB])</f>
        <v/>
      </c>
      <c r="T191" s="4">
        <f ca="1">INDEX(INDIRECT($4:$4),Table1[//DB])</f>
        <v>432</v>
      </c>
      <c r="U191" s="4" t="str">
        <f ca="1">INDEX(INDIRECT($4:$4),Table1[//DB])</f>
        <v>PCS</v>
      </c>
      <c r="V191" s="4"/>
      <c r="W191" s="2">
        <f>INDEX([1]!NOTA[C],Table1[[#This Row],[//NOTA]])</f>
        <v>1</v>
      </c>
      <c r="X19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191" s="2">
        <f>IF(Table1[[#This Row],[CTN]]&lt;1,"",INDEX([1]!NOTA[QTY],Table1[[#This Row],[//NOTA]]))</f>
        <v>0</v>
      </c>
      <c r="Z191" s="2">
        <f>IF(Table1[[#This Row],[CTN]]&lt;1,"",INDEX([1]!NOTA[STN],Table1[[#This Row],[//NOTA]]))</f>
        <v>0</v>
      </c>
      <c r="AA19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</v>
      </c>
      <c r="AB191" s="4" t="str">
        <f>IF(Table1[[#This Row],[CTN]]&lt;1,INDEX([1]!NOTA[QTY],Table1[[#This Row],[//NOTA]]),"")</f>
        <v/>
      </c>
      <c r="AC191" s="4" t="str">
        <f>IF(Table1[[#This Row],[SISA]]="","",INDEX([1]!NOTA[STN],Table1[[#This Row],[//NOTA]]))</f>
        <v/>
      </c>
      <c r="AD19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1" s="2" t="str">
        <f>IF(Table1[[#This Row],[SISA X]]="","",Table1[[#This Row],[STN X]])</f>
        <v/>
      </c>
      <c r="AF191" s="2" t="str">
        <f ca="1">IF(AND(AR$5:AR$373&gt;=$3:$3,AR$5:AR$373&lt;=$4:$4),Table1[[#This Row],[CTN]],"")</f>
        <v/>
      </c>
      <c r="AG191" s="2" t="str">
        <f ca="1">IF(Table1[[#This Row],[CTN_MG_1]]="","",Table1[[#This Row],[SISA X]])</f>
        <v/>
      </c>
      <c r="AH191" s="2" t="str">
        <f ca="1">IF(Table1[[#This Row],[QTY_ECER_MG_1]]="","",Table1[[#This Row],[STN SISA X]])</f>
        <v/>
      </c>
      <c r="AI191" s="2" t="str">
        <f ca="1">IF(Table1[[#This Row],[CTN_MG_1]]="","",COUNT(AF$6:AF191))</f>
        <v/>
      </c>
      <c r="AJ191" s="2">
        <f ca="1">IF(AND(Table1[TGL_H]&gt;=$3:$3,Table1[TGL_H]&lt;=$4:$4),Table1[CTN],"")</f>
        <v>1</v>
      </c>
      <c r="AK191" s="2" t="str">
        <f ca="1">IF(Table1[[#This Row],[CTN_MG_2]]="","",Table1[[#This Row],[SISA X]])</f>
        <v/>
      </c>
      <c r="AL191" s="2" t="str">
        <f ca="1">IF(Table1[[#This Row],[QTY_ECER_MG_2]]="","",Table1[[#This Row],[STN SISA X]])</f>
        <v/>
      </c>
      <c r="AM191" s="2">
        <f ca="1">IF(Table1[[#This Row],[CTN_MG_2]]="","",COUNT(AJ$6:AJ191))</f>
        <v>17</v>
      </c>
      <c r="AN191" s="2" t="str">
        <f ca="1">IF(AND(AR$5:AR$373&gt;=$3:$3,AR$5:AR$373&lt;=$4:$4),Table1[[#This Row],[CTN]],"")</f>
        <v/>
      </c>
      <c r="AO191" s="2" t="str">
        <f ca="1">IF(Table1[[#This Row],[CTN_MG_3]]="","",Table1[[#This Row],[SISA X]])</f>
        <v/>
      </c>
      <c r="AP191" s="2" t="str">
        <f ca="1">IF(Table1[[#This Row],[QTY_ECER_MG_3]]="","",Table1[[#This Row],[STN SISA X]])</f>
        <v/>
      </c>
      <c r="AQ191" s="4" t="str">
        <f ca="1">IF(Table1[[#This Row],[CTN_MG_3]]="","",COUNT(AN$6:AN191))</f>
        <v/>
      </c>
      <c r="AR191" s="3">
        <f ca="1">INDEX([1]!NOTA[TGL_H],Table1[[#This Row],[//NOTA]])</f>
        <v>45117</v>
      </c>
    </row>
    <row r="192" spans="1:44" x14ac:dyDescent="0.25">
      <c r="A192" s="1">
        <v>239</v>
      </c>
      <c r="D192" s="4" t="str">
        <f ca="1">INDEX([1]!NOTA[NB NOTA_C_QTY],Table1[[#This Row],[//NOTA]])</f>
        <v>kenkostaplerhd10dpastelcolor20lsnartomoro</v>
      </c>
      <c r="E19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staplerkenkohd10dpastelcolor20lsn</v>
      </c>
      <c r="F192" s="4" t="e">
        <f ca="1">MATCH(Table1[NB BM_C_QTY],Table6[POINTER],0)</f>
        <v>#N/A</v>
      </c>
      <c r="G192" s="4">
        <f t="shared" si="3"/>
        <v>239</v>
      </c>
      <c r="H192" s="4">
        <f ca="1">MATCH(Table1[[#This Row],[NB NOTA_C_QTY]],[2]!db[NB NOTA_C_QTY+F],0)</f>
        <v>1476</v>
      </c>
      <c r="I192" s="4" t="str">
        <f ca="1">INDEX(INDIRECT($4:$4),Table1[//DB])</f>
        <v>Stapler Kenko HD-10 D Pastel Color</v>
      </c>
      <c r="J192" s="4" t="str">
        <f ca="1">INDEX(INDIRECT($4:$4),Table1[//DB])</f>
        <v>ARTO MORO</v>
      </c>
      <c r="K192" s="5" t="str">
        <f ca="1">INDEX(INDIRECT($4:$4),Table1[//DB])</f>
        <v>KENKO</v>
      </c>
      <c r="L192" s="4" t="str">
        <f ca="1">INDEX(INDIRECT($4:$4),Table1[//DB])</f>
        <v>20 LSN</v>
      </c>
      <c r="M192" s="4" t="str">
        <f ca="1">INDEX(INDIRECT($4:$4),Table1[//DB])</f>
        <v>stapler</v>
      </c>
      <c r="N192" s="4" t="str">
        <f ca="1">INDEX(INDIRECT($4:$4),Table1[//DB])</f>
        <v>20</v>
      </c>
      <c r="O192" s="4" t="str">
        <f ca="1">INDEX(INDIRECT($4:$4),Table1[//DB])</f>
        <v>LSN</v>
      </c>
      <c r="P192" s="4">
        <f ca="1">INDEX(INDIRECT($4:$4),Table1[//DB])</f>
        <v>12</v>
      </c>
      <c r="Q192" s="4" t="str">
        <f ca="1">INDEX(INDIRECT($4:$4),Table1[//DB])</f>
        <v>PCS</v>
      </c>
      <c r="R192" s="4" t="str">
        <f ca="1">INDEX(INDIRECT($4:$4),Table1[//DB])</f>
        <v/>
      </c>
      <c r="S192" s="4" t="str">
        <f ca="1">INDEX(INDIRECT($4:$4),Table1[//DB])</f>
        <v/>
      </c>
      <c r="T192" s="4">
        <f ca="1">INDEX(INDIRECT($4:$4),Table1[//DB])</f>
        <v>240</v>
      </c>
      <c r="U192" s="4" t="str">
        <f ca="1">INDEX(INDIRECT($4:$4),Table1[//DB])</f>
        <v>PCS</v>
      </c>
      <c r="V192" s="4"/>
      <c r="W192" s="2">
        <f>INDEX([1]!NOTA[C],Table1[[#This Row],[//NOTA]])</f>
        <v>2</v>
      </c>
      <c r="X19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92" s="2">
        <f>IF(Table1[[#This Row],[CTN]]&lt;1,"",INDEX([1]!NOTA[QTY],Table1[[#This Row],[//NOTA]]))</f>
        <v>0</v>
      </c>
      <c r="Z192" s="2">
        <f>IF(Table1[[#This Row],[CTN]]&lt;1,"",INDEX([1]!NOTA[STN],Table1[[#This Row],[//NOTA]]))</f>
        <v>0</v>
      </c>
      <c r="AA19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192" s="4" t="str">
        <f>IF(Table1[[#This Row],[CTN]]&lt;1,INDEX([1]!NOTA[QTY],Table1[[#This Row],[//NOTA]]),"")</f>
        <v/>
      </c>
      <c r="AC192" s="4" t="str">
        <f>IF(Table1[[#This Row],[SISA]]="","",INDEX([1]!NOTA[STN],Table1[[#This Row],[//NOTA]]))</f>
        <v/>
      </c>
      <c r="AD19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2" s="2" t="str">
        <f>IF(Table1[[#This Row],[SISA X]]="","",Table1[[#This Row],[STN X]])</f>
        <v/>
      </c>
      <c r="AF192" s="2" t="str">
        <f ca="1">IF(AND(AR$5:AR$373&gt;=$3:$3,AR$5:AR$373&lt;=$4:$4),Table1[[#This Row],[CTN]],"")</f>
        <v/>
      </c>
      <c r="AG192" s="2" t="str">
        <f ca="1">IF(Table1[[#This Row],[CTN_MG_1]]="","",Table1[[#This Row],[SISA X]])</f>
        <v/>
      </c>
      <c r="AH192" s="2" t="str">
        <f ca="1">IF(Table1[[#This Row],[QTY_ECER_MG_1]]="","",Table1[[#This Row],[STN SISA X]])</f>
        <v/>
      </c>
      <c r="AI192" s="2" t="str">
        <f ca="1">IF(Table1[[#This Row],[CTN_MG_1]]="","",COUNT(AF$6:AF192))</f>
        <v/>
      </c>
      <c r="AJ192" s="2">
        <f ca="1">IF(AND(Table1[TGL_H]&gt;=$3:$3,Table1[TGL_H]&lt;=$4:$4),Table1[CTN],"")</f>
        <v>2</v>
      </c>
      <c r="AK192" s="2" t="str">
        <f ca="1">IF(Table1[[#This Row],[CTN_MG_2]]="","",Table1[[#This Row],[SISA X]])</f>
        <v/>
      </c>
      <c r="AL192" s="2" t="str">
        <f ca="1">IF(Table1[[#This Row],[QTY_ECER_MG_2]]="","",Table1[[#This Row],[STN SISA X]])</f>
        <v/>
      </c>
      <c r="AM192" s="2">
        <f ca="1">IF(Table1[[#This Row],[CTN_MG_2]]="","",COUNT(AJ$6:AJ192))</f>
        <v>18</v>
      </c>
      <c r="AN192" s="2" t="str">
        <f ca="1">IF(AND(AR$5:AR$373&gt;=$3:$3,AR$5:AR$373&lt;=$4:$4),Table1[[#This Row],[CTN]],"")</f>
        <v/>
      </c>
      <c r="AO192" s="2" t="str">
        <f ca="1">IF(Table1[[#This Row],[CTN_MG_3]]="","",Table1[[#This Row],[SISA X]])</f>
        <v/>
      </c>
      <c r="AP192" s="2" t="str">
        <f ca="1">IF(Table1[[#This Row],[QTY_ECER_MG_3]]="","",Table1[[#This Row],[STN SISA X]])</f>
        <v/>
      </c>
      <c r="AQ192" s="4" t="str">
        <f ca="1">IF(Table1[[#This Row],[CTN_MG_3]]="","",COUNT(AN$6:AN192))</f>
        <v/>
      </c>
      <c r="AR192" s="3">
        <f ca="1">INDEX([1]!NOTA[TGL_H],Table1[[#This Row],[//NOTA]])</f>
        <v>45117</v>
      </c>
    </row>
    <row r="193" spans="1:44" x14ac:dyDescent="0.25">
      <c r="A193" s="1">
        <v>240</v>
      </c>
      <c r="D193" s="4" t="str">
        <f ca="1">INDEX([1]!NOTA[NB NOTA_C_QTY],Table1[[#This Row],[//NOTA]])</f>
        <v>kenkostaplerhd50pastelcolor20box6pcsartomoro</v>
      </c>
      <c r="E19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staplerkenkohd50pastelcolor20box6pcs</v>
      </c>
      <c r="F193" s="4" t="e">
        <f ca="1">MATCH(Table1[NB BM_C_QTY],Table6[POINTER],0)</f>
        <v>#N/A</v>
      </c>
      <c r="G193" s="4">
        <f t="shared" si="3"/>
        <v>240</v>
      </c>
      <c r="H193" s="4">
        <f ca="1">MATCH(Table1[[#This Row],[NB NOTA_C_QTY]],[2]!db[NB NOTA_C_QTY+F],0)</f>
        <v>1482</v>
      </c>
      <c r="I193" s="4" t="str">
        <f ca="1">INDEX(INDIRECT($4:$4),Table1[//DB])</f>
        <v>Stapler Kenko HD-50 PASTEL COLOR</v>
      </c>
      <c r="J193" s="4" t="str">
        <f ca="1">INDEX(INDIRECT($4:$4),Table1[//DB])</f>
        <v>ARTO MORO</v>
      </c>
      <c r="K193" s="5" t="str">
        <f ca="1">INDEX(INDIRECT($4:$4),Table1[//DB])</f>
        <v>KENKO</v>
      </c>
      <c r="L193" s="4" t="str">
        <f ca="1">INDEX(INDIRECT($4:$4),Table1[//DB])</f>
        <v>20 BOX (6 PCS)</v>
      </c>
      <c r="M193" s="4" t="str">
        <f ca="1">INDEX(INDIRECT($4:$4),Table1[//DB])</f>
        <v>stapler</v>
      </c>
      <c r="N193" s="4" t="str">
        <f ca="1">INDEX(INDIRECT($4:$4),Table1[//DB])</f>
        <v>20</v>
      </c>
      <c r="O193" s="4" t="str">
        <f ca="1">INDEX(INDIRECT($4:$4),Table1[//DB])</f>
        <v>BOX</v>
      </c>
      <c r="P193" s="4" t="str">
        <f ca="1">INDEX(INDIRECT($4:$4),Table1[//DB])</f>
        <v>6</v>
      </c>
      <c r="Q193" s="4" t="str">
        <f ca="1">INDEX(INDIRECT($4:$4),Table1[//DB])</f>
        <v>PCS</v>
      </c>
      <c r="R193" s="4" t="str">
        <f ca="1">INDEX(INDIRECT($4:$4),Table1[//DB])</f>
        <v/>
      </c>
      <c r="S193" s="4" t="str">
        <f ca="1">INDEX(INDIRECT($4:$4),Table1[//DB])</f>
        <v/>
      </c>
      <c r="T193" s="4">
        <f ca="1">INDEX(INDIRECT($4:$4),Table1[//DB])</f>
        <v>120</v>
      </c>
      <c r="U193" s="4" t="str">
        <f ca="1">INDEX(INDIRECT($4:$4),Table1[//DB])</f>
        <v>PCS</v>
      </c>
      <c r="V193" s="4"/>
      <c r="W193" s="2">
        <f>INDEX([1]!NOTA[C],Table1[[#This Row],[//NOTA]])</f>
        <v>2</v>
      </c>
      <c r="X19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93" s="2">
        <f>IF(Table1[[#This Row],[CTN]]&lt;1,"",INDEX([1]!NOTA[QTY],Table1[[#This Row],[//NOTA]]))</f>
        <v>0</v>
      </c>
      <c r="Z193" s="2">
        <f>IF(Table1[[#This Row],[CTN]]&lt;1,"",INDEX([1]!NOTA[STN],Table1[[#This Row],[//NOTA]]))</f>
        <v>0</v>
      </c>
      <c r="AA19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193" s="4" t="str">
        <f>IF(Table1[[#This Row],[CTN]]&lt;1,INDEX([1]!NOTA[QTY],Table1[[#This Row],[//NOTA]]),"")</f>
        <v/>
      </c>
      <c r="AC193" s="4" t="str">
        <f>IF(Table1[[#This Row],[SISA]]="","",INDEX([1]!NOTA[STN],Table1[[#This Row],[//NOTA]]))</f>
        <v/>
      </c>
      <c r="AD19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3" s="2" t="str">
        <f>IF(Table1[[#This Row],[SISA X]]="","",Table1[[#This Row],[STN X]])</f>
        <v/>
      </c>
      <c r="AF193" s="2" t="str">
        <f ca="1">IF(AND(AR$5:AR$373&gt;=$3:$3,AR$5:AR$373&lt;=$4:$4),Table1[[#This Row],[CTN]],"")</f>
        <v/>
      </c>
      <c r="AG193" s="2" t="str">
        <f ca="1">IF(Table1[[#This Row],[CTN_MG_1]]="","",Table1[[#This Row],[SISA X]])</f>
        <v/>
      </c>
      <c r="AH193" s="2" t="str">
        <f ca="1">IF(Table1[[#This Row],[QTY_ECER_MG_1]]="","",Table1[[#This Row],[STN SISA X]])</f>
        <v/>
      </c>
      <c r="AI193" s="2" t="str">
        <f ca="1">IF(Table1[[#This Row],[CTN_MG_1]]="","",COUNT(AF$6:AF193))</f>
        <v/>
      </c>
      <c r="AJ193" s="2">
        <f ca="1">IF(AND(Table1[TGL_H]&gt;=$3:$3,Table1[TGL_H]&lt;=$4:$4),Table1[CTN],"")</f>
        <v>2</v>
      </c>
      <c r="AK193" s="2" t="str">
        <f ca="1">IF(Table1[[#This Row],[CTN_MG_2]]="","",Table1[[#This Row],[SISA X]])</f>
        <v/>
      </c>
      <c r="AL193" s="2" t="str">
        <f ca="1">IF(Table1[[#This Row],[QTY_ECER_MG_2]]="","",Table1[[#This Row],[STN SISA X]])</f>
        <v/>
      </c>
      <c r="AM193" s="2">
        <f ca="1">IF(Table1[[#This Row],[CTN_MG_2]]="","",COUNT(AJ$6:AJ193))</f>
        <v>19</v>
      </c>
      <c r="AN193" s="2" t="str">
        <f ca="1">IF(AND(AR$5:AR$373&gt;=$3:$3,AR$5:AR$373&lt;=$4:$4),Table1[[#This Row],[CTN]],"")</f>
        <v/>
      </c>
      <c r="AO193" s="2" t="str">
        <f ca="1">IF(Table1[[#This Row],[CTN_MG_3]]="","",Table1[[#This Row],[SISA X]])</f>
        <v/>
      </c>
      <c r="AP193" s="2" t="str">
        <f ca="1">IF(Table1[[#This Row],[QTY_ECER_MG_3]]="","",Table1[[#This Row],[STN SISA X]])</f>
        <v/>
      </c>
      <c r="AQ193" s="4" t="str">
        <f ca="1">IF(Table1[[#This Row],[CTN_MG_3]]="","",COUNT(AN$6:AN193))</f>
        <v/>
      </c>
      <c r="AR193" s="3">
        <f ca="1">INDEX([1]!NOTA[TGL_H],Table1[[#This Row],[//NOTA]])</f>
        <v>45117</v>
      </c>
    </row>
    <row r="194" spans="1:44" x14ac:dyDescent="0.25">
      <c r="A194" s="1">
        <v>242</v>
      </c>
      <c r="D194" s="4" t="str">
        <f ca="1">INDEX([1]!NOTA[NB NOTA_C_QTY],Table1[[#This Row],[//NOTA]])</f>
        <v>kenkocutterbladea1009mm120lsnartomoro</v>
      </c>
      <c r="E19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isicutterkenkoa100kecil120lsn</v>
      </c>
      <c r="F194" s="4">
        <f ca="1">MATCH(Table1[NB BM_C_QTY],Table6[POINTER],0)</f>
        <v>3532</v>
      </c>
      <c r="G194" s="4">
        <f t="shared" si="3"/>
        <v>242</v>
      </c>
      <c r="H194" s="4">
        <f ca="1">MATCH(Table1[[#This Row],[NB NOTA_C_QTY]],[2]!db[NB NOTA_C_QTY+F],0)</f>
        <v>1301</v>
      </c>
      <c r="I194" s="4" t="str">
        <f ca="1">INDEX(INDIRECT($4:$4),Table1[//DB])</f>
        <v>Isi cutter Kenko A-100 kecil</v>
      </c>
      <c r="J194" s="4" t="str">
        <f ca="1">INDEX(INDIRECT($4:$4),Table1[//DB])</f>
        <v>ARTO MORO</v>
      </c>
      <c r="K194" s="5" t="str">
        <f ca="1">INDEX(INDIRECT($4:$4),Table1[//DB])</f>
        <v>KENKO</v>
      </c>
      <c r="L194" s="4" t="str">
        <f ca="1">INDEX(INDIRECT($4:$4),Table1[//DB])</f>
        <v>120 LSN</v>
      </c>
      <c r="M194" s="4" t="str">
        <f ca="1">INDEX(INDIRECT($4:$4),Table1[//DB])</f>
        <v>isi</v>
      </c>
      <c r="N194" s="4" t="str">
        <f ca="1">INDEX(INDIRECT($4:$4),Table1[//DB])</f>
        <v>120</v>
      </c>
      <c r="O194" s="4" t="str">
        <f ca="1">INDEX(INDIRECT($4:$4),Table1[//DB])</f>
        <v>LSN</v>
      </c>
      <c r="P194" s="4">
        <f ca="1">INDEX(INDIRECT($4:$4),Table1[//DB])</f>
        <v>12</v>
      </c>
      <c r="Q194" s="4" t="str">
        <f ca="1">INDEX(INDIRECT($4:$4),Table1[//DB])</f>
        <v>PCS</v>
      </c>
      <c r="R194" s="4" t="str">
        <f ca="1">INDEX(INDIRECT($4:$4),Table1[//DB])</f>
        <v/>
      </c>
      <c r="S194" s="4" t="str">
        <f ca="1">INDEX(INDIRECT($4:$4),Table1[//DB])</f>
        <v/>
      </c>
      <c r="T194" s="4">
        <f ca="1">INDEX(INDIRECT($4:$4),Table1[//DB])</f>
        <v>1440</v>
      </c>
      <c r="U194" s="4" t="str">
        <f ca="1">INDEX(INDIRECT($4:$4),Table1[//DB])</f>
        <v>PCS</v>
      </c>
      <c r="V194" s="4"/>
      <c r="W194" s="2">
        <f>INDEX([1]!NOTA[C],Table1[[#This Row],[//NOTA]])</f>
        <v>2</v>
      </c>
      <c r="X19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94" s="2">
        <f>IF(Table1[[#This Row],[CTN]]&lt;1,"",INDEX([1]!NOTA[QTY],Table1[[#This Row],[//NOTA]]))</f>
        <v>0</v>
      </c>
      <c r="Z194" s="2">
        <f>IF(Table1[[#This Row],[CTN]]&lt;1,"",INDEX([1]!NOTA[STN],Table1[[#This Row],[//NOTA]]))</f>
        <v>0</v>
      </c>
      <c r="AA19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2880</v>
      </c>
      <c r="AB194" s="4" t="str">
        <f>IF(Table1[[#This Row],[CTN]]&lt;1,INDEX([1]!NOTA[QTY],Table1[[#This Row],[//NOTA]]),"")</f>
        <v/>
      </c>
      <c r="AC194" s="4" t="str">
        <f>IF(Table1[[#This Row],[SISA]]="","",INDEX([1]!NOTA[STN],Table1[[#This Row],[//NOTA]]))</f>
        <v/>
      </c>
      <c r="AD19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4" s="2" t="str">
        <f>IF(Table1[[#This Row],[SISA X]]="","",Table1[[#This Row],[STN X]])</f>
        <v/>
      </c>
      <c r="AF194" s="2" t="str">
        <f ca="1">IF(AND(AR$5:AR$373&gt;=$3:$3,AR$5:AR$373&lt;=$4:$4),Table1[[#This Row],[CTN]],"")</f>
        <v/>
      </c>
      <c r="AG194" s="2" t="str">
        <f ca="1">IF(Table1[[#This Row],[CTN_MG_1]]="","",Table1[[#This Row],[SISA X]])</f>
        <v/>
      </c>
      <c r="AH194" s="2" t="str">
        <f ca="1">IF(Table1[[#This Row],[QTY_ECER_MG_1]]="","",Table1[[#This Row],[STN SISA X]])</f>
        <v/>
      </c>
      <c r="AI194" s="2" t="str">
        <f ca="1">IF(Table1[[#This Row],[CTN_MG_1]]="","",COUNT(AF$6:AF194))</f>
        <v/>
      </c>
      <c r="AJ194" s="2">
        <f ca="1">IF(AND(Table1[TGL_H]&gt;=$3:$3,Table1[TGL_H]&lt;=$4:$4),Table1[CTN],"")</f>
        <v>2</v>
      </c>
      <c r="AK194" s="2" t="str">
        <f ca="1">IF(Table1[[#This Row],[CTN_MG_2]]="","",Table1[[#This Row],[SISA X]])</f>
        <v/>
      </c>
      <c r="AL194" s="2" t="str">
        <f ca="1">IF(Table1[[#This Row],[QTY_ECER_MG_2]]="","",Table1[[#This Row],[STN SISA X]])</f>
        <v/>
      </c>
      <c r="AM194" s="2">
        <f ca="1">IF(Table1[[#This Row],[CTN_MG_2]]="","",COUNT(AJ$6:AJ194))</f>
        <v>20</v>
      </c>
      <c r="AN194" s="2" t="str">
        <f ca="1">IF(AND(AR$5:AR$373&gt;=$3:$3,AR$5:AR$373&lt;=$4:$4),Table1[[#This Row],[CTN]],"")</f>
        <v/>
      </c>
      <c r="AO194" s="2" t="str">
        <f ca="1">IF(Table1[[#This Row],[CTN_MG_3]]="","",Table1[[#This Row],[SISA X]])</f>
        <v/>
      </c>
      <c r="AP194" s="2" t="str">
        <f ca="1">IF(Table1[[#This Row],[QTY_ECER_MG_3]]="","",Table1[[#This Row],[STN SISA X]])</f>
        <v/>
      </c>
      <c r="AQ194" s="4" t="str">
        <f ca="1">IF(Table1[[#This Row],[CTN_MG_3]]="","",COUNT(AN$6:AN194))</f>
        <v/>
      </c>
      <c r="AR194" s="3">
        <f ca="1">INDEX([1]!NOTA[TGL_H],Table1[[#This Row],[//NOTA]])</f>
        <v>45117</v>
      </c>
    </row>
    <row r="195" spans="1:44" x14ac:dyDescent="0.25">
      <c r="A195" s="1">
        <v>243</v>
      </c>
      <c r="D195" s="4" t="str">
        <f ca="1">INDEX([1]!NOTA[NB NOTA_C_QTY],Table1[[#This Row],[//NOTA]])</f>
        <v>kenkocutterbladel15018mm60lsnartomoro</v>
      </c>
      <c r="E19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isicutterkenkol15060lsn</v>
      </c>
      <c r="F195" s="4" t="e">
        <f ca="1">MATCH(Table1[NB BM_C_QTY],Table6[POINTER],0)</f>
        <v>#N/A</v>
      </c>
      <c r="G195" s="4">
        <f t="shared" si="3"/>
        <v>243</v>
      </c>
      <c r="H195" s="4">
        <f ca="1">MATCH(Table1[[#This Row],[NB NOTA_C_QTY]],[2]!db[NB NOTA_C_QTY+F],0)</f>
        <v>1302</v>
      </c>
      <c r="I195" s="4" t="str">
        <f ca="1">INDEX(INDIRECT($4:$4),Table1[//DB])</f>
        <v>Isi cutter Kenko L-150</v>
      </c>
      <c r="J195" s="4" t="str">
        <f ca="1">INDEX(INDIRECT($4:$4),Table1[//DB])</f>
        <v>ARTO MORO</v>
      </c>
      <c r="K195" s="5" t="str">
        <f ca="1">INDEX(INDIRECT($4:$4),Table1[//DB])</f>
        <v>KENKO</v>
      </c>
      <c r="L195" s="4" t="str">
        <f ca="1">INDEX(INDIRECT($4:$4),Table1[//DB])</f>
        <v>60 LSN</v>
      </c>
      <c r="M195" s="4" t="str">
        <f ca="1">INDEX(INDIRECT($4:$4),Table1[//DB])</f>
        <v>isi</v>
      </c>
      <c r="N195" s="4" t="str">
        <f ca="1">INDEX(INDIRECT($4:$4),Table1[//DB])</f>
        <v>60</v>
      </c>
      <c r="O195" s="4" t="str">
        <f ca="1">INDEX(INDIRECT($4:$4),Table1[//DB])</f>
        <v>LSN</v>
      </c>
      <c r="P195" s="4">
        <f ca="1">INDEX(INDIRECT($4:$4),Table1[//DB])</f>
        <v>12</v>
      </c>
      <c r="Q195" s="4" t="str">
        <f ca="1">INDEX(INDIRECT($4:$4),Table1[//DB])</f>
        <v>PCS</v>
      </c>
      <c r="R195" s="4" t="str">
        <f ca="1">INDEX(INDIRECT($4:$4),Table1[//DB])</f>
        <v/>
      </c>
      <c r="S195" s="4" t="str">
        <f ca="1">INDEX(INDIRECT($4:$4),Table1[//DB])</f>
        <v/>
      </c>
      <c r="T195" s="4">
        <f ca="1">INDEX(INDIRECT($4:$4),Table1[//DB])</f>
        <v>720</v>
      </c>
      <c r="U195" s="4" t="str">
        <f ca="1">INDEX(INDIRECT($4:$4),Table1[//DB])</f>
        <v>PCS</v>
      </c>
      <c r="V195" s="4"/>
      <c r="W195" s="2">
        <f>INDEX([1]!NOTA[C],Table1[[#This Row],[//NOTA]])</f>
        <v>5</v>
      </c>
      <c r="X195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195" s="2">
        <f>IF(Table1[[#This Row],[CTN]]&lt;1,"",INDEX([1]!NOTA[QTY],Table1[[#This Row],[//NOTA]]))</f>
        <v>0</v>
      </c>
      <c r="Z195" s="2">
        <f>IF(Table1[[#This Row],[CTN]]&lt;1,"",INDEX([1]!NOTA[STN],Table1[[#This Row],[//NOTA]]))</f>
        <v>0</v>
      </c>
      <c r="AA19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3600</v>
      </c>
      <c r="AB195" s="4" t="str">
        <f>IF(Table1[[#This Row],[CTN]]&lt;1,INDEX([1]!NOTA[QTY],Table1[[#This Row],[//NOTA]]),"")</f>
        <v/>
      </c>
      <c r="AC195" s="4" t="str">
        <f>IF(Table1[[#This Row],[SISA]]="","",INDEX([1]!NOTA[STN],Table1[[#This Row],[//NOTA]]))</f>
        <v/>
      </c>
      <c r="AD19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5" s="2" t="str">
        <f>IF(Table1[[#This Row],[SISA X]]="","",Table1[[#This Row],[STN X]])</f>
        <v/>
      </c>
      <c r="AF195" s="2" t="str">
        <f ca="1">IF(AND(AR$5:AR$373&gt;=$3:$3,AR$5:AR$373&lt;=$4:$4),Table1[[#This Row],[CTN]],"")</f>
        <v/>
      </c>
      <c r="AG195" s="2" t="str">
        <f ca="1">IF(Table1[[#This Row],[CTN_MG_1]]="","",Table1[[#This Row],[SISA X]])</f>
        <v/>
      </c>
      <c r="AH195" s="2" t="str">
        <f ca="1">IF(Table1[[#This Row],[QTY_ECER_MG_1]]="","",Table1[[#This Row],[STN SISA X]])</f>
        <v/>
      </c>
      <c r="AI195" s="2" t="str">
        <f ca="1">IF(Table1[[#This Row],[CTN_MG_1]]="","",COUNT(AF$6:AF195))</f>
        <v/>
      </c>
      <c r="AJ195" s="2">
        <f ca="1">IF(AND(Table1[TGL_H]&gt;=$3:$3,Table1[TGL_H]&lt;=$4:$4),Table1[CTN],"")</f>
        <v>5</v>
      </c>
      <c r="AK195" s="2" t="str">
        <f ca="1">IF(Table1[[#This Row],[CTN_MG_2]]="","",Table1[[#This Row],[SISA X]])</f>
        <v/>
      </c>
      <c r="AL195" s="2" t="str">
        <f ca="1">IF(Table1[[#This Row],[QTY_ECER_MG_2]]="","",Table1[[#This Row],[STN SISA X]])</f>
        <v/>
      </c>
      <c r="AM195" s="2">
        <f ca="1">IF(Table1[[#This Row],[CTN_MG_2]]="","",COUNT(AJ$6:AJ195))</f>
        <v>21</v>
      </c>
      <c r="AN195" s="2" t="str">
        <f ca="1">IF(AND(AR$5:AR$373&gt;=$3:$3,AR$5:AR$373&lt;=$4:$4),Table1[[#This Row],[CTN]],"")</f>
        <v/>
      </c>
      <c r="AO195" s="2" t="str">
        <f ca="1">IF(Table1[[#This Row],[CTN_MG_3]]="","",Table1[[#This Row],[SISA X]])</f>
        <v/>
      </c>
      <c r="AP195" s="2" t="str">
        <f ca="1">IF(Table1[[#This Row],[QTY_ECER_MG_3]]="","",Table1[[#This Row],[STN SISA X]])</f>
        <v/>
      </c>
      <c r="AQ195" s="4" t="str">
        <f ca="1">IF(Table1[[#This Row],[CTN_MG_3]]="","",COUNT(AN$6:AN195))</f>
        <v/>
      </c>
      <c r="AR195" s="3">
        <f ca="1">INDEX([1]!NOTA[TGL_H],Table1[[#This Row],[//NOTA]])</f>
        <v>45117</v>
      </c>
    </row>
    <row r="196" spans="1:44" x14ac:dyDescent="0.25">
      <c r="A196" s="1">
        <v>245</v>
      </c>
      <c r="D196" s="4" t="str">
        <f ca="1">INDEX([1]!NOTA[NB NOTA_C_QTY],Table1[[#This Row],[//NOTA]])</f>
        <v>pencilp882bjk30grsartomoro</v>
      </c>
      <c r="E19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pensiljkp882b30grs</v>
      </c>
      <c r="F196" s="4">
        <f ca="1">MATCH(Table1[NB BM_C_QTY],Table6[POINTER],0)</f>
        <v>3653</v>
      </c>
      <c r="G196" s="4">
        <f t="shared" si="3"/>
        <v>245</v>
      </c>
      <c r="H196" s="4">
        <f ca="1">MATCH(Table1[[#This Row],[NB NOTA_C_QTY]],[2]!db[NB NOTA_C_QTY+F],0)</f>
        <v>2069</v>
      </c>
      <c r="I196" s="4" t="str">
        <f ca="1">INDEX(INDIRECT($4:$4),Table1[//DB])</f>
        <v>Pensil JK P-88 2B</v>
      </c>
      <c r="J196" s="4" t="str">
        <f ca="1">INDEX(INDIRECT($4:$4),Table1[//DB])</f>
        <v>ARTO MORO</v>
      </c>
      <c r="K196" s="5" t="str">
        <f ca="1">INDEX(INDIRECT($4:$4),Table1[//DB])</f>
        <v>ATALI</v>
      </c>
      <c r="L196" s="4" t="str">
        <f ca="1">INDEX(INDIRECT($4:$4),Table1[//DB])</f>
        <v>30 GRS</v>
      </c>
      <c r="M196" s="4" t="str">
        <f ca="1">INDEX(INDIRECT($4:$4),Table1[//DB])</f>
        <v>pensil</v>
      </c>
      <c r="N196" s="4" t="str">
        <f ca="1">INDEX(INDIRECT($4:$4),Table1[//DB])</f>
        <v>30</v>
      </c>
      <c r="O196" s="4" t="str">
        <f ca="1">INDEX(INDIRECT($4:$4),Table1[//DB])</f>
        <v>GRS</v>
      </c>
      <c r="P196" s="4">
        <f ca="1">INDEX(INDIRECT($4:$4),Table1[//DB])</f>
        <v>12</v>
      </c>
      <c r="Q196" s="4" t="str">
        <f ca="1">INDEX(INDIRECT($4:$4),Table1[//DB])</f>
        <v>LSN</v>
      </c>
      <c r="R196" s="4">
        <f ca="1">INDEX(INDIRECT($4:$4),Table1[//DB])</f>
        <v>12</v>
      </c>
      <c r="S196" s="4" t="str">
        <f ca="1">INDEX(INDIRECT($4:$4),Table1[//DB])</f>
        <v>PCS</v>
      </c>
      <c r="T196" s="4">
        <f ca="1">INDEX(INDIRECT($4:$4),Table1[//DB])</f>
        <v>4320</v>
      </c>
      <c r="U196" s="4" t="str">
        <f ca="1">INDEX(INDIRECT($4:$4),Table1[//DB])</f>
        <v>PCS</v>
      </c>
      <c r="V196" s="4"/>
      <c r="W196" s="2">
        <f>INDEX([1]!NOTA[C],Table1[[#This Row],[//NOTA]])</f>
        <v>5</v>
      </c>
      <c r="X196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196" s="2">
        <f>IF(Table1[[#This Row],[CTN]]&lt;1,"",INDEX([1]!NOTA[QTY],Table1[[#This Row],[//NOTA]]))</f>
        <v>150</v>
      </c>
      <c r="Z196" s="2" t="str">
        <f>IF(Table1[[#This Row],[CTN]]&lt;1,"",INDEX([1]!NOTA[STN],Table1[[#This Row],[//NOTA]]))</f>
        <v>GRS</v>
      </c>
      <c r="AA19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21600</v>
      </c>
      <c r="AB196" s="4" t="str">
        <f>IF(Table1[[#This Row],[CTN]]&lt;1,INDEX([1]!NOTA[QTY],Table1[[#This Row],[//NOTA]]),"")</f>
        <v/>
      </c>
      <c r="AC196" s="4" t="str">
        <f>IF(Table1[[#This Row],[SISA]]="","",INDEX([1]!NOTA[STN],Table1[[#This Row],[//NOTA]]))</f>
        <v/>
      </c>
      <c r="AD19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6" s="2" t="str">
        <f>IF(Table1[[#This Row],[SISA X]]="","",Table1[[#This Row],[STN X]])</f>
        <v/>
      </c>
      <c r="AF196" s="2" t="str">
        <f ca="1">IF(AND(AR$5:AR$373&gt;=$3:$3,AR$5:AR$373&lt;=$4:$4),Table1[[#This Row],[CTN]],"")</f>
        <v/>
      </c>
      <c r="AG196" s="2" t="str">
        <f ca="1">IF(Table1[[#This Row],[CTN_MG_1]]="","",Table1[[#This Row],[SISA X]])</f>
        <v/>
      </c>
      <c r="AH196" s="2" t="str">
        <f ca="1">IF(Table1[[#This Row],[QTY_ECER_MG_1]]="","",Table1[[#This Row],[STN SISA X]])</f>
        <v/>
      </c>
      <c r="AI196" s="2" t="str">
        <f ca="1">IF(Table1[[#This Row],[CTN_MG_1]]="","",COUNT(AF$6:AF196))</f>
        <v/>
      </c>
      <c r="AJ196" s="2">
        <f ca="1">IF(AND(Table1[TGL_H]&gt;=$3:$3,Table1[TGL_H]&lt;=$4:$4),Table1[CTN],"")</f>
        <v>5</v>
      </c>
      <c r="AK196" s="2" t="str">
        <f ca="1">IF(Table1[[#This Row],[CTN_MG_2]]="","",Table1[[#This Row],[SISA X]])</f>
        <v/>
      </c>
      <c r="AL196" s="2" t="str">
        <f ca="1">IF(Table1[[#This Row],[QTY_ECER_MG_2]]="","",Table1[[#This Row],[STN SISA X]])</f>
        <v/>
      </c>
      <c r="AM196" s="2">
        <f ca="1">IF(Table1[[#This Row],[CTN_MG_2]]="","",COUNT(AJ$6:AJ196))</f>
        <v>22</v>
      </c>
      <c r="AN196" s="2" t="str">
        <f ca="1">IF(AND(AR$5:AR$373&gt;=$3:$3,AR$5:AR$373&lt;=$4:$4),Table1[[#This Row],[CTN]],"")</f>
        <v/>
      </c>
      <c r="AO196" s="2" t="str">
        <f ca="1">IF(Table1[[#This Row],[CTN_MG_3]]="","",Table1[[#This Row],[SISA X]])</f>
        <v/>
      </c>
      <c r="AP196" s="2" t="str">
        <f ca="1">IF(Table1[[#This Row],[QTY_ECER_MG_3]]="","",Table1[[#This Row],[STN SISA X]])</f>
        <v/>
      </c>
      <c r="AQ196" s="4" t="str">
        <f ca="1">IF(Table1[[#This Row],[CTN_MG_3]]="","",COUNT(AN$6:AN196))</f>
        <v/>
      </c>
      <c r="AR196" s="3">
        <f ca="1">INDEX([1]!NOTA[TGL_H],Table1[[#This Row],[//NOTA]])</f>
        <v>45117</v>
      </c>
    </row>
    <row r="197" spans="1:44" x14ac:dyDescent="0.25">
      <c r="A197" s="1">
        <v>246</v>
      </c>
      <c r="D197" s="4" t="str">
        <f ca="1">INDEX([1]!NOTA[NB NOTA_C_QTY],Table1[[#This Row],[//NOTA]])</f>
        <v>eraser526b40pjk50box40pcsartomoro</v>
      </c>
      <c r="E19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stipjk526b40pputih50box40pcs</v>
      </c>
      <c r="F197" s="4" t="e">
        <f ca="1">MATCH(Table1[NB BM_C_QTY],Table6[POINTER],0)</f>
        <v>#N/A</v>
      </c>
      <c r="G197" s="4">
        <f t="shared" si="3"/>
        <v>246</v>
      </c>
      <c r="H197" s="4">
        <f ca="1">MATCH(Table1[[#This Row],[NB NOTA_C_QTY]],[2]!db[NB NOTA_C_QTY+F],0)</f>
        <v>793</v>
      </c>
      <c r="I197" s="4" t="str">
        <f ca="1">INDEX(INDIRECT($4:$4),Table1[//DB])</f>
        <v>Stip JK 526-B40 P Putih</v>
      </c>
      <c r="J197" s="4" t="str">
        <f ca="1">INDEX(INDIRECT($4:$4),Table1[//DB])</f>
        <v>ARTO MORO</v>
      </c>
      <c r="K197" s="5" t="str">
        <f ca="1">INDEX(INDIRECT($4:$4),Table1[//DB])</f>
        <v>ATALI</v>
      </c>
      <c r="L197" s="4" t="str">
        <f ca="1">INDEX(INDIRECT($4:$4),Table1[//DB])</f>
        <v>50 BOX (40 PCS)</v>
      </c>
      <c r="M197" s="4" t="str">
        <f ca="1">INDEX(INDIRECT($4:$4),Table1[//DB])</f>
        <v>stip</v>
      </c>
      <c r="N197" s="4" t="str">
        <f ca="1">INDEX(INDIRECT($4:$4),Table1[//DB])</f>
        <v>50</v>
      </c>
      <c r="O197" s="4" t="str">
        <f ca="1">INDEX(INDIRECT($4:$4),Table1[//DB])</f>
        <v>BOX</v>
      </c>
      <c r="P197" s="4" t="str">
        <f ca="1">INDEX(INDIRECT($4:$4),Table1[//DB])</f>
        <v>40</v>
      </c>
      <c r="Q197" s="4" t="str">
        <f ca="1">INDEX(INDIRECT($4:$4),Table1[//DB])</f>
        <v>PCS</v>
      </c>
      <c r="R197" s="4" t="str">
        <f ca="1">INDEX(INDIRECT($4:$4),Table1[//DB])</f>
        <v/>
      </c>
      <c r="S197" s="4" t="str">
        <f ca="1">INDEX(INDIRECT($4:$4),Table1[//DB])</f>
        <v/>
      </c>
      <c r="T197" s="4">
        <f ca="1">INDEX(INDIRECT($4:$4),Table1[//DB])</f>
        <v>2000</v>
      </c>
      <c r="U197" s="4" t="str">
        <f ca="1">INDEX(INDIRECT($4:$4),Table1[//DB])</f>
        <v>PCS</v>
      </c>
      <c r="V197" s="4"/>
      <c r="W197" s="2">
        <f>INDEX([1]!NOTA[C],Table1[[#This Row],[//NOTA]])</f>
        <v>5</v>
      </c>
      <c r="X19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197" s="2">
        <f>IF(Table1[[#This Row],[CTN]]&lt;1,"",INDEX([1]!NOTA[QTY],Table1[[#This Row],[//NOTA]]))</f>
        <v>250</v>
      </c>
      <c r="Z197" s="2" t="str">
        <f>IF(Table1[[#This Row],[CTN]]&lt;1,"",INDEX([1]!NOTA[STN],Table1[[#This Row],[//NOTA]]))</f>
        <v>BOX</v>
      </c>
      <c r="AA19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10000</v>
      </c>
      <c r="AB197" s="4" t="str">
        <f>IF(Table1[[#This Row],[CTN]]&lt;1,INDEX([1]!NOTA[QTY],Table1[[#This Row],[//NOTA]]),"")</f>
        <v/>
      </c>
      <c r="AC197" s="4" t="str">
        <f>IF(Table1[[#This Row],[SISA]]="","",INDEX([1]!NOTA[STN],Table1[[#This Row],[//NOTA]]))</f>
        <v/>
      </c>
      <c r="AD19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7" s="2" t="str">
        <f>IF(Table1[[#This Row],[SISA X]]="","",Table1[[#This Row],[STN X]])</f>
        <v/>
      </c>
      <c r="AF197" s="2" t="str">
        <f ca="1">IF(AND(AR$5:AR$373&gt;=$3:$3,AR$5:AR$373&lt;=$4:$4),Table1[[#This Row],[CTN]],"")</f>
        <v/>
      </c>
      <c r="AG197" s="2" t="str">
        <f ca="1">IF(Table1[[#This Row],[CTN_MG_1]]="","",Table1[[#This Row],[SISA X]])</f>
        <v/>
      </c>
      <c r="AH197" s="2" t="str">
        <f ca="1">IF(Table1[[#This Row],[QTY_ECER_MG_1]]="","",Table1[[#This Row],[STN SISA X]])</f>
        <v/>
      </c>
      <c r="AI197" s="2" t="str">
        <f ca="1">IF(Table1[[#This Row],[CTN_MG_1]]="","",COUNT(AF$6:AF197))</f>
        <v/>
      </c>
      <c r="AJ197" s="2">
        <f ca="1">IF(AND(Table1[TGL_H]&gt;=$3:$3,Table1[TGL_H]&lt;=$4:$4),Table1[CTN],"")</f>
        <v>5</v>
      </c>
      <c r="AK197" s="2" t="str">
        <f ca="1">IF(Table1[[#This Row],[CTN_MG_2]]="","",Table1[[#This Row],[SISA X]])</f>
        <v/>
      </c>
      <c r="AL197" s="2" t="str">
        <f ca="1">IF(Table1[[#This Row],[QTY_ECER_MG_2]]="","",Table1[[#This Row],[STN SISA X]])</f>
        <v/>
      </c>
      <c r="AM197" s="2">
        <f ca="1">IF(Table1[[#This Row],[CTN_MG_2]]="","",COUNT(AJ$6:AJ197))</f>
        <v>23</v>
      </c>
      <c r="AN197" s="2" t="str">
        <f ca="1">IF(AND(AR$5:AR$373&gt;=$3:$3,AR$5:AR$373&lt;=$4:$4),Table1[[#This Row],[CTN]],"")</f>
        <v/>
      </c>
      <c r="AO197" s="2" t="str">
        <f ca="1">IF(Table1[[#This Row],[CTN_MG_3]]="","",Table1[[#This Row],[SISA X]])</f>
        <v/>
      </c>
      <c r="AP197" s="2" t="str">
        <f ca="1">IF(Table1[[#This Row],[QTY_ECER_MG_3]]="","",Table1[[#This Row],[STN SISA X]])</f>
        <v/>
      </c>
      <c r="AQ197" s="4" t="str">
        <f ca="1">IF(Table1[[#This Row],[CTN_MG_3]]="","",COUNT(AN$6:AN197))</f>
        <v/>
      </c>
      <c r="AR197" s="3">
        <f ca="1">INDEX([1]!NOTA[TGL_H],Table1[[#This Row],[//NOTA]])</f>
        <v>45117</v>
      </c>
    </row>
    <row r="198" spans="1:44" x14ac:dyDescent="0.25">
      <c r="A198" s="1">
        <v>247</v>
      </c>
      <c r="D198" s="4" t="str">
        <f ca="1">INDEX([1]!NOTA[NB NOTA_C_QTY],Table1[[#This Row],[//NOTA]])</f>
        <v>eraser526b40bljk50box40pcsartomoro</v>
      </c>
      <c r="E19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stipjk526b40blhitam50box40pcs</v>
      </c>
      <c r="F198" s="4" t="e">
        <f ca="1">MATCH(Table1[NB BM_C_QTY],Table6[POINTER],0)</f>
        <v>#N/A</v>
      </c>
      <c r="G198" s="4">
        <f t="shared" ref="G198:G261" si="4">A:A</f>
        <v>247</v>
      </c>
      <c r="H198" s="4">
        <f ca="1">MATCH(Table1[[#This Row],[NB NOTA_C_QTY]],[2]!db[NB NOTA_C_QTY+F],0)</f>
        <v>791</v>
      </c>
      <c r="I198" s="4" t="str">
        <f ca="1">INDEX(INDIRECT($4:$4),Table1[//DB])</f>
        <v>Stip JK 526-B40 BL Hitam</v>
      </c>
      <c r="J198" s="4" t="str">
        <f ca="1">INDEX(INDIRECT($4:$4),Table1[//DB])</f>
        <v>ARTO MORO</v>
      </c>
      <c r="K198" s="5" t="str">
        <f ca="1">INDEX(INDIRECT($4:$4),Table1[//DB])</f>
        <v>ATALI</v>
      </c>
      <c r="L198" s="4" t="str">
        <f ca="1">INDEX(INDIRECT($4:$4),Table1[//DB])</f>
        <v>50 BOX (40 PCS)</v>
      </c>
      <c r="M198" s="4" t="str">
        <f ca="1">INDEX(INDIRECT($4:$4),Table1[//DB])</f>
        <v>stip</v>
      </c>
      <c r="N198" s="4" t="str">
        <f ca="1">INDEX(INDIRECT($4:$4),Table1[//DB])</f>
        <v>50</v>
      </c>
      <c r="O198" s="4" t="str">
        <f ca="1">INDEX(INDIRECT($4:$4),Table1[//DB])</f>
        <v>BOX</v>
      </c>
      <c r="P198" s="4" t="str">
        <f ca="1">INDEX(INDIRECT($4:$4),Table1[//DB])</f>
        <v>40</v>
      </c>
      <c r="Q198" s="4" t="str">
        <f ca="1">INDEX(INDIRECT($4:$4),Table1[//DB])</f>
        <v>PCS</v>
      </c>
      <c r="R198" s="4" t="str">
        <f ca="1">INDEX(INDIRECT($4:$4),Table1[//DB])</f>
        <v/>
      </c>
      <c r="S198" s="4" t="str">
        <f ca="1">INDEX(INDIRECT($4:$4),Table1[//DB])</f>
        <v/>
      </c>
      <c r="T198" s="4">
        <f ca="1">INDEX(INDIRECT($4:$4),Table1[//DB])</f>
        <v>2000</v>
      </c>
      <c r="U198" s="4" t="str">
        <f ca="1">INDEX(INDIRECT($4:$4),Table1[//DB])</f>
        <v>PCS</v>
      </c>
      <c r="V198" s="4"/>
      <c r="W198" s="2">
        <f>INDEX([1]!NOTA[C],Table1[[#This Row],[//NOTA]])</f>
        <v>2</v>
      </c>
      <c r="X19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98" s="2">
        <f>IF(Table1[[#This Row],[CTN]]&lt;1,"",INDEX([1]!NOTA[QTY],Table1[[#This Row],[//NOTA]]))</f>
        <v>100</v>
      </c>
      <c r="Z198" s="2" t="str">
        <f>IF(Table1[[#This Row],[CTN]]&lt;1,"",INDEX([1]!NOTA[STN],Table1[[#This Row],[//NOTA]]))</f>
        <v>BOX</v>
      </c>
      <c r="AA19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4000</v>
      </c>
      <c r="AB198" s="4" t="str">
        <f>IF(Table1[[#This Row],[CTN]]&lt;1,INDEX([1]!NOTA[QTY],Table1[[#This Row],[//NOTA]]),"")</f>
        <v/>
      </c>
      <c r="AC198" s="4" t="str">
        <f>IF(Table1[[#This Row],[SISA]]="","",INDEX([1]!NOTA[STN],Table1[[#This Row],[//NOTA]]))</f>
        <v/>
      </c>
      <c r="AD19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8" s="2" t="str">
        <f>IF(Table1[[#This Row],[SISA X]]="","",Table1[[#This Row],[STN X]])</f>
        <v/>
      </c>
      <c r="AF198" s="2" t="str">
        <f ca="1">IF(AND(AR$5:AR$373&gt;=$3:$3,AR$5:AR$373&lt;=$4:$4),Table1[[#This Row],[CTN]],"")</f>
        <v/>
      </c>
      <c r="AG198" s="2" t="str">
        <f ca="1">IF(Table1[[#This Row],[CTN_MG_1]]="","",Table1[[#This Row],[SISA X]])</f>
        <v/>
      </c>
      <c r="AH198" s="2" t="str">
        <f ca="1">IF(Table1[[#This Row],[QTY_ECER_MG_1]]="","",Table1[[#This Row],[STN SISA X]])</f>
        <v/>
      </c>
      <c r="AI198" s="2" t="str">
        <f ca="1">IF(Table1[[#This Row],[CTN_MG_1]]="","",COUNT(AF$6:AF198))</f>
        <v/>
      </c>
      <c r="AJ198" s="2">
        <f ca="1">IF(AND(Table1[TGL_H]&gt;=$3:$3,Table1[TGL_H]&lt;=$4:$4),Table1[CTN],"")</f>
        <v>2</v>
      </c>
      <c r="AK198" s="2" t="str">
        <f ca="1">IF(Table1[[#This Row],[CTN_MG_2]]="","",Table1[[#This Row],[SISA X]])</f>
        <v/>
      </c>
      <c r="AL198" s="2" t="str">
        <f ca="1">IF(Table1[[#This Row],[QTY_ECER_MG_2]]="","",Table1[[#This Row],[STN SISA X]])</f>
        <v/>
      </c>
      <c r="AM198" s="2">
        <f ca="1">IF(Table1[[#This Row],[CTN_MG_2]]="","",COUNT(AJ$6:AJ198))</f>
        <v>24</v>
      </c>
      <c r="AN198" s="2" t="str">
        <f ca="1">IF(AND(AR$5:AR$373&gt;=$3:$3,AR$5:AR$373&lt;=$4:$4),Table1[[#This Row],[CTN]],"")</f>
        <v/>
      </c>
      <c r="AO198" s="2" t="str">
        <f ca="1">IF(Table1[[#This Row],[CTN_MG_3]]="","",Table1[[#This Row],[SISA X]])</f>
        <v/>
      </c>
      <c r="AP198" s="2" t="str">
        <f ca="1">IF(Table1[[#This Row],[QTY_ECER_MG_3]]="","",Table1[[#This Row],[STN SISA X]])</f>
        <v/>
      </c>
      <c r="AQ198" s="4" t="str">
        <f ca="1">IF(Table1[[#This Row],[CTN_MG_3]]="","",COUNT(AN$6:AN198))</f>
        <v/>
      </c>
      <c r="AR198" s="3">
        <f ca="1">INDEX([1]!NOTA[TGL_H],Table1[[#This Row],[//NOTA]])</f>
        <v>45117</v>
      </c>
    </row>
    <row r="199" spans="1:44" x14ac:dyDescent="0.25">
      <c r="A199" s="1">
        <v>248</v>
      </c>
      <c r="D199" s="4" t="str">
        <f ca="1">INDEX([1]!NOTA[NB NOTA_C_QTY],Table1[[#This Row],[//NOTA]])</f>
        <v>erasereb30jk50box30pcsartomoro</v>
      </c>
      <c r="E19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stipjkeb30hitam50box30pcs</v>
      </c>
      <c r="F199" s="4" t="e">
        <f ca="1">MATCH(Table1[NB BM_C_QTY],Table6[POINTER],0)</f>
        <v>#N/A</v>
      </c>
      <c r="G199" s="4">
        <f t="shared" si="4"/>
        <v>248</v>
      </c>
      <c r="H199" s="4">
        <f ca="1">MATCH(Table1[[#This Row],[NB NOTA_C_QTY]],[2]!db[NB NOTA_C_QTY+F],0)</f>
        <v>794</v>
      </c>
      <c r="I199" s="4" t="str">
        <f ca="1">INDEX(INDIRECT($4:$4),Table1[//DB])</f>
        <v>Stip JK EB-30 Hitam</v>
      </c>
      <c r="J199" s="4" t="str">
        <f ca="1">INDEX(INDIRECT($4:$4),Table1[//DB])</f>
        <v>ARTO MORO</v>
      </c>
      <c r="K199" s="5" t="str">
        <f ca="1">INDEX(INDIRECT($4:$4),Table1[//DB])</f>
        <v>ATALI</v>
      </c>
      <c r="L199" s="4" t="str">
        <f ca="1">INDEX(INDIRECT($4:$4),Table1[//DB])</f>
        <v>50 BOX (30 PCS)</v>
      </c>
      <c r="M199" s="4" t="str">
        <f ca="1">INDEX(INDIRECT($4:$4),Table1[//DB])</f>
        <v>stip</v>
      </c>
      <c r="N199" s="4" t="str">
        <f ca="1">INDEX(INDIRECT($4:$4),Table1[//DB])</f>
        <v>50</v>
      </c>
      <c r="O199" s="4" t="str">
        <f ca="1">INDEX(INDIRECT($4:$4),Table1[//DB])</f>
        <v>BOX</v>
      </c>
      <c r="P199" s="4" t="str">
        <f ca="1">INDEX(INDIRECT($4:$4),Table1[//DB])</f>
        <v>30</v>
      </c>
      <c r="Q199" s="4" t="str">
        <f ca="1">INDEX(INDIRECT($4:$4),Table1[//DB])</f>
        <v>PCS</v>
      </c>
      <c r="R199" s="4" t="str">
        <f ca="1">INDEX(INDIRECT($4:$4),Table1[//DB])</f>
        <v/>
      </c>
      <c r="S199" s="4" t="str">
        <f ca="1">INDEX(INDIRECT($4:$4),Table1[//DB])</f>
        <v/>
      </c>
      <c r="T199" s="4">
        <f ca="1">INDEX(INDIRECT($4:$4),Table1[//DB])</f>
        <v>1500</v>
      </c>
      <c r="U199" s="4" t="str">
        <f ca="1">INDEX(INDIRECT($4:$4),Table1[//DB])</f>
        <v>PCS</v>
      </c>
      <c r="V199" s="4"/>
      <c r="W199" s="2">
        <f>INDEX([1]!NOTA[C],Table1[[#This Row],[//NOTA]])</f>
        <v>2</v>
      </c>
      <c r="X19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199" s="2">
        <f>IF(Table1[[#This Row],[CTN]]&lt;1,"",INDEX([1]!NOTA[QTY],Table1[[#This Row],[//NOTA]]))</f>
        <v>100</v>
      </c>
      <c r="Z199" s="2" t="str">
        <f>IF(Table1[[#This Row],[CTN]]&lt;1,"",INDEX([1]!NOTA[STN],Table1[[#This Row],[//NOTA]]))</f>
        <v>BOX</v>
      </c>
      <c r="AA19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3000</v>
      </c>
      <c r="AB199" s="4" t="str">
        <f>IF(Table1[[#This Row],[CTN]]&lt;1,INDEX([1]!NOTA[QTY],Table1[[#This Row],[//NOTA]]),"")</f>
        <v/>
      </c>
      <c r="AC199" s="4" t="str">
        <f>IF(Table1[[#This Row],[SISA]]="","",INDEX([1]!NOTA[STN],Table1[[#This Row],[//NOTA]]))</f>
        <v/>
      </c>
      <c r="AD19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199" s="2" t="str">
        <f>IF(Table1[[#This Row],[SISA X]]="","",Table1[[#This Row],[STN X]])</f>
        <v/>
      </c>
      <c r="AF199" s="2" t="str">
        <f ca="1">IF(AND(AR$5:AR$373&gt;=$3:$3,AR$5:AR$373&lt;=$4:$4),Table1[[#This Row],[CTN]],"")</f>
        <v/>
      </c>
      <c r="AG199" s="2" t="str">
        <f ca="1">IF(Table1[[#This Row],[CTN_MG_1]]="","",Table1[[#This Row],[SISA X]])</f>
        <v/>
      </c>
      <c r="AH199" s="2" t="str">
        <f ca="1">IF(Table1[[#This Row],[QTY_ECER_MG_1]]="","",Table1[[#This Row],[STN SISA X]])</f>
        <v/>
      </c>
      <c r="AI199" s="2" t="str">
        <f ca="1">IF(Table1[[#This Row],[CTN_MG_1]]="","",COUNT(AF$6:AF199))</f>
        <v/>
      </c>
      <c r="AJ199" s="2">
        <f ca="1">IF(AND(Table1[TGL_H]&gt;=$3:$3,Table1[TGL_H]&lt;=$4:$4),Table1[CTN],"")</f>
        <v>2</v>
      </c>
      <c r="AK199" s="2" t="str">
        <f ca="1">IF(Table1[[#This Row],[CTN_MG_2]]="","",Table1[[#This Row],[SISA X]])</f>
        <v/>
      </c>
      <c r="AL199" s="2" t="str">
        <f ca="1">IF(Table1[[#This Row],[QTY_ECER_MG_2]]="","",Table1[[#This Row],[STN SISA X]])</f>
        <v/>
      </c>
      <c r="AM199" s="2">
        <f ca="1">IF(Table1[[#This Row],[CTN_MG_2]]="","",COUNT(AJ$6:AJ199))</f>
        <v>25</v>
      </c>
      <c r="AN199" s="2" t="str">
        <f ca="1">IF(AND(AR$5:AR$373&gt;=$3:$3,AR$5:AR$373&lt;=$4:$4),Table1[[#This Row],[CTN]],"")</f>
        <v/>
      </c>
      <c r="AO199" s="2" t="str">
        <f ca="1">IF(Table1[[#This Row],[CTN_MG_3]]="","",Table1[[#This Row],[SISA X]])</f>
        <v/>
      </c>
      <c r="AP199" s="2" t="str">
        <f ca="1">IF(Table1[[#This Row],[QTY_ECER_MG_3]]="","",Table1[[#This Row],[STN SISA X]])</f>
        <v/>
      </c>
      <c r="AQ199" s="4" t="str">
        <f ca="1">IF(Table1[[#This Row],[CTN_MG_3]]="","",COUNT(AN$6:AN199))</f>
        <v/>
      </c>
      <c r="AR199" s="3">
        <f ca="1">INDEX([1]!NOTA[TGL_H],Table1[[#This Row],[//NOTA]])</f>
        <v>45117</v>
      </c>
    </row>
    <row r="200" spans="1:44" x14ac:dyDescent="0.25">
      <c r="A200" s="1">
        <v>249</v>
      </c>
      <c r="D200" s="4" t="str">
        <f ca="1">INDEX([1]!NOTA[NB NOTA_C_QTY],Table1[[#This Row],[//NOTA]])</f>
        <v>eraserer30wjk50box30pcsartomoro</v>
      </c>
      <c r="E20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stipjker30w50box30pcs</v>
      </c>
      <c r="F200" s="4" t="e">
        <f ca="1">MATCH(Table1[NB BM_C_QTY],Table6[POINTER],0)</f>
        <v>#N/A</v>
      </c>
      <c r="G200" s="4">
        <f t="shared" si="4"/>
        <v>249</v>
      </c>
      <c r="H200" s="4">
        <f ca="1">MATCH(Table1[[#This Row],[NB NOTA_C_QTY]],[2]!db[NB NOTA_C_QTY+F],0)</f>
        <v>800</v>
      </c>
      <c r="I200" s="4" t="str">
        <f ca="1">INDEX(INDIRECT($4:$4),Table1[//DB])</f>
        <v>Stip JK ER-30 W</v>
      </c>
      <c r="J200" s="4" t="str">
        <f ca="1">INDEX(INDIRECT($4:$4),Table1[//DB])</f>
        <v>ARTO MORO</v>
      </c>
      <c r="K200" s="5" t="str">
        <f ca="1">INDEX(INDIRECT($4:$4),Table1[//DB])</f>
        <v>ATALI</v>
      </c>
      <c r="L200" s="4" t="str">
        <f ca="1">INDEX(INDIRECT($4:$4),Table1[//DB])</f>
        <v>50 BOX (30 PCS)</v>
      </c>
      <c r="M200" s="4" t="str">
        <f ca="1">INDEX(INDIRECT($4:$4),Table1[//DB])</f>
        <v>stip</v>
      </c>
      <c r="N200" s="4" t="str">
        <f ca="1">INDEX(INDIRECT($4:$4),Table1[//DB])</f>
        <v>50</v>
      </c>
      <c r="O200" s="4" t="str">
        <f ca="1">INDEX(INDIRECT($4:$4),Table1[//DB])</f>
        <v>BOX</v>
      </c>
      <c r="P200" s="4" t="str">
        <f ca="1">INDEX(INDIRECT($4:$4),Table1[//DB])</f>
        <v>30</v>
      </c>
      <c r="Q200" s="4" t="str">
        <f ca="1">INDEX(INDIRECT($4:$4),Table1[//DB])</f>
        <v>PCS</v>
      </c>
      <c r="R200" s="4" t="str">
        <f ca="1">INDEX(INDIRECT($4:$4),Table1[//DB])</f>
        <v/>
      </c>
      <c r="S200" s="4" t="str">
        <f ca="1">INDEX(INDIRECT($4:$4),Table1[//DB])</f>
        <v/>
      </c>
      <c r="T200" s="4">
        <f ca="1">INDEX(INDIRECT($4:$4),Table1[//DB])</f>
        <v>1500</v>
      </c>
      <c r="U200" s="4" t="str">
        <f ca="1">INDEX(INDIRECT($4:$4),Table1[//DB])</f>
        <v>PCS</v>
      </c>
      <c r="V200" s="4"/>
      <c r="W200" s="2">
        <f>INDEX([1]!NOTA[C],Table1[[#This Row],[//NOTA]])</f>
        <v>5</v>
      </c>
      <c r="X200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00" s="2">
        <f>IF(Table1[[#This Row],[CTN]]&lt;1,"",INDEX([1]!NOTA[QTY],Table1[[#This Row],[//NOTA]]))</f>
        <v>250</v>
      </c>
      <c r="Z200" s="2" t="str">
        <f>IF(Table1[[#This Row],[CTN]]&lt;1,"",INDEX([1]!NOTA[STN],Table1[[#This Row],[//NOTA]]))</f>
        <v>BOX</v>
      </c>
      <c r="AA20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7500</v>
      </c>
      <c r="AB200" s="4" t="str">
        <f>IF(Table1[[#This Row],[CTN]]&lt;1,INDEX([1]!NOTA[QTY],Table1[[#This Row],[//NOTA]]),"")</f>
        <v/>
      </c>
      <c r="AC200" s="4" t="str">
        <f>IF(Table1[[#This Row],[SISA]]="","",INDEX([1]!NOTA[STN],Table1[[#This Row],[//NOTA]]))</f>
        <v/>
      </c>
      <c r="AD20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0" s="2" t="str">
        <f>IF(Table1[[#This Row],[SISA X]]="","",Table1[[#This Row],[STN X]])</f>
        <v/>
      </c>
      <c r="AF200" s="2" t="str">
        <f ca="1">IF(AND(AR$5:AR$373&gt;=$3:$3,AR$5:AR$373&lt;=$4:$4),Table1[[#This Row],[CTN]],"")</f>
        <v/>
      </c>
      <c r="AG200" s="2" t="str">
        <f ca="1">IF(Table1[[#This Row],[CTN_MG_1]]="","",Table1[[#This Row],[SISA X]])</f>
        <v/>
      </c>
      <c r="AH200" s="2" t="str">
        <f ca="1">IF(Table1[[#This Row],[QTY_ECER_MG_1]]="","",Table1[[#This Row],[STN SISA X]])</f>
        <v/>
      </c>
      <c r="AI200" s="2" t="str">
        <f ca="1">IF(Table1[[#This Row],[CTN_MG_1]]="","",COUNT(AF$6:AF200))</f>
        <v/>
      </c>
      <c r="AJ200" s="2">
        <f ca="1">IF(AND(Table1[TGL_H]&gt;=$3:$3,Table1[TGL_H]&lt;=$4:$4),Table1[CTN],"")</f>
        <v>5</v>
      </c>
      <c r="AK200" s="2" t="str">
        <f ca="1">IF(Table1[[#This Row],[CTN_MG_2]]="","",Table1[[#This Row],[SISA X]])</f>
        <v/>
      </c>
      <c r="AL200" s="2" t="str">
        <f ca="1">IF(Table1[[#This Row],[QTY_ECER_MG_2]]="","",Table1[[#This Row],[STN SISA X]])</f>
        <v/>
      </c>
      <c r="AM200" s="2">
        <f ca="1">IF(Table1[[#This Row],[CTN_MG_2]]="","",COUNT(AJ$6:AJ200))</f>
        <v>26</v>
      </c>
      <c r="AN200" s="2" t="str">
        <f ca="1">IF(AND(AR$5:AR$373&gt;=$3:$3,AR$5:AR$373&lt;=$4:$4),Table1[[#This Row],[CTN]],"")</f>
        <v/>
      </c>
      <c r="AO200" s="2" t="str">
        <f ca="1">IF(Table1[[#This Row],[CTN_MG_3]]="","",Table1[[#This Row],[SISA X]])</f>
        <v/>
      </c>
      <c r="AP200" s="2" t="str">
        <f ca="1">IF(Table1[[#This Row],[QTY_ECER_MG_3]]="","",Table1[[#This Row],[STN SISA X]])</f>
        <v/>
      </c>
      <c r="AQ200" s="4" t="str">
        <f ca="1">IF(Table1[[#This Row],[CTN_MG_3]]="","",COUNT(AN$6:AN200))</f>
        <v/>
      </c>
      <c r="AR200" s="3">
        <f ca="1">INDEX([1]!NOTA[TGL_H],Table1[[#This Row],[//NOTA]])</f>
        <v>45117</v>
      </c>
    </row>
    <row r="201" spans="1:44" x14ac:dyDescent="0.25">
      <c r="A201" s="1">
        <v>250</v>
      </c>
      <c r="D201" s="4" t="str">
        <f ca="1">INDEX([1]!NOTA[NB NOTA_C_QTY],Table1[[#This Row],[//NOTA]])</f>
        <v>eraser526b20jk50box20pcsartomoro</v>
      </c>
      <c r="E20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stipjk526b20putih50box20pcs</v>
      </c>
      <c r="F201" s="4" t="e">
        <f ca="1">MATCH(Table1[NB BM_C_QTY],Table6[POINTER],0)</f>
        <v>#N/A</v>
      </c>
      <c r="G201" s="4">
        <f t="shared" si="4"/>
        <v>250</v>
      </c>
      <c r="H201" s="4">
        <f ca="1">MATCH(Table1[[#This Row],[NB NOTA_C_QTY]],[2]!db[NB NOTA_C_QTY+F],0)</f>
        <v>790</v>
      </c>
      <c r="I201" s="4" t="str">
        <f ca="1">INDEX(INDIRECT($4:$4),Table1[//DB])</f>
        <v>Stip JK 526-B20 Putih</v>
      </c>
      <c r="J201" s="4" t="str">
        <f ca="1">INDEX(INDIRECT($4:$4),Table1[//DB])</f>
        <v>ARTO MORO</v>
      </c>
      <c r="K201" s="5" t="str">
        <f ca="1">INDEX(INDIRECT($4:$4),Table1[//DB])</f>
        <v>ATALI</v>
      </c>
      <c r="L201" s="4" t="str">
        <f ca="1">INDEX(INDIRECT($4:$4),Table1[//DB])</f>
        <v>50 BOX (20 PCS)</v>
      </c>
      <c r="M201" s="4" t="str">
        <f ca="1">INDEX(INDIRECT($4:$4),Table1[//DB])</f>
        <v>stip</v>
      </c>
      <c r="N201" s="4" t="str">
        <f ca="1">INDEX(INDIRECT($4:$4),Table1[//DB])</f>
        <v>50</v>
      </c>
      <c r="O201" s="4" t="str">
        <f ca="1">INDEX(INDIRECT($4:$4),Table1[//DB])</f>
        <v>BOX</v>
      </c>
      <c r="P201" s="4" t="str">
        <f ca="1">INDEX(INDIRECT($4:$4),Table1[//DB])</f>
        <v>20</v>
      </c>
      <c r="Q201" s="4" t="str">
        <f ca="1">INDEX(INDIRECT($4:$4),Table1[//DB])</f>
        <v>PCS</v>
      </c>
      <c r="R201" s="4" t="str">
        <f ca="1">INDEX(INDIRECT($4:$4),Table1[//DB])</f>
        <v/>
      </c>
      <c r="S201" s="4" t="str">
        <f ca="1">INDEX(INDIRECT($4:$4),Table1[//DB])</f>
        <v/>
      </c>
      <c r="T201" s="4">
        <f ca="1">INDEX(INDIRECT($4:$4),Table1[//DB])</f>
        <v>1000</v>
      </c>
      <c r="U201" s="4" t="str">
        <f ca="1">INDEX(INDIRECT($4:$4),Table1[//DB])</f>
        <v>PCS</v>
      </c>
      <c r="V201" s="4"/>
      <c r="W201" s="2">
        <f>INDEX([1]!NOTA[C],Table1[[#This Row],[//NOTA]])</f>
        <v>5</v>
      </c>
      <c r="X201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01" s="2">
        <f>IF(Table1[[#This Row],[CTN]]&lt;1,"",INDEX([1]!NOTA[QTY],Table1[[#This Row],[//NOTA]]))</f>
        <v>250</v>
      </c>
      <c r="Z201" s="2" t="str">
        <f>IF(Table1[[#This Row],[CTN]]&lt;1,"",INDEX([1]!NOTA[STN],Table1[[#This Row],[//NOTA]]))</f>
        <v>BOX</v>
      </c>
      <c r="AA20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5000</v>
      </c>
      <c r="AB201" s="4" t="str">
        <f>IF(Table1[[#This Row],[CTN]]&lt;1,INDEX([1]!NOTA[QTY],Table1[[#This Row],[//NOTA]]),"")</f>
        <v/>
      </c>
      <c r="AC201" s="4" t="str">
        <f>IF(Table1[[#This Row],[SISA]]="","",INDEX([1]!NOTA[STN],Table1[[#This Row],[//NOTA]]))</f>
        <v/>
      </c>
      <c r="AD20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1" s="2" t="str">
        <f>IF(Table1[[#This Row],[SISA X]]="","",Table1[[#This Row],[STN X]])</f>
        <v/>
      </c>
      <c r="AF201" s="2" t="str">
        <f ca="1">IF(AND(AR$5:AR$373&gt;=$3:$3,AR$5:AR$373&lt;=$4:$4),Table1[[#This Row],[CTN]],"")</f>
        <v/>
      </c>
      <c r="AG201" s="2" t="str">
        <f ca="1">IF(Table1[[#This Row],[CTN_MG_1]]="","",Table1[[#This Row],[SISA X]])</f>
        <v/>
      </c>
      <c r="AH201" s="2" t="str">
        <f ca="1">IF(Table1[[#This Row],[QTY_ECER_MG_1]]="","",Table1[[#This Row],[STN SISA X]])</f>
        <v/>
      </c>
      <c r="AI201" s="2" t="str">
        <f ca="1">IF(Table1[[#This Row],[CTN_MG_1]]="","",COUNT(AF$6:AF201))</f>
        <v/>
      </c>
      <c r="AJ201" s="2">
        <f ca="1">IF(AND(Table1[TGL_H]&gt;=$3:$3,Table1[TGL_H]&lt;=$4:$4),Table1[CTN],"")</f>
        <v>5</v>
      </c>
      <c r="AK201" s="2" t="str">
        <f ca="1">IF(Table1[[#This Row],[CTN_MG_2]]="","",Table1[[#This Row],[SISA X]])</f>
        <v/>
      </c>
      <c r="AL201" s="2" t="str">
        <f ca="1">IF(Table1[[#This Row],[QTY_ECER_MG_2]]="","",Table1[[#This Row],[STN SISA X]])</f>
        <v/>
      </c>
      <c r="AM201" s="2">
        <f ca="1">IF(Table1[[#This Row],[CTN_MG_2]]="","",COUNT(AJ$6:AJ201))</f>
        <v>27</v>
      </c>
      <c r="AN201" s="2" t="str">
        <f ca="1">IF(AND(AR$5:AR$373&gt;=$3:$3,AR$5:AR$373&lt;=$4:$4),Table1[[#This Row],[CTN]],"")</f>
        <v/>
      </c>
      <c r="AO201" s="2" t="str">
        <f ca="1">IF(Table1[[#This Row],[CTN_MG_3]]="","",Table1[[#This Row],[SISA X]])</f>
        <v/>
      </c>
      <c r="AP201" s="2" t="str">
        <f ca="1">IF(Table1[[#This Row],[QTY_ECER_MG_3]]="","",Table1[[#This Row],[STN SISA X]])</f>
        <v/>
      </c>
      <c r="AQ201" s="4" t="str">
        <f ca="1">IF(Table1[[#This Row],[CTN_MG_3]]="","",COUNT(AN$6:AN201))</f>
        <v/>
      </c>
      <c r="AR201" s="3">
        <f ca="1">INDEX([1]!NOTA[TGL_H],Table1[[#This Row],[//NOTA]])</f>
        <v>45117</v>
      </c>
    </row>
    <row r="202" spans="1:44" x14ac:dyDescent="0.25">
      <c r="A202" s="1">
        <v>251</v>
      </c>
      <c r="D202" s="4" t="str">
        <f ca="1">INDEX([1]!NOTA[NB NOTA_C_QTY],Table1[[#This Row],[//NOTA]])</f>
        <v>erasererb20bljk50box20pcsartomoro</v>
      </c>
      <c r="E20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stipjkerb20bl50box20pcs</v>
      </c>
      <c r="F202" s="4" t="e">
        <f ca="1">MATCH(Table1[NB BM_C_QTY],Table6[POINTER],0)</f>
        <v>#N/A</v>
      </c>
      <c r="G202" s="4">
        <f t="shared" si="4"/>
        <v>251</v>
      </c>
      <c r="H202" s="4">
        <f ca="1">MATCH(Table1[[#This Row],[NB NOTA_C_QTY]],[2]!db[NB NOTA_C_QTY+F],0)</f>
        <v>801</v>
      </c>
      <c r="I202" s="4" t="str">
        <f ca="1">INDEX(INDIRECT($4:$4),Table1[//DB])</f>
        <v>Stip JK ER-B20 BL</v>
      </c>
      <c r="J202" s="4" t="str">
        <f ca="1">INDEX(INDIRECT($4:$4),Table1[//DB])</f>
        <v>ARTO MORO</v>
      </c>
      <c r="K202" s="5" t="str">
        <f ca="1">INDEX(INDIRECT($4:$4),Table1[//DB])</f>
        <v>ATALI</v>
      </c>
      <c r="L202" s="4" t="str">
        <f ca="1">INDEX(INDIRECT($4:$4),Table1[//DB])</f>
        <v>50 BOX (20 PCS)</v>
      </c>
      <c r="M202" s="4" t="str">
        <f ca="1">INDEX(INDIRECT($4:$4),Table1[//DB])</f>
        <v>stip</v>
      </c>
      <c r="N202" s="4" t="str">
        <f ca="1">INDEX(INDIRECT($4:$4),Table1[//DB])</f>
        <v>50</v>
      </c>
      <c r="O202" s="4" t="str">
        <f ca="1">INDEX(INDIRECT($4:$4),Table1[//DB])</f>
        <v>BOX</v>
      </c>
      <c r="P202" s="4" t="str">
        <f ca="1">INDEX(INDIRECT($4:$4),Table1[//DB])</f>
        <v>20</v>
      </c>
      <c r="Q202" s="4" t="str">
        <f ca="1">INDEX(INDIRECT($4:$4),Table1[//DB])</f>
        <v>PCS</v>
      </c>
      <c r="R202" s="4" t="str">
        <f ca="1">INDEX(INDIRECT($4:$4),Table1[//DB])</f>
        <v/>
      </c>
      <c r="S202" s="4" t="str">
        <f ca="1">INDEX(INDIRECT($4:$4),Table1[//DB])</f>
        <v/>
      </c>
      <c r="T202" s="4">
        <f ca="1">INDEX(INDIRECT($4:$4),Table1[//DB])</f>
        <v>1000</v>
      </c>
      <c r="U202" s="4" t="str">
        <f ca="1">INDEX(INDIRECT($4:$4),Table1[//DB])</f>
        <v>PCS</v>
      </c>
      <c r="V202" s="4"/>
      <c r="W202" s="2">
        <f>INDEX([1]!NOTA[C],Table1[[#This Row],[//NOTA]])</f>
        <v>2</v>
      </c>
      <c r="X20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02" s="2">
        <f>IF(Table1[[#This Row],[CTN]]&lt;1,"",INDEX([1]!NOTA[QTY],Table1[[#This Row],[//NOTA]]))</f>
        <v>100</v>
      </c>
      <c r="Z202" s="2" t="str">
        <f>IF(Table1[[#This Row],[CTN]]&lt;1,"",INDEX([1]!NOTA[STN],Table1[[#This Row],[//NOTA]]))</f>
        <v>BOX</v>
      </c>
      <c r="AA20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</v>
      </c>
      <c r="AB202" s="4" t="str">
        <f>IF(Table1[[#This Row],[CTN]]&lt;1,INDEX([1]!NOTA[QTY],Table1[[#This Row],[//NOTA]]),"")</f>
        <v/>
      </c>
      <c r="AC202" s="4" t="str">
        <f>IF(Table1[[#This Row],[SISA]]="","",INDEX([1]!NOTA[STN],Table1[[#This Row],[//NOTA]]))</f>
        <v/>
      </c>
      <c r="AD20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2" s="2" t="str">
        <f>IF(Table1[[#This Row],[SISA X]]="","",Table1[[#This Row],[STN X]])</f>
        <v/>
      </c>
      <c r="AF202" s="2" t="str">
        <f ca="1">IF(AND(AR$5:AR$373&gt;=$3:$3,AR$5:AR$373&lt;=$4:$4),Table1[[#This Row],[CTN]],"")</f>
        <v/>
      </c>
      <c r="AG202" s="2" t="str">
        <f ca="1">IF(Table1[[#This Row],[CTN_MG_1]]="","",Table1[[#This Row],[SISA X]])</f>
        <v/>
      </c>
      <c r="AH202" s="2" t="str">
        <f ca="1">IF(Table1[[#This Row],[QTY_ECER_MG_1]]="","",Table1[[#This Row],[STN SISA X]])</f>
        <v/>
      </c>
      <c r="AI202" s="2" t="str">
        <f ca="1">IF(Table1[[#This Row],[CTN_MG_1]]="","",COUNT(AF$6:AF202))</f>
        <v/>
      </c>
      <c r="AJ202" s="2">
        <f ca="1">IF(AND(Table1[TGL_H]&gt;=$3:$3,Table1[TGL_H]&lt;=$4:$4),Table1[CTN],"")</f>
        <v>2</v>
      </c>
      <c r="AK202" s="2" t="str">
        <f ca="1">IF(Table1[[#This Row],[CTN_MG_2]]="","",Table1[[#This Row],[SISA X]])</f>
        <v/>
      </c>
      <c r="AL202" s="2" t="str">
        <f ca="1">IF(Table1[[#This Row],[QTY_ECER_MG_2]]="","",Table1[[#This Row],[STN SISA X]])</f>
        <v/>
      </c>
      <c r="AM202" s="2">
        <f ca="1">IF(Table1[[#This Row],[CTN_MG_2]]="","",COUNT(AJ$6:AJ202))</f>
        <v>28</v>
      </c>
      <c r="AN202" s="2" t="str">
        <f ca="1">IF(AND(AR$5:AR$373&gt;=$3:$3,AR$5:AR$373&lt;=$4:$4),Table1[[#This Row],[CTN]],"")</f>
        <v/>
      </c>
      <c r="AO202" s="2" t="str">
        <f ca="1">IF(Table1[[#This Row],[CTN_MG_3]]="","",Table1[[#This Row],[SISA X]])</f>
        <v/>
      </c>
      <c r="AP202" s="2" t="str">
        <f ca="1">IF(Table1[[#This Row],[QTY_ECER_MG_3]]="","",Table1[[#This Row],[STN SISA X]])</f>
        <v/>
      </c>
      <c r="AQ202" s="4" t="str">
        <f ca="1">IF(Table1[[#This Row],[CTN_MG_3]]="","",COUNT(AN$6:AN202))</f>
        <v/>
      </c>
      <c r="AR202" s="3">
        <f ca="1">INDEX([1]!NOTA[TGL_H],Table1[[#This Row],[//NOTA]])</f>
        <v>45117</v>
      </c>
    </row>
    <row r="203" spans="1:44" x14ac:dyDescent="0.25">
      <c r="A203" s="1">
        <v>253</v>
      </c>
      <c r="D203" s="4" t="str">
        <f ca="1">INDEX([1]!NOTA[NB NOTA_C_QTY],Table1[[#This Row],[//NOTA]])</f>
        <v>oilpastelop12sppcaseseaworldjk12lsnartomoro</v>
      </c>
      <c r="E20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opasteljk12wop12s12lsn</v>
      </c>
      <c r="F203" s="4">
        <f ca="1">MATCH(Table1[NB BM_C_QTY],Table6[POINTER],0)</f>
        <v>3612</v>
      </c>
      <c r="G203" s="4">
        <f t="shared" si="4"/>
        <v>253</v>
      </c>
      <c r="H203" s="4">
        <f ca="1">MATCH(Table1[[#This Row],[NB NOTA_C_QTY]],[2]!db[NB NOTA_C_QTY+F],0)</f>
        <v>1792</v>
      </c>
      <c r="I203" s="4" t="str">
        <f ca="1">INDEX(INDIRECT($4:$4),Table1[//DB])</f>
        <v>O pastel JK 12W OP-12 S</v>
      </c>
      <c r="J203" s="4" t="str">
        <f ca="1">INDEX(INDIRECT($4:$4),Table1[//DB])</f>
        <v>ARTO MORO</v>
      </c>
      <c r="K203" s="5" t="str">
        <f ca="1">INDEX(INDIRECT($4:$4),Table1[//DB])</f>
        <v>ATALI</v>
      </c>
      <c r="L203" s="4" t="str">
        <f ca="1">INDEX(INDIRECT($4:$4),Table1[//DB])</f>
        <v>12 LSN</v>
      </c>
      <c r="M203" s="4" t="str">
        <f ca="1">INDEX(INDIRECT($4:$4),Table1[//DB])</f>
        <v>cr/op</v>
      </c>
      <c r="N203" s="4" t="str">
        <f ca="1">INDEX(INDIRECT($4:$4),Table1[//DB])</f>
        <v>12</v>
      </c>
      <c r="O203" s="4" t="str">
        <f ca="1">INDEX(INDIRECT($4:$4),Table1[//DB])</f>
        <v>LSN</v>
      </c>
      <c r="P203" s="4">
        <f ca="1">INDEX(INDIRECT($4:$4),Table1[//DB])</f>
        <v>12</v>
      </c>
      <c r="Q203" s="4" t="str">
        <f ca="1">INDEX(INDIRECT($4:$4),Table1[//DB])</f>
        <v>PCS</v>
      </c>
      <c r="R203" s="4" t="str">
        <f ca="1">INDEX(INDIRECT($4:$4),Table1[//DB])</f>
        <v/>
      </c>
      <c r="S203" s="4" t="str">
        <f ca="1">INDEX(INDIRECT($4:$4),Table1[//DB])</f>
        <v/>
      </c>
      <c r="T203" s="4">
        <f ca="1">INDEX(INDIRECT($4:$4),Table1[//DB])</f>
        <v>144</v>
      </c>
      <c r="U203" s="4" t="str">
        <f ca="1">INDEX(INDIRECT($4:$4),Table1[//DB])</f>
        <v>PCS</v>
      </c>
      <c r="V203" s="4"/>
      <c r="W203" s="2">
        <f>INDEX([1]!NOTA[C],Table1[[#This Row],[//NOTA]])</f>
        <v>7</v>
      </c>
      <c r="X203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203" s="2">
        <f>IF(Table1[[#This Row],[CTN]]&lt;1,"",INDEX([1]!NOTA[QTY],Table1[[#This Row],[//NOTA]]))</f>
        <v>1008</v>
      </c>
      <c r="Z203" s="2" t="str">
        <f>IF(Table1[[#This Row],[CTN]]&lt;1,"",INDEX([1]!NOTA[STN],Table1[[#This Row],[//NOTA]]))</f>
        <v>SET</v>
      </c>
      <c r="AA20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1008</v>
      </c>
      <c r="AB203" s="4" t="str">
        <f>IF(Table1[[#This Row],[CTN]]&lt;1,INDEX([1]!NOTA[QTY],Table1[[#This Row],[//NOTA]]),"")</f>
        <v/>
      </c>
      <c r="AC203" s="4" t="str">
        <f>IF(Table1[[#This Row],[SISA]]="","",INDEX([1]!NOTA[STN],Table1[[#This Row],[//NOTA]]))</f>
        <v/>
      </c>
      <c r="AD20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3" s="2" t="str">
        <f>IF(Table1[[#This Row],[SISA X]]="","",Table1[[#This Row],[STN X]])</f>
        <v/>
      </c>
      <c r="AF203" s="2" t="str">
        <f ca="1">IF(AND(AR$5:AR$373&gt;=$3:$3,AR$5:AR$373&lt;=$4:$4),Table1[[#This Row],[CTN]],"")</f>
        <v/>
      </c>
      <c r="AG203" s="2" t="str">
        <f ca="1">IF(Table1[[#This Row],[CTN_MG_1]]="","",Table1[[#This Row],[SISA X]])</f>
        <v/>
      </c>
      <c r="AH203" s="2" t="str">
        <f ca="1">IF(Table1[[#This Row],[QTY_ECER_MG_1]]="","",Table1[[#This Row],[STN SISA X]])</f>
        <v/>
      </c>
      <c r="AI203" s="2" t="str">
        <f ca="1">IF(Table1[[#This Row],[CTN_MG_1]]="","",COUNT(AF$6:AF203))</f>
        <v/>
      </c>
      <c r="AJ203" s="2">
        <f ca="1">IF(AND(Table1[TGL_H]&gt;=$3:$3,Table1[TGL_H]&lt;=$4:$4),Table1[CTN],"")</f>
        <v>7</v>
      </c>
      <c r="AK203" s="2" t="str">
        <f ca="1">IF(Table1[[#This Row],[CTN_MG_2]]="","",Table1[[#This Row],[SISA X]])</f>
        <v/>
      </c>
      <c r="AL203" s="2" t="str">
        <f ca="1">IF(Table1[[#This Row],[QTY_ECER_MG_2]]="","",Table1[[#This Row],[STN SISA X]])</f>
        <v/>
      </c>
      <c r="AM203" s="2">
        <f ca="1">IF(Table1[[#This Row],[CTN_MG_2]]="","",COUNT(AJ$6:AJ203))</f>
        <v>29</v>
      </c>
      <c r="AN203" s="2" t="str">
        <f ca="1">IF(AND(AR$5:AR$373&gt;=$3:$3,AR$5:AR$373&lt;=$4:$4),Table1[[#This Row],[CTN]],"")</f>
        <v/>
      </c>
      <c r="AO203" s="2" t="str">
        <f ca="1">IF(Table1[[#This Row],[CTN_MG_3]]="","",Table1[[#This Row],[SISA X]])</f>
        <v/>
      </c>
      <c r="AP203" s="2" t="str">
        <f ca="1">IF(Table1[[#This Row],[QTY_ECER_MG_3]]="","",Table1[[#This Row],[STN SISA X]])</f>
        <v/>
      </c>
      <c r="AQ203" s="4" t="str">
        <f ca="1">IF(Table1[[#This Row],[CTN_MG_3]]="","",COUNT(AN$6:AN203))</f>
        <v/>
      </c>
      <c r="AR203" s="3">
        <f ca="1">INDEX([1]!NOTA[TGL_H],Table1[[#This Row],[//NOTA]])</f>
        <v>45117</v>
      </c>
    </row>
    <row r="204" spans="1:44" x14ac:dyDescent="0.25">
      <c r="A204" s="1">
        <v>254</v>
      </c>
      <c r="D204" s="4" t="str">
        <f ca="1">INDEX([1]!NOTA[NB NOTA_C_QTY],Table1[[#This Row],[//NOTA]])</f>
        <v>oilpastelop18sppcaseseaworldjk6lsnartomoro</v>
      </c>
      <c r="E20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opasteljk18wop18s6lsn</v>
      </c>
      <c r="F204" s="4">
        <f ca="1">MATCH(Table1[NB BM_C_QTY],Table6[POINTER],0)</f>
        <v>3613</v>
      </c>
      <c r="G204" s="4">
        <f t="shared" si="4"/>
        <v>254</v>
      </c>
      <c r="H204" s="4">
        <f ca="1">MATCH(Table1[[#This Row],[NB NOTA_C_QTY]],[2]!db[NB NOTA_C_QTY+F],0)</f>
        <v>1793</v>
      </c>
      <c r="I204" s="4" t="str">
        <f ca="1">INDEX(INDIRECT($4:$4),Table1[//DB])</f>
        <v>O pastel JK 18W OP-18 S</v>
      </c>
      <c r="J204" s="4" t="str">
        <f ca="1">INDEX(INDIRECT($4:$4),Table1[//DB])</f>
        <v>ARTO MORO</v>
      </c>
      <c r="K204" s="5" t="str">
        <f ca="1">INDEX(INDIRECT($4:$4),Table1[//DB])</f>
        <v>ATALI</v>
      </c>
      <c r="L204" s="4" t="str">
        <f ca="1">INDEX(INDIRECT($4:$4),Table1[//DB])</f>
        <v>6 LSN</v>
      </c>
      <c r="M204" s="4" t="str">
        <f ca="1">INDEX(INDIRECT($4:$4),Table1[//DB])</f>
        <v>cr/op</v>
      </c>
      <c r="N204" s="4" t="str">
        <f ca="1">INDEX(INDIRECT($4:$4),Table1[//DB])</f>
        <v>6</v>
      </c>
      <c r="O204" s="4" t="str">
        <f ca="1">INDEX(INDIRECT($4:$4),Table1[//DB])</f>
        <v>LSN</v>
      </c>
      <c r="P204" s="4">
        <f ca="1">INDEX(INDIRECT($4:$4),Table1[//DB])</f>
        <v>12</v>
      </c>
      <c r="Q204" s="4" t="str">
        <f ca="1">INDEX(INDIRECT($4:$4),Table1[//DB])</f>
        <v>PCS</v>
      </c>
      <c r="R204" s="4" t="str">
        <f ca="1">INDEX(INDIRECT($4:$4),Table1[//DB])</f>
        <v/>
      </c>
      <c r="S204" s="4" t="str">
        <f ca="1">INDEX(INDIRECT($4:$4),Table1[//DB])</f>
        <v/>
      </c>
      <c r="T204" s="4">
        <f ca="1">INDEX(INDIRECT($4:$4),Table1[//DB])</f>
        <v>72</v>
      </c>
      <c r="U204" s="4" t="str">
        <f ca="1">INDEX(INDIRECT($4:$4),Table1[//DB])</f>
        <v>PCS</v>
      </c>
      <c r="V204" s="4"/>
      <c r="W204" s="2">
        <f>INDEX([1]!NOTA[C],Table1[[#This Row],[//NOTA]])</f>
        <v>1</v>
      </c>
      <c r="X20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04" s="2">
        <f>IF(Table1[[#This Row],[CTN]]&lt;1,"",INDEX([1]!NOTA[QTY],Table1[[#This Row],[//NOTA]]))</f>
        <v>72</v>
      </c>
      <c r="Z204" s="2" t="str">
        <f>IF(Table1[[#This Row],[CTN]]&lt;1,"",INDEX([1]!NOTA[STN],Table1[[#This Row],[//NOTA]]))</f>
        <v>SET</v>
      </c>
      <c r="AA20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</v>
      </c>
      <c r="AB204" s="4" t="str">
        <f>IF(Table1[[#This Row],[CTN]]&lt;1,INDEX([1]!NOTA[QTY],Table1[[#This Row],[//NOTA]]),"")</f>
        <v/>
      </c>
      <c r="AC204" s="4" t="str">
        <f>IF(Table1[[#This Row],[SISA]]="","",INDEX([1]!NOTA[STN],Table1[[#This Row],[//NOTA]]))</f>
        <v/>
      </c>
      <c r="AD20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4" s="2" t="str">
        <f>IF(Table1[[#This Row],[SISA X]]="","",Table1[[#This Row],[STN X]])</f>
        <v/>
      </c>
      <c r="AF204" s="2" t="str">
        <f ca="1">IF(AND(AR$5:AR$373&gt;=$3:$3,AR$5:AR$373&lt;=$4:$4),Table1[[#This Row],[CTN]],"")</f>
        <v/>
      </c>
      <c r="AG204" s="2" t="str">
        <f ca="1">IF(Table1[[#This Row],[CTN_MG_1]]="","",Table1[[#This Row],[SISA X]])</f>
        <v/>
      </c>
      <c r="AH204" s="2" t="str">
        <f ca="1">IF(Table1[[#This Row],[QTY_ECER_MG_1]]="","",Table1[[#This Row],[STN SISA X]])</f>
        <v/>
      </c>
      <c r="AI204" s="2" t="str">
        <f ca="1">IF(Table1[[#This Row],[CTN_MG_1]]="","",COUNT(AF$6:AF204))</f>
        <v/>
      </c>
      <c r="AJ204" s="2">
        <f ca="1">IF(AND(Table1[TGL_H]&gt;=$3:$3,Table1[TGL_H]&lt;=$4:$4),Table1[CTN],"")</f>
        <v>1</v>
      </c>
      <c r="AK204" s="2" t="str">
        <f ca="1">IF(Table1[[#This Row],[CTN_MG_2]]="","",Table1[[#This Row],[SISA X]])</f>
        <v/>
      </c>
      <c r="AL204" s="2" t="str">
        <f ca="1">IF(Table1[[#This Row],[QTY_ECER_MG_2]]="","",Table1[[#This Row],[STN SISA X]])</f>
        <v/>
      </c>
      <c r="AM204" s="2">
        <f ca="1">IF(Table1[[#This Row],[CTN_MG_2]]="","",COUNT(AJ$6:AJ204))</f>
        <v>30</v>
      </c>
      <c r="AN204" s="2" t="str">
        <f ca="1">IF(AND(AR$5:AR$373&gt;=$3:$3,AR$5:AR$373&lt;=$4:$4),Table1[[#This Row],[CTN]],"")</f>
        <v/>
      </c>
      <c r="AO204" s="2" t="str">
        <f ca="1">IF(Table1[[#This Row],[CTN_MG_3]]="","",Table1[[#This Row],[SISA X]])</f>
        <v/>
      </c>
      <c r="AP204" s="2" t="str">
        <f ca="1">IF(Table1[[#This Row],[QTY_ECER_MG_3]]="","",Table1[[#This Row],[STN SISA X]])</f>
        <v/>
      </c>
      <c r="AQ204" s="4" t="str">
        <f ca="1">IF(Table1[[#This Row],[CTN_MG_3]]="","",COUNT(AN$6:AN204))</f>
        <v/>
      </c>
      <c r="AR204" s="3">
        <f ca="1">INDEX([1]!NOTA[TGL_H],Table1[[#This Row],[//NOTA]])</f>
        <v>45117</v>
      </c>
    </row>
    <row r="205" spans="1:44" x14ac:dyDescent="0.25">
      <c r="A205" s="1">
        <v>255</v>
      </c>
      <c r="D205" s="4" t="str">
        <f ca="1">INDEX([1]!NOTA[NB NOTA_C_QTY],Table1[[#This Row],[//NOTA]])</f>
        <v>oilpastelop24sppcaseseaworldjk8box6setartomoro</v>
      </c>
      <c r="E20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opasteljk24wop24s8box6set</v>
      </c>
      <c r="F205" s="4" t="e">
        <f ca="1">MATCH(Table1[NB BM_C_QTY],Table6[POINTER],0)</f>
        <v>#N/A</v>
      </c>
      <c r="G205" s="4">
        <f t="shared" si="4"/>
        <v>255</v>
      </c>
      <c r="H205" s="4">
        <f ca="1">MATCH(Table1[[#This Row],[NB NOTA_C_QTY]],[2]!db[NB NOTA_C_QTY+F],0)</f>
        <v>1794</v>
      </c>
      <c r="I205" s="4" t="str">
        <f ca="1">INDEX(INDIRECT($4:$4),Table1[//DB])</f>
        <v>O pastel JK 24W OP-24 S</v>
      </c>
      <c r="J205" s="4" t="str">
        <f ca="1">INDEX(INDIRECT($4:$4),Table1[//DB])</f>
        <v>ARTO MORO</v>
      </c>
      <c r="K205" s="5" t="str">
        <f ca="1">INDEX(INDIRECT($4:$4),Table1[//DB])</f>
        <v>ATALI</v>
      </c>
      <c r="L205" s="4" t="str">
        <f ca="1">INDEX(INDIRECT($4:$4),Table1[//DB])</f>
        <v>8 BOX (6 SET)</v>
      </c>
      <c r="M205" s="4" t="str">
        <f ca="1">INDEX(INDIRECT($4:$4),Table1[//DB])</f>
        <v>cr/op</v>
      </c>
      <c r="N205" s="4" t="str">
        <f ca="1">INDEX(INDIRECT($4:$4),Table1[//DB])</f>
        <v>8</v>
      </c>
      <c r="O205" s="4" t="str">
        <f ca="1">INDEX(INDIRECT($4:$4),Table1[//DB])</f>
        <v>BOX</v>
      </c>
      <c r="P205" s="4" t="str">
        <f ca="1">INDEX(INDIRECT($4:$4),Table1[//DB])</f>
        <v>6</v>
      </c>
      <c r="Q205" s="4" t="str">
        <f ca="1">INDEX(INDIRECT($4:$4),Table1[//DB])</f>
        <v>SET</v>
      </c>
      <c r="R205" s="4" t="str">
        <f ca="1">INDEX(INDIRECT($4:$4),Table1[//DB])</f>
        <v/>
      </c>
      <c r="S205" s="4" t="str">
        <f ca="1">INDEX(INDIRECT($4:$4),Table1[//DB])</f>
        <v/>
      </c>
      <c r="T205" s="4">
        <f ca="1">INDEX(INDIRECT($4:$4),Table1[//DB])</f>
        <v>48</v>
      </c>
      <c r="U205" s="4" t="str">
        <f ca="1">INDEX(INDIRECT($4:$4),Table1[//DB])</f>
        <v>SET</v>
      </c>
      <c r="V205" s="4"/>
      <c r="W205" s="2">
        <f>INDEX([1]!NOTA[C],Table1[[#This Row],[//NOTA]])</f>
        <v>5</v>
      </c>
      <c r="X205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05" s="2">
        <f>IF(Table1[[#This Row],[CTN]]&lt;1,"",INDEX([1]!NOTA[QTY],Table1[[#This Row],[//NOTA]]))</f>
        <v>240</v>
      </c>
      <c r="Z205" s="2" t="str">
        <f>IF(Table1[[#This Row],[CTN]]&lt;1,"",INDEX([1]!NOTA[STN],Table1[[#This Row],[//NOTA]]))</f>
        <v>SET</v>
      </c>
      <c r="AA20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205" s="4" t="str">
        <f>IF(Table1[[#This Row],[CTN]]&lt;1,INDEX([1]!NOTA[QTY],Table1[[#This Row],[//NOTA]]),"")</f>
        <v/>
      </c>
      <c r="AC205" s="4" t="str">
        <f>IF(Table1[[#This Row],[SISA]]="","",INDEX([1]!NOTA[STN],Table1[[#This Row],[//NOTA]]))</f>
        <v/>
      </c>
      <c r="AD20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5" s="2" t="str">
        <f>IF(Table1[[#This Row],[SISA X]]="","",Table1[[#This Row],[STN X]])</f>
        <v/>
      </c>
      <c r="AF205" s="2" t="str">
        <f ca="1">IF(AND(AR$5:AR$373&gt;=$3:$3,AR$5:AR$373&lt;=$4:$4),Table1[[#This Row],[CTN]],"")</f>
        <v/>
      </c>
      <c r="AG205" s="2" t="str">
        <f ca="1">IF(Table1[[#This Row],[CTN_MG_1]]="","",Table1[[#This Row],[SISA X]])</f>
        <v/>
      </c>
      <c r="AH205" s="2" t="str">
        <f ca="1">IF(Table1[[#This Row],[QTY_ECER_MG_1]]="","",Table1[[#This Row],[STN SISA X]])</f>
        <v/>
      </c>
      <c r="AI205" s="2" t="str">
        <f ca="1">IF(Table1[[#This Row],[CTN_MG_1]]="","",COUNT(AF$6:AF205))</f>
        <v/>
      </c>
      <c r="AJ205" s="2">
        <f ca="1">IF(AND(Table1[TGL_H]&gt;=$3:$3,Table1[TGL_H]&lt;=$4:$4),Table1[CTN],"")</f>
        <v>5</v>
      </c>
      <c r="AK205" s="2" t="str">
        <f ca="1">IF(Table1[[#This Row],[CTN_MG_2]]="","",Table1[[#This Row],[SISA X]])</f>
        <v/>
      </c>
      <c r="AL205" s="2" t="str">
        <f ca="1">IF(Table1[[#This Row],[QTY_ECER_MG_2]]="","",Table1[[#This Row],[STN SISA X]])</f>
        <v/>
      </c>
      <c r="AM205" s="2">
        <f ca="1">IF(Table1[[#This Row],[CTN_MG_2]]="","",COUNT(AJ$6:AJ205))</f>
        <v>31</v>
      </c>
      <c r="AN205" s="2" t="str">
        <f ca="1">IF(AND(AR$5:AR$373&gt;=$3:$3,AR$5:AR$373&lt;=$4:$4),Table1[[#This Row],[CTN]],"")</f>
        <v/>
      </c>
      <c r="AO205" s="2" t="str">
        <f ca="1">IF(Table1[[#This Row],[CTN_MG_3]]="","",Table1[[#This Row],[SISA X]])</f>
        <v/>
      </c>
      <c r="AP205" s="2" t="str">
        <f ca="1">IF(Table1[[#This Row],[QTY_ECER_MG_3]]="","",Table1[[#This Row],[STN SISA X]])</f>
        <v/>
      </c>
      <c r="AQ205" s="4" t="str">
        <f ca="1">IF(Table1[[#This Row],[CTN_MG_3]]="","",COUNT(AN$6:AN205))</f>
        <v/>
      </c>
      <c r="AR205" s="3">
        <f ca="1">INDEX([1]!NOTA[TGL_H],Table1[[#This Row],[//NOTA]])</f>
        <v>45117</v>
      </c>
    </row>
    <row r="206" spans="1:44" x14ac:dyDescent="0.25">
      <c r="A206" s="1">
        <v>256</v>
      </c>
      <c r="D206" s="4" t="str">
        <f ca="1">INDEX([1]!NOTA[NB NOTA_C_QTY],Table1[[#This Row],[//NOTA]])</f>
        <v>oilpastelop36sppcaseseaworldjk6box6setartomoro</v>
      </c>
      <c r="E20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opasteljk36wop36s6box6set</v>
      </c>
      <c r="F206" s="4" t="e">
        <f ca="1">MATCH(Table1[NB BM_C_QTY],Table6[POINTER],0)</f>
        <v>#N/A</v>
      </c>
      <c r="G206" s="4">
        <f t="shared" si="4"/>
        <v>256</v>
      </c>
      <c r="H206" s="4">
        <f ca="1">MATCH(Table1[[#This Row],[NB NOTA_C_QTY]],[2]!db[NB NOTA_C_QTY+F],0)</f>
        <v>1795</v>
      </c>
      <c r="I206" s="4" t="str">
        <f ca="1">INDEX(INDIRECT($4:$4),Table1[//DB])</f>
        <v>O pastel JK 36W OP-36 S</v>
      </c>
      <c r="J206" s="4" t="str">
        <f ca="1">INDEX(INDIRECT($4:$4),Table1[//DB])</f>
        <v>ARTO MORO</v>
      </c>
      <c r="K206" s="5" t="str">
        <f ca="1">INDEX(INDIRECT($4:$4),Table1[//DB])</f>
        <v>ATALI</v>
      </c>
      <c r="L206" s="4" t="str">
        <f ca="1">INDEX(INDIRECT($4:$4),Table1[//DB])</f>
        <v>6 BOX (6 SET)</v>
      </c>
      <c r="M206" s="4" t="str">
        <f ca="1">INDEX(INDIRECT($4:$4),Table1[//DB])</f>
        <v>cr/op</v>
      </c>
      <c r="N206" s="4" t="str">
        <f ca="1">INDEX(INDIRECT($4:$4),Table1[//DB])</f>
        <v>6</v>
      </c>
      <c r="O206" s="4" t="str">
        <f ca="1">INDEX(INDIRECT($4:$4),Table1[//DB])</f>
        <v>BOX</v>
      </c>
      <c r="P206" s="4" t="str">
        <f ca="1">INDEX(INDIRECT($4:$4),Table1[//DB])</f>
        <v>6</v>
      </c>
      <c r="Q206" s="4" t="str">
        <f ca="1">INDEX(INDIRECT($4:$4),Table1[//DB])</f>
        <v>SET</v>
      </c>
      <c r="R206" s="4" t="str">
        <f ca="1">INDEX(INDIRECT($4:$4),Table1[//DB])</f>
        <v/>
      </c>
      <c r="S206" s="4" t="str">
        <f ca="1">INDEX(INDIRECT($4:$4),Table1[//DB])</f>
        <v/>
      </c>
      <c r="T206" s="4">
        <f ca="1">INDEX(INDIRECT($4:$4),Table1[//DB])</f>
        <v>36</v>
      </c>
      <c r="U206" s="4" t="str">
        <f ca="1">INDEX(INDIRECT($4:$4),Table1[//DB])</f>
        <v>SET</v>
      </c>
      <c r="V206" s="4"/>
      <c r="W206" s="2">
        <f>INDEX([1]!NOTA[C],Table1[[#This Row],[//NOTA]])</f>
        <v>1</v>
      </c>
      <c r="X20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06" s="2">
        <f>IF(Table1[[#This Row],[CTN]]&lt;1,"",INDEX([1]!NOTA[QTY],Table1[[#This Row],[//NOTA]]))</f>
        <v>36</v>
      </c>
      <c r="Z206" s="2" t="str">
        <f>IF(Table1[[#This Row],[CTN]]&lt;1,"",INDEX([1]!NOTA[STN],Table1[[#This Row],[//NOTA]]))</f>
        <v>SET</v>
      </c>
      <c r="AA20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</v>
      </c>
      <c r="AB206" s="4" t="str">
        <f>IF(Table1[[#This Row],[CTN]]&lt;1,INDEX([1]!NOTA[QTY],Table1[[#This Row],[//NOTA]]),"")</f>
        <v/>
      </c>
      <c r="AC206" s="4" t="str">
        <f>IF(Table1[[#This Row],[SISA]]="","",INDEX([1]!NOTA[STN],Table1[[#This Row],[//NOTA]]))</f>
        <v/>
      </c>
      <c r="AD20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6" s="2" t="str">
        <f>IF(Table1[[#This Row],[SISA X]]="","",Table1[[#This Row],[STN X]])</f>
        <v/>
      </c>
      <c r="AF206" s="2" t="str">
        <f ca="1">IF(AND(AR$5:AR$373&gt;=$3:$3,AR$5:AR$373&lt;=$4:$4),Table1[[#This Row],[CTN]],"")</f>
        <v/>
      </c>
      <c r="AG206" s="2" t="str">
        <f ca="1">IF(Table1[[#This Row],[CTN_MG_1]]="","",Table1[[#This Row],[SISA X]])</f>
        <v/>
      </c>
      <c r="AH206" s="2" t="str">
        <f ca="1">IF(Table1[[#This Row],[QTY_ECER_MG_1]]="","",Table1[[#This Row],[STN SISA X]])</f>
        <v/>
      </c>
      <c r="AI206" s="2" t="str">
        <f ca="1">IF(Table1[[#This Row],[CTN_MG_1]]="","",COUNT(AF$6:AF206))</f>
        <v/>
      </c>
      <c r="AJ206" s="2">
        <f ca="1">IF(AND(Table1[TGL_H]&gt;=$3:$3,Table1[TGL_H]&lt;=$4:$4),Table1[CTN],"")</f>
        <v>1</v>
      </c>
      <c r="AK206" s="2" t="str">
        <f ca="1">IF(Table1[[#This Row],[CTN_MG_2]]="","",Table1[[#This Row],[SISA X]])</f>
        <v/>
      </c>
      <c r="AL206" s="2" t="str">
        <f ca="1">IF(Table1[[#This Row],[QTY_ECER_MG_2]]="","",Table1[[#This Row],[STN SISA X]])</f>
        <v/>
      </c>
      <c r="AM206" s="2">
        <f ca="1">IF(Table1[[#This Row],[CTN_MG_2]]="","",COUNT(AJ$6:AJ206))</f>
        <v>32</v>
      </c>
      <c r="AN206" s="2" t="str">
        <f ca="1">IF(AND(AR$5:AR$373&gt;=$3:$3,AR$5:AR$373&lt;=$4:$4),Table1[[#This Row],[CTN]],"")</f>
        <v/>
      </c>
      <c r="AO206" s="2" t="str">
        <f ca="1">IF(Table1[[#This Row],[CTN_MG_3]]="","",Table1[[#This Row],[SISA X]])</f>
        <v/>
      </c>
      <c r="AP206" s="2" t="str">
        <f ca="1">IF(Table1[[#This Row],[QTY_ECER_MG_3]]="","",Table1[[#This Row],[STN SISA X]])</f>
        <v/>
      </c>
      <c r="AQ206" s="4" t="str">
        <f ca="1">IF(Table1[[#This Row],[CTN_MG_3]]="","",COUNT(AN$6:AN206))</f>
        <v/>
      </c>
      <c r="AR206" s="3">
        <f ca="1">INDEX([1]!NOTA[TGL_H],Table1[[#This Row],[//NOTA]])</f>
        <v>45117</v>
      </c>
    </row>
    <row r="207" spans="1:44" x14ac:dyDescent="0.25">
      <c r="A207" s="1">
        <v>257</v>
      </c>
      <c r="D207" s="4" t="str">
        <f ca="1">INDEX([1]!NOTA[NB NOTA_C_QTY],Table1[[#This Row],[//NOTA]])</f>
        <v>oilpastelop55sppcaseseaworldjk4box6setartomoro</v>
      </c>
      <c r="E20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opasteljk55wop55s4box6set</v>
      </c>
      <c r="F207" s="4" t="e">
        <f ca="1">MATCH(Table1[NB BM_C_QTY],Table6[POINTER],0)</f>
        <v>#N/A</v>
      </c>
      <c r="G207" s="4">
        <f t="shared" si="4"/>
        <v>257</v>
      </c>
      <c r="H207" s="4">
        <f ca="1">MATCH(Table1[[#This Row],[NB NOTA_C_QTY]],[2]!db[NB NOTA_C_QTY+F],0)</f>
        <v>1797</v>
      </c>
      <c r="I207" s="4" t="str">
        <f ca="1">INDEX(INDIRECT($4:$4),Table1[//DB])</f>
        <v>O pastel JK 55W OP-55 S</v>
      </c>
      <c r="J207" s="4" t="str">
        <f ca="1">INDEX(INDIRECT($4:$4),Table1[//DB])</f>
        <v>ARTO MORO</v>
      </c>
      <c r="K207" s="5" t="str">
        <f ca="1">INDEX(INDIRECT($4:$4),Table1[//DB])</f>
        <v>ATALI</v>
      </c>
      <c r="L207" s="4" t="str">
        <f ca="1">INDEX(INDIRECT($4:$4),Table1[//DB])</f>
        <v>4 BOX (6 SET)</v>
      </c>
      <c r="M207" s="4" t="str">
        <f ca="1">INDEX(INDIRECT($4:$4),Table1[//DB])</f>
        <v>cr/op</v>
      </c>
      <c r="N207" s="4" t="str">
        <f ca="1">INDEX(INDIRECT($4:$4),Table1[//DB])</f>
        <v>4</v>
      </c>
      <c r="O207" s="4" t="str">
        <f ca="1">INDEX(INDIRECT($4:$4),Table1[//DB])</f>
        <v>BOX</v>
      </c>
      <c r="P207" s="4" t="str">
        <f ca="1">INDEX(INDIRECT($4:$4),Table1[//DB])</f>
        <v>6</v>
      </c>
      <c r="Q207" s="4" t="str">
        <f ca="1">INDEX(INDIRECT($4:$4),Table1[//DB])</f>
        <v>SET</v>
      </c>
      <c r="R207" s="4" t="str">
        <f ca="1">INDEX(INDIRECT($4:$4),Table1[//DB])</f>
        <v/>
      </c>
      <c r="S207" s="4" t="str">
        <f ca="1">INDEX(INDIRECT($4:$4),Table1[//DB])</f>
        <v/>
      </c>
      <c r="T207" s="4">
        <f ca="1">INDEX(INDIRECT($4:$4),Table1[//DB])</f>
        <v>24</v>
      </c>
      <c r="U207" s="4" t="str">
        <f ca="1">INDEX(INDIRECT($4:$4),Table1[//DB])</f>
        <v>SET</v>
      </c>
      <c r="V207" s="4"/>
      <c r="W207" s="2">
        <f>INDEX([1]!NOTA[C],Table1[[#This Row],[//NOTA]])</f>
        <v>1</v>
      </c>
      <c r="X20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07" s="2">
        <f>IF(Table1[[#This Row],[CTN]]&lt;1,"",INDEX([1]!NOTA[QTY],Table1[[#This Row],[//NOTA]]))</f>
        <v>24</v>
      </c>
      <c r="Z207" s="2" t="str">
        <f>IF(Table1[[#This Row],[CTN]]&lt;1,"",INDEX([1]!NOTA[STN],Table1[[#This Row],[//NOTA]]))</f>
        <v>SET</v>
      </c>
      <c r="AA20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</v>
      </c>
      <c r="AB207" s="4" t="str">
        <f>IF(Table1[[#This Row],[CTN]]&lt;1,INDEX([1]!NOTA[QTY],Table1[[#This Row],[//NOTA]]),"")</f>
        <v/>
      </c>
      <c r="AC207" s="4" t="str">
        <f>IF(Table1[[#This Row],[SISA]]="","",INDEX([1]!NOTA[STN],Table1[[#This Row],[//NOTA]]))</f>
        <v/>
      </c>
      <c r="AD20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7" s="2" t="str">
        <f>IF(Table1[[#This Row],[SISA X]]="","",Table1[[#This Row],[STN X]])</f>
        <v/>
      </c>
      <c r="AF207" s="2" t="str">
        <f ca="1">IF(AND(AR$5:AR$373&gt;=$3:$3,AR$5:AR$373&lt;=$4:$4),Table1[[#This Row],[CTN]],"")</f>
        <v/>
      </c>
      <c r="AG207" s="2" t="str">
        <f ca="1">IF(Table1[[#This Row],[CTN_MG_1]]="","",Table1[[#This Row],[SISA X]])</f>
        <v/>
      </c>
      <c r="AH207" s="2" t="str">
        <f ca="1">IF(Table1[[#This Row],[QTY_ECER_MG_1]]="","",Table1[[#This Row],[STN SISA X]])</f>
        <v/>
      </c>
      <c r="AI207" s="2" t="str">
        <f ca="1">IF(Table1[[#This Row],[CTN_MG_1]]="","",COUNT(AF$6:AF207))</f>
        <v/>
      </c>
      <c r="AJ207" s="2">
        <f ca="1">IF(AND(Table1[TGL_H]&gt;=$3:$3,Table1[TGL_H]&lt;=$4:$4),Table1[CTN],"")</f>
        <v>1</v>
      </c>
      <c r="AK207" s="2" t="str">
        <f ca="1">IF(Table1[[#This Row],[CTN_MG_2]]="","",Table1[[#This Row],[SISA X]])</f>
        <v/>
      </c>
      <c r="AL207" s="2" t="str">
        <f ca="1">IF(Table1[[#This Row],[QTY_ECER_MG_2]]="","",Table1[[#This Row],[STN SISA X]])</f>
        <v/>
      </c>
      <c r="AM207" s="2">
        <f ca="1">IF(Table1[[#This Row],[CTN_MG_2]]="","",COUNT(AJ$6:AJ207))</f>
        <v>33</v>
      </c>
      <c r="AN207" s="2" t="str">
        <f ca="1">IF(AND(AR$5:AR$373&gt;=$3:$3,AR$5:AR$373&lt;=$4:$4),Table1[[#This Row],[CTN]],"")</f>
        <v/>
      </c>
      <c r="AO207" s="2" t="str">
        <f ca="1">IF(Table1[[#This Row],[CTN_MG_3]]="","",Table1[[#This Row],[SISA X]])</f>
        <v/>
      </c>
      <c r="AP207" s="2" t="str">
        <f ca="1">IF(Table1[[#This Row],[QTY_ECER_MG_3]]="","",Table1[[#This Row],[STN SISA X]])</f>
        <v/>
      </c>
      <c r="AQ207" s="4" t="str">
        <f ca="1">IF(Table1[[#This Row],[CTN_MG_3]]="","",COUNT(AN$6:AN207))</f>
        <v/>
      </c>
      <c r="AR207" s="3">
        <f ca="1">INDEX([1]!NOTA[TGL_H],Table1[[#This Row],[//NOTA]])</f>
        <v>45117</v>
      </c>
    </row>
    <row r="208" spans="1:44" x14ac:dyDescent="0.25">
      <c r="A208" s="1">
        <v>258</v>
      </c>
      <c r="D208" s="4" t="str">
        <f ca="1">INDEX([1]!NOTA[NB NOTA_C_QTY],Table1[[#This Row],[//NOTA]])</f>
        <v>crayonputartwcr12sjk12lsnartomoro</v>
      </c>
      <c r="E20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crayonputarjktwcr12s12lsn</v>
      </c>
      <c r="F208" s="4" t="e">
        <f ca="1">MATCH(Table1[NB BM_C_QTY],Table6[POINTER],0)</f>
        <v>#N/A</v>
      </c>
      <c r="G208" s="4">
        <f t="shared" si="4"/>
        <v>258</v>
      </c>
      <c r="H208" s="4">
        <f ca="1">MATCH(Table1[[#This Row],[NB NOTA_C_QTY]],[2]!db[NB NOTA_C_QTY+F],0)</f>
        <v>642</v>
      </c>
      <c r="I208" s="4" t="str">
        <f ca="1">INDEX(INDIRECT($4:$4),Table1[//DB])</f>
        <v>Crayon putar JK TWCR-12 S</v>
      </c>
      <c r="J208" s="4" t="str">
        <f ca="1">INDEX(INDIRECT($4:$4),Table1[//DB])</f>
        <v>ARTO MORO</v>
      </c>
      <c r="K208" s="5" t="str">
        <f ca="1">INDEX(INDIRECT($4:$4),Table1[//DB])</f>
        <v>ATALI</v>
      </c>
      <c r="L208" s="4" t="str">
        <f ca="1">INDEX(INDIRECT($4:$4),Table1[//DB])</f>
        <v>12 LSN</v>
      </c>
      <c r="M208" s="4" t="str">
        <f ca="1">INDEX(INDIRECT($4:$4),Table1[//DB])</f>
        <v>cr/op</v>
      </c>
      <c r="N208" s="4" t="str">
        <f ca="1">INDEX(INDIRECT($4:$4),Table1[//DB])</f>
        <v>12</v>
      </c>
      <c r="O208" s="4" t="str">
        <f ca="1">INDEX(INDIRECT($4:$4),Table1[//DB])</f>
        <v>LSN</v>
      </c>
      <c r="P208" s="4">
        <f ca="1">INDEX(INDIRECT($4:$4),Table1[//DB])</f>
        <v>12</v>
      </c>
      <c r="Q208" s="4" t="str">
        <f ca="1">INDEX(INDIRECT($4:$4),Table1[//DB])</f>
        <v>PCS</v>
      </c>
      <c r="R208" s="4" t="str">
        <f ca="1">INDEX(INDIRECT($4:$4),Table1[//DB])</f>
        <v/>
      </c>
      <c r="S208" s="4" t="str">
        <f ca="1">INDEX(INDIRECT($4:$4),Table1[//DB])</f>
        <v/>
      </c>
      <c r="T208" s="4">
        <f ca="1">INDEX(INDIRECT($4:$4),Table1[//DB])</f>
        <v>144</v>
      </c>
      <c r="U208" s="4" t="str">
        <f ca="1">INDEX(INDIRECT($4:$4),Table1[//DB])</f>
        <v>PCS</v>
      </c>
      <c r="V208" s="4"/>
      <c r="W208" s="2">
        <f>INDEX([1]!NOTA[C],Table1[[#This Row],[//NOTA]])</f>
        <v>2</v>
      </c>
      <c r="X20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08" s="2">
        <f>IF(Table1[[#This Row],[CTN]]&lt;1,"",INDEX([1]!NOTA[QTY],Table1[[#This Row],[//NOTA]]))</f>
        <v>288</v>
      </c>
      <c r="Z208" s="2" t="str">
        <f>IF(Table1[[#This Row],[CTN]]&lt;1,"",INDEX([1]!NOTA[STN],Table1[[#This Row],[//NOTA]]))</f>
        <v>SET</v>
      </c>
      <c r="AA20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208" s="4" t="str">
        <f>IF(Table1[[#This Row],[CTN]]&lt;1,INDEX([1]!NOTA[QTY],Table1[[#This Row],[//NOTA]]),"")</f>
        <v/>
      </c>
      <c r="AC208" s="4" t="str">
        <f>IF(Table1[[#This Row],[SISA]]="","",INDEX([1]!NOTA[STN],Table1[[#This Row],[//NOTA]]))</f>
        <v/>
      </c>
      <c r="AD20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8" s="2" t="str">
        <f>IF(Table1[[#This Row],[SISA X]]="","",Table1[[#This Row],[STN X]])</f>
        <v/>
      </c>
      <c r="AF208" s="2" t="str">
        <f ca="1">IF(AND(AR$5:AR$373&gt;=$3:$3,AR$5:AR$373&lt;=$4:$4),Table1[[#This Row],[CTN]],"")</f>
        <v/>
      </c>
      <c r="AG208" s="2" t="str">
        <f ca="1">IF(Table1[[#This Row],[CTN_MG_1]]="","",Table1[[#This Row],[SISA X]])</f>
        <v/>
      </c>
      <c r="AH208" s="2" t="str">
        <f ca="1">IF(Table1[[#This Row],[QTY_ECER_MG_1]]="","",Table1[[#This Row],[STN SISA X]])</f>
        <v/>
      </c>
      <c r="AI208" s="2" t="str">
        <f ca="1">IF(Table1[[#This Row],[CTN_MG_1]]="","",COUNT(AF$6:AF208))</f>
        <v/>
      </c>
      <c r="AJ208" s="2">
        <f ca="1">IF(AND(Table1[TGL_H]&gt;=$3:$3,Table1[TGL_H]&lt;=$4:$4),Table1[CTN],"")</f>
        <v>2</v>
      </c>
      <c r="AK208" s="2" t="str">
        <f ca="1">IF(Table1[[#This Row],[CTN_MG_2]]="","",Table1[[#This Row],[SISA X]])</f>
        <v/>
      </c>
      <c r="AL208" s="2" t="str">
        <f ca="1">IF(Table1[[#This Row],[QTY_ECER_MG_2]]="","",Table1[[#This Row],[STN SISA X]])</f>
        <v/>
      </c>
      <c r="AM208" s="2">
        <f ca="1">IF(Table1[[#This Row],[CTN_MG_2]]="","",COUNT(AJ$6:AJ208))</f>
        <v>34</v>
      </c>
      <c r="AN208" s="2" t="str">
        <f ca="1">IF(AND(AR$5:AR$373&gt;=$3:$3,AR$5:AR$373&lt;=$4:$4),Table1[[#This Row],[CTN]],"")</f>
        <v/>
      </c>
      <c r="AO208" s="2" t="str">
        <f ca="1">IF(Table1[[#This Row],[CTN_MG_3]]="","",Table1[[#This Row],[SISA X]])</f>
        <v/>
      </c>
      <c r="AP208" s="2" t="str">
        <f ca="1">IF(Table1[[#This Row],[QTY_ECER_MG_3]]="","",Table1[[#This Row],[STN SISA X]])</f>
        <v/>
      </c>
      <c r="AQ208" s="4" t="str">
        <f ca="1">IF(Table1[[#This Row],[CTN_MG_3]]="","",COUNT(AN$6:AN208))</f>
        <v/>
      </c>
      <c r="AR208" s="3">
        <f ca="1">INDEX([1]!NOTA[TGL_H],Table1[[#This Row],[//NOTA]])</f>
        <v>45117</v>
      </c>
    </row>
    <row r="209" spans="1:44" x14ac:dyDescent="0.25">
      <c r="A209" s="1">
        <v>259</v>
      </c>
      <c r="D209" s="4" t="str">
        <f ca="1">INDEX([1]!NOTA[NB NOTA_C_QTY],Table1[[#This Row],[//NOTA]])</f>
        <v>crayonputartwcr12minijk12lsnartomoro</v>
      </c>
      <c r="E20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crayonputarjktwcr12mini12lsn</v>
      </c>
      <c r="F209" s="4" t="e">
        <f ca="1">MATCH(Table1[NB BM_C_QTY],Table6[POINTER],0)</f>
        <v>#N/A</v>
      </c>
      <c r="G209" s="4">
        <f t="shared" si="4"/>
        <v>259</v>
      </c>
      <c r="H209" s="4">
        <f ca="1">MATCH(Table1[[#This Row],[NB NOTA_C_QTY]],[2]!db[NB NOTA_C_QTY+F],0)</f>
        <v>641</v>
      </c>
      <c r="I209" s="4" t="str">
        <f ca="1">INDEX(INDIRECT($4:$4),Table1[//DB])</f>
        <v>Crayon putar JK TWCR-12 mini</v>
      </c>
      <c r="J209" s="4" t="str">
        <f ca="1">INDEX(INDIRECT($4:$4),Table1[//DB])</f>
        <v>ARTO MORO</v>
      </c>
      <c r="K209" s="5" t="str">
        <f ca="1">INDEX(INDIRECT($4:$4),Table1[//DB])</f>
        <v>ATALI</v>
      </c>
      <c r="L209" s="4" t="str">
        <f ca="1">INDEX(INDIRECT($4:$4),Table1[//DB])</f>
        <v>12 LSN</v>
      </c>
      <c r="M209" s="4" t="str">
        <f ca="1">INDEX(INDIRECT($4:$4),Table1[//DB])</f>
        <v>cr/op</v>
      </c>
      <c r="N209" s="4" t="str">
        <f ca="1">INDEX(INDIRECT($4:$4),Table1[//DB])</f>
        <v>12</v>
      </c>
      <c r="O209" s="4" t="str">
        <f ca="1">INDEX(INDIRECT($4:$4),Table1[//DB])</f>
        <v>LSN</v>
      </c>
      <c r="P209" s="4">
        <f ca="1">INDEX(INDIRECT($4:$4),Table1[//DB])</f>
        <v>12</v>
      </c>
      <c r="Q209" s="4" t="str">
        <f ca="1">INDEX(INDIRECT($4:$4),Table1[//DB])</f>
        <v>PCS</v>
      </c>
      <c r="R209" s="4" t="str">
        <f ca="1">INDEX(INDIRECT($4:$4),Table1[//DB])</f>
        <v/>
      </c>
      <c r="S209" s="4" t="str">
        <f ca="1">INDEX(INDIRECT($4:$4),Table1[//DB])</f>
        <v/>
      </c>
      <c r="T209" s="4">
        <f ca="1">INDEX(INDIRECT($4:$4),Table1[//DB])</f>
        <v>144</v>
      </c>
      <c r="U209" s="4" t="str">
        <f ca="1">INDEX(INDIRECT($4:$4),Table1[//DB])</f>
        <v>PCS</v>
      </c>
      <c r="V209" s="4"/>
      <c r="W209" s="2">
        <f>INDEX([1]!NOTA[C],Table1[[#This Row],[//NOTA]])</f>
        <v>2</v>
      </c>
      <c r="X20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09" s="2">
        <f>IF(Table1[[#This Row],[CTN]]&lt;1,"",INDEX([1]!NOTA[QTY],Table1[[#This Row],[//NOTA]]))</f>
        <v>288</v>
      </c>
      <c r="Z209" s="2" t="str">
        <f>IF(Table1[[#This Row],[CTN]]&lt;1,"",INDEX([1]!NOTA[STN],Table1[[#This Row],[//NOTA]]))</f>
        <v>SET</v>
      </c>
      <c r="AA20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209" s="4" t="str">
        <f>IF(Table1[[#This Row],[CTN]]&lt;1,INDEX([1]!NOTA[QTY],Table1[[#This Row],[//NOTA]]),"")</f>
        <v/>
      </c>
      <c r="AC209" s="4" t="str">
        <f>IF(Table1[[#This Row],[SISA]]="","",INDEX([1]!NOTA[STN],Table1[[#This Row],[//NOTA]]))</f>
        <v/>
      </c>
      <c r="AD20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09" s="2" t="str">
        <f>IF(Table1[[#This Row],[SISA X]]="","",Table1[[#This Row],[STN X]])</f>
        <v/>
      </c>
      <c r="AF209" s="2" t="str">
        <f ca="1">IF(AND(AR$5:AR$373&gt;=$3:$3,AR$5:AR$373&lt;=$4:$4),Table1[[#This Row],[CTN]],"")</f>
        <v/>
      </c>
      <c r="AG209" s="2" t="str">
        <f ca="1">IF(Table1[[#This Row],[CTN_MG_1]]="","",Table1[[#This Row],[SISA X]])</f>
        <v/>
      </c>
      <c r="AH209" s="2" t="str">
        <f ca="1">IF(Table1[[#This Row],[QTY_ECER_MG_1]]="","",Table1[[#This Row],[STN SISA X]])</f>
        <v/>
      </c>
      <c r="AI209" s="2" t="str">
        <f ca="1">IF(Table1[[#This Row],[CTN_MG_1]]="","",COUNT(AF$6:AF209))</f>
        <v/>
      </c>
      <c r="AJ209" s="2">
        <f ca="1">IF(AND(Table1[TGL_H]&gt;=$3:$3,Table1[TGL_H]&lt;=$4:$4),Table1[CTN],"")</f>
        <v>2</v>
      </c>
      <c r="AK209" s="2" t="str">
        <f ca="1">IF(Table1[[#This Row],[CTN_MG_2]]="","",Table1[[#This Row],[SISA X]])</f>
        <v/>
      </c>
      <c r="AL209" s="2" t="str">
        <f ca="1">IF(Table1[[#This Row],[QTY_ECER_MG_2]]="","",Table1[[#This Row],[STN SISA X]])</f>
        <v/>
      </c>
      <c r="AM209" s="2">
        <f ca="1">IF(Table1[[#This Row],[CTN_MG_2]]="","",COUNT(AJ$6:AJ209))</f>
        <v>35</v>
      </c>
      <c r="AN209" s="2" t="str">
        <f ca="1">IF(AND(AR$5:AR$373&gt;=$3:$3,AR$5:AR$373&lt;=$4:$4),Table1[[#This Row],[CTN]],"")</f>
        <v/>
      </c>
      <c r="AO209" s="2" t="str">
        <f ca="1">IF(Table1[[#This Row],[CTN_MG_3]]="","",Table1[[#This Row],[SISA X]])</f>
        <v/>
      </c>
      <c r="AP209" s="2" t="str">
        <f ca="1">IF(Table1[[#This Row],[QTY_ECER_MG_3]]="","",Table1[[#This Row],[STN SISA X]])</f>
        <v/>
      </c>
      <c r="AQ209" s="4" t="str">
        <f ca="1">IF(Table1[[#This Row],[CTN_MG_3]]="","",COUNT(AN$6:AN209))</f>
        <v/>
      </c>
      <c r="AR209" s="3">
        <f ca="1">INDEX([1]!NOTA[TGL_H],Table1[[#This Row],[//NOTA]])</f>
        <v>45117</v>
      </c>
    </row>
    <row r="210" spans="1:44" x14ac:dyDescent="0.25">
      <c r="A210" s="1">
        <v>260</v>
      </c>
      <c r="D210" s="4" t="str">
        <f ca="1">INDEX([1]!NOTA[NB NOTA_C_QTY],Table1[[#This Row],[//NOTA]])</f>
        <v>eraser526b40pjk50box40pcsartomoro</v>
      </c>
      <c r="E21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stipjk526b40pputih50box40pcs</v>
      </c>
      <c r="F210" s="4" t="e">
        <f ca="1">MATCH(Table1[NB BM_C_QTY],Table6[POINTER],0)</f>
        <v>#N/A</v>
      </c>
      <c r="G210" s="4">
        <f t="shared" si="4"/>
        <v>260</v>
      </c>
      <c r="H210" s="4">
        <f ca="1">MATCH(Table1[[#This Row],[NB NOTA_C_QTY]],[2]!db[NB NOTA_C_QTY+F],0)</f>
        <v>793</v>
      </c>
      <c r="I210" s="4" t="str">
        <f ca="1">INDEX(INDIRECT($4:$4),Table1[//DB])</f>
        <v>Stip JK 526-B40 P Putih</v>
      </c>
      <c r="J210" s="4" t="str">
        <f ca="1">INDEX(INDIRECT($4:$4),Table1[//DB])</f>
        <v>ARTO MORO</v>
      </c>
      <c r="K210" s="5" t="str">
        <f ca="1">INDEX(INDIRECT($4:$4),Table1[//DB])</f>
        <v>ATALI</v>
      </c>
      <c r="L210" s="4" t="str">
        <f ca="1">INDEX(INDIRECT($4:$4),Table1[//DB])</f>
        <v>50 BOX (40 PCS)</v>
      </c>
      <c r="M210" s="4" t="str">
        <f ca="1">INDEX(INDIRECT($4:$4),Table1[//DB])</f>
        <v>stip</v>
      </c>
      <c r="N210" s="4" t="str">
        <f ca="1">INDEX(INDIRECT($4:$4),Table1[//DB])</f>
        <v>50</v>
      </c>
      <c r="O210" s="4" t="str">
        <f ca="1">INDEX(INDIRECT($4:$4),Table1[//DB])</f>
        <v>BOX</v>
      </c>
      <c r="P210" s="4" t="str">
        <f ca="1">INDEX(INDIRECT($4:$4),Table1[//DB])</f>
        <v>40</v>
      </c>
      <c r="Q210" s="4" t="str">
        <f ca="1">INDEX(INDIRECT($4:$4),Table1[//DB])</f>
        <v>PCS</v>
      </c>
      <c r="R210" s="4" t="str">
        <f ca="1">INDEX(INDIRECT($4:$4),Table1[//DB])</f>
        <v/>
      </c>
      <c r="S210" s="4" t="str">
        <f ca="1">INDEX(INDIRECT($4:$4),Table1[//DB])</f>
        <v/>
      </c>
      <c r="T210" s="4">
        <f ca="1">INDEX(INDIRECT($4:$4),Table1[//DB])</f>
        <v>2000</v>
      </c>
      <c r="U210" s="4" t="str">
        <f ca="1">INDEX(INDIRECT($4:$4),Table1[//DB])</f>
        <v>PCS</v>
      </c>
      <c r="V210" s="4"/>
      <c r="W210" s="2">
        <f>INDEX([1]!NOTA[C],Table1[[#This Row],[//NOTA]])</f>
        <v>2</v>
      </c>
      <c r="X21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10" s="2">
        <f>IF(Table1[[#This Row],[CTN]]&lt;1,"",INDEX([1]!NOTA[QTY],Table1[[#This Row],[//NOTA]]))</f>
        <v>100</v>
      </c>
      <c r="Z210" s="2" t="str">
        <f>IF(Table1[[#This Row],[CTN]]&lt;1,"",INDEX([1]!NOTA[STN],Table1[[#This Row],[//NOTA]]))</f>
        <v>BOX</v>
      </c>
      <c r="AA21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4000</v>
      </c>
      <c r="AB210" s="4" t="str">
        <f>IF(Table1[[#This Row],[CTN]]&lt;1,INDEX([1]!NOTA[QTY],Table1[[#This Row],[//NOTA]]),"")</f>
        <v/>
      </c>
      <c r="AC210" s="4" t="str">
        <f>IF(Table1[[#This Row],[SISA]]="","",INDEX([1]!NOTA[STN],Table1[[#This Row],[//NOTA]]))</f>
        <v/>
      </c>
      <c r="AD21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0" s="2" t="str">
        <f>IF(Table1[[#This Row],[SISA X]]="","",Table1[[#This Row],[STN X]])</f>
        <v/>
      </c>
      <c r="AF210" s="2" t="str">
        <f ca="1">IF(AND(AR$5:AR$373&gt;=$3:$3,AR$5:AR$373&lt;=$4:$4),Table1[[#This Row],[CTN]],"")</f>
        <v/>
      </c>
      <c r="AG210" s="2" t="str">
        <f ca="1">IF(Table1[[#This Row],[CTN_MG_1]]="","",Table1[[#This Row],[SISA X]])</f>
        <v/>
      </c>
      <c r="AH210" s="2" t="str">
        <f ca="1">IF(Table1[[#This Row],[QTY_ECER_MG_1]]="","",Table1[[#This Row],[STN SISA X]])</f>
        <v/>
      </c>
      <c r="AI210" s="2" t="str">
        <f ca="1">IF(Table1[[#This Row],[CTN_MG_1]]="","",COUNT(AF$6:AF210))</f>
        <v/>
      </c>
      <c r="AJ210" s="2">
        <f ca="1">IF(AND(Table1[TGL_H]&gt;=$3:$3,Table1[TGL_H]&lt;=$4:$4),Table1[CTN],"")</f>
        <v>2</v>
      </c>
      <c r="AK210" s="2" t="str">
        <f ca="1">IF(Table1[[#This Row],[CTN_MG_2]]="","",Table1[[#This Row],[SISA X]])</f>
        <v/>
      </c>
      <c r="AL210" s="2" t="str">
        <f ca="1">IF(Table1[[#This Row],[QTY_ECER_MG_2]]="","",Table1[[#This Row],[STN SISA X]])</f>
        <v/>
      </c>
      <c r="AM210" s="2">
        <f ca="1">IF(Table1[[#This Row],[CTN_MG_2]]="","",COUNT(AJ$6:AJ210))</f>
        <v>36</v>
      </c>
      <c r="AN210" s="2" t="str">
        <f ca="1">IF(AND(AR$5:AR$373&gt;=$3:$3,AR$5:AR$373&lt;=$4:$4),Table1[[#This Row],[CTN]],"")</f>
        <v/>
      </c>
      <c r="AO210" s="2" t="str">
        <f ca="1">IF(Table1[[#This Row],[CTN_MG_3]]="","",Table1[[#This Row],[SISA X]])</f>
        <v/>
      </c>
      <c r="AP210" s="2" t="str">
        <f ca="1">IF(Table1[[#This Row],[QTY_ECER_MG_3]]="","",Table1[[#This Row],[STN SISA X]])</f>
        <v/>
      </c>
      <c r="AQ210" s="4" t="str">
        <f ca="1">IF(Table1[[#This Row],[CTN_MG_3]]="","",COUNT(AN$6:AN210))</f>
        <v/>
      </c>
      <c r="AR210" s="3">
        <f ca="1">INDEX([1]!NOTA[TGL_H],Table1[[#This Row],[//NOTA]])</f>
        <v>45117</v>
      </c>
    </row>
    <row r="211" spans="1:44" x14ac:dyDescent="0.25">
      <c r="A211" s="1">
        <v>261</v>
      </c>
      <c r="D211" s="4" t="str">
        <f ca="1">INDEX([1]!NOTA[NB NOTA_C_QTY],Table1[[#This Row],[//NOTA]])</f>
        <v>eraser526b20jk50box20pcsartomoro</v>
      </c>
      <c r="E21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stipjk526b20putih50box20pcs</v>
      </c>
      <c r="F211" s="4" t="e">
        <f ca="1">MATCH(Table1[NB BM_C_QTY],Table6[POINTER],0)</f>
        <v>#N/A</v>
      </c>
      <c r="G211" s="4">
        <f t="shared" si="4"/>
        <v>261</v>
      </c>
      <c r="H211" s="4">
        <f ca="1">MATCH(Table1[[#This Row],[NB NOTA_C_QTY]],[2]!db[NB NOTA_C_QTY+F],0)</f>
        <v>790</v>
      </c>
      <c r="I211" s="4" t="str">
        <f ca="1">INDEX(INDIRECT($4:$4),Table1[//DB])</f>
        <v>Stip JK 526-B20 Putih</v>
      </c>
      <c r="J211" s="4" t="str">
        <f ca="1">INDEX(INDIRECT($4:$4),Table1[//DB])</f>
        <v>ARTO MORO</v>
      </c>
      <c r="K211" s="5" t="str">
        <f ca="1">INDEX(INDIRECT($4:$4),Table1[//DB])</f>
        <v>ATALI</v>
      </c>
      <c r="L211" s="4" t="str">
        <f ca="1">INDEX(INDIRECT($4:$4),Table1[//DB])</f>
        <v>50 BOX (20 PCS)</v>
      </c>
      <c r="M211" s="4" t="str">
        <f ca="1">INDEX(INDIRECT($4:$4),Table1[//DB])</f>
        <v>stip</v>
      </c>
      <c r="N211" s="4" t="str">
        <f ca="1">INDEX(INDIRECT($4:$4),Table1[//DB])</f>
        <v>50</v>
      </c>
      <c r="O211" s="4" t="str">
        <f ca="1">INDEX(INDIRECT($4:$4),Table1[//DB])</f>
        <v>BOX</v>
      </c>
      <c r="P211" s="4" t="str">
        <f ca="1">INDEX(INDIRECT($4:$4),Table1[//DB])</f>
        <v>20</v>
      </c>
      <c r="Q211" s="4" t="str">
        <f ca="1">INDEX(INDIRECT($4:$4),Table1[//DB])</f>
        <v>PCS</v>
      </c>
      <c r="R211" s="4" t="str">
        <f ca="1">INDEX(INDIRECT($4:$4),Table1[//DB])</f>
        <v/>
      </c>
      <c r="S211" s="4" t="str">
        <f ca="1">INDEX(INDIRECT($4:$4),Table1[//DB])</f>
        <v/>
      </c>
      <c r="T211" s="4">
        <f ca="1">INDEX(INDIRECT($4:$4),Table1[//DB])</f>
        <v>1000</v>
      </c>
      <c r="U211" s="4" t="str">
        <f ca="1">INDEX(INDIRECT($4:$4),Table1[//DB])</f>
        <v>PCS</v>
      </c>
      <c r="V211" s="4"/>
      <c r="W211" s="2">
        <f>INDEX([1]!NOTA[C],Table1[[#This Row],[//NOTA]])</f>
        <v>2</v>
      </c>
      <c r="X21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11" s="2">
        <f>IF(Table1[[#This Row],[CTN]]&lt;1,"",INDEX([1]!NOTA[QTY],Table1[[#This Row],[//NOTA]]))</f>
        <v>100</v>
      </c>
      <c r="Z211" s="2" t="str">
        <f>IF(Table1[[#This Row],[CTN]]&lt;1,"",INDEX([1]!NOTA[STN],Table1[[#This Row],[//NOTA]]))</f>
        <v>BOX</v>
      </c>
      <c r="AA21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</v>
      </c>
      <c r="AB211" s="4" t="str">
        <f>IF(Table1[[#This Row],[CTN]]&lt;1,INDEX([1]!NOTA[QTY],Table1[[#This Row],[//NOTA]]),"")</f>
        <v/>
      </c>
      <c r="AC211" s="4" t="str">
        <f>IF(Table1[[#This Row],[SISA]]="","",INDEX([1]!NOTA[STN],Table1[[#This Row],[//NOTA]]))</f>
        <v/>
      </c>
      <c r="AD21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1" s="2" t="str">
        <f>IF(Table1[[#This Row],[SISA X]]="","",Table1[[#This Row],[STN X]])</f>
        <v/>
      </c>
      <c r="AF211" s="2" t="str">
        <f ca="1">IF(AND(AR$5:AR$373&gt;=$3:$3,AR$5:AR$373&lt;=$4:$4),Table1[[#This Row],[CTN]],"")</f>
        <v/>
      </c>
      <c r="AG211" s="2" t="str">
        <f ca="1">IF(Table1[[#This Row],[CTN_MG_1]]="","",Table1[[#This Row],[SISA X]])</f>
        <v/>
      </c>
      <c r="AH211" s="2" t="str">
        <f ca="1">IF(Table1[[#This Row],[QTY_ECER_MG_1]]="","",Table1[[#This Row],[STN SISA X]])</f>
        <v/>
      </c>
      <c r="AI211" s="2" t="str">
        <f ca="1">IF(Table1[[#This Row],[CTN_MG_1]]="","",COUNT(AF$6:AF211))</f>
        <v/>
      </c>
      <c r="AJ211" s="2">
        <f ca="1">IF(AND(Table1[TGL_H]&gt;=$3:$3,Table1[TGL_H]&lt;=$4:$4),Table1[CTN],"")</f>
        <v>2</v>
      </c>
      <c r="AK211" s="2" t="str">
        <f ca="1">IF(Table1[[#This Row],[CTN_MG_2]]="","",Table1[[#This Row],[SISA X]])</f>
        <v/>
      </c>
      <c r="AL211" s="2" t="str">
        <f ca="1">IF(Table1[[#This Row],[QTY_ECER_MG_2]]="","",Table1[[#This Row],[STN SISA X]])</f>
        <v/>
      </c>
      <c r="AM211" s="2">
        <f ca="1">IF(Table1[[#This Row],[CTN_MG_2]]="","",COUNT(AJ$6:AJ211))</f>
        <v>37</v>
      </c>
      <c r="AN211" s="2" t="str">
        <f ca="1">IF(AND(AR$5:AR$373&gt;=$3:$3,AR$5:AR$373&lt;=$4:$4),Table1[[#This Row],[CTN]],"")</f>
        <v/>
      </c>
      <c r="AO211" s="2" t="str">
        <f ca="1">IF(Table1[[#This Row],[CTN_MG_3]]="","",Table1[[#This Row],[SISA X]])</f>
        <v/>
      </c>
      <c r="AP211" s="2" t="str">
        <f ca="1">IF(Table1[[#This Row],[QTY_ECER_MG_3]]="","",Table1[[#This Row],[STN SISA X]])</f>
        <v/>
      </c>
      <c r="AQ211" s="4" t="str">
        <f ca="1">IF(Table1[[#This Row],[CTN_MG_3]]="","",COUNT(AN$6:AN211))</f>
        <v/>
      </c>
      <c r="AR211" s="3">
        <f ca="1">INDEX([1]!NOTA[TGL_H],Table1[[#This Row],[//NOTA]])</f>
        <v>45117</v>
      </c>
    </row>
    <row r="212" spans="1:44" x14ac:dyDescent="0.25">
      <c r="A212" s="1">
        <v>262</v>
      </c>
      <c r="D212" s="4" t="str">
        <f ca="1">INDEX([1]!NOTA[NB NOTA_C_QTY],Table1[[#This Row],[//NOTA]])</f>
        <v>glueglr50jk24lsnartomoro</v>
      </c>
      <c r="E21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lemjkglr5024lsn</v>
      </c>
      <c r="F212" s="4">
        <f ca="1">MATCH(Table1[NB BM_C_QTY],Table6[POINTER],0)</f>
        <v>3578</v>
      </c>
      <c r="G212" s="4">
        <f t="shared" si="4"/>
        <v>262</v>
      </c>
      <c r="H212" s="4">
        <f ca="1">MATCH(Table1[[#This Row],[NB NOTA_C_QTY]],[2]!db[NB NOTA_C_QTY+F],0)</f>
        <v>1062</v>
      </c>
      <c r="I212" s="4" t="str">
        <f ca="1">INDEX(INDIRECT($4:$4),Table1[//DB])</f>
        <v>Lem JK GL-R50</v>
      </c>
      <c r="J212" s="4" t="str">
        <f ca="1">INDEX(INDIRECT($4:$4),Table1[//DB])</f>
        <v>ARTO MORO</v>
      </c>
      <c r="K212" s="5" t="str">
        <f ca="1">INDEX(INDIRECT($4:$4),Table1[//DB])</f>
        <v>ATALI</v>
      </c>
      <c r="L212" s="4" t="str">
        <f ca="1">INDEX(INDIRECT($4:$4),Table1[//DB])</f>
        <v>24 LSN</v>
      </c>
      <c r="M212" s="4" t="str">
        <f ca="1">INDEX(INDIRECT($4:$4),Table1[//DB])</f>
        <v>lem</v>
      </c>
      <c r="N212" s="4" t="str">
        <f ca="1">INDEX(INDIRECT($4:$4),Table1[//DB])</f>
        <v>24</v>
      </c>
      <c r="O212" s="4" t="str">
        <f ca="1">INDEX(INDIRECT($4:$4),Table1[//DB])</f>
        <v>LSN</v>
      </c>
      <c r="P212" s="4">
        <f ca="1">INDEX(INDIRECT($4:$4),Table1[//DB])</f>
        <v>12</v>
      </c>
      <c r="Q212" s="4" t="str">
        <f ca="1">INDEX(INDIRECT($4:$4),Table1[//DB])</f>
        <v>PCS</v>
      </c>
      <c r="R212" s="4" t="str">
        <f ca="1">INDEX(INDIRECT($4:$4),Table1[//DB])</f>
        <v/>
      </c>
      <c r="S212" s="4" t="str">
        <f ca="1">INDEX(INDIRECT($4:$4),Table1[//DB])</f>
        <v/>
      </c>
      <c r="T212" s="4">
        <f ca="1">INDEX(INDIRECT($4:$4),Table1[//DB])</f>
        <v>288</v>
      </c>
      <c r="U212" s="4" t="str">
        <f ca="1">INDEX(INDIRECT($4:$4),Table1[//DB])</f>
        <v>PCS</v>
      </c>
      <c r="V212" s="4"/>
      <c r="W212" s="2">
        <f>INDEX([1]!NOTA[C],Table1[[#This Row],[//NOTA]])</f>
        <v>2</v>
      </c>
      <c r="X21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12" s="2">
        <f>IF(Table1[[#This Row],[CTN]]&lt;1,"",INDEX([1]!NOTA[QTY],Table1[[#This Row],[//NOTA]]))</f>
        <v>576</v>
      </c>
      <c r="Z212" s="2" t="str">
        <f>IF(Table1[[#This Row],[CTN]]&lt;1,"",INDEX([1]!NOTA[STN],Table1[[#This Row],[//NOTA]]))</f>
        <v>PCS</v>
      </c>
      <c r="AA21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B212" s="4" t="str">
        <f>IF(Table1[[#This Row],[CTN]]&lt;1,INDEX([1]!NOTA[QTY],Table1[[#This Row],[//NOTA]]),"")</f>
        <v/>
      </c>
      <c r="AC212" s="4" t="str">
        <f>IF(Table1[[#This Row],[SISA]]="","",INDEX([1]!NOTA[STN],Table1[[#This Row],[//NOTA]]))</f>
        <v/>
      </c>
      <c r="AD21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2" s="2" t="str">
        <f>IF(Table1[[#This Row],[SISA X]]="","",Table1[[#This Row],[STN X]])</f>
        <v/>
      </c>
      <c r="AF212" s="2" t="str">
        <f ca="1">IF(AND(AR$5:AR$373&gt;=$3:$3,AR$5:AR$373&lt;=$4:$4),Table1[[#This Row],[CTN]],"")</f>
        <v/>
      </c>
      <c r="AG212" s="2" t="str">
        <f ca="1">IF(Table1[[#This Row],[CTN_MG_1]]="","",Table1[[#This Row],[SISA X]])</f>
        <v/>
      </c>
      <c r="AH212" s="2" t="str">
        <f ca="1">IF(Table1[[#This Row],[QTY_ECER_MG_1]]="","",Table1[[#This Row],[STN SISA X]])</f>
        <v/>
      </c>
      <c r="AI212" s="2" t="str">
        <f ca="1">IF(Table1[[#This Row],[CTN_MG_1]]="","",COUNT(AF$6:AF212))</f>
        <v/>
      </c>
      <c r="AJ212" s="2">
        <f ca="1">IF(AND(Table1[TGL_H]&gt;=$3:$3,Table1[TGL_H]&lt;=$4:$4),Table1[CTN],"")</f>
        <v>2</v>
      </c>
      <c r="AK212" s="2" t="str">
        <f ca="1">IF(Table1[[#This Row],[CTN_MG_2]]="","",Table1[[#This Row],[SISA X]])</f>
        <v/>
      </c>
      <c r="AL212" s="2" t="str">
        <f ca="1">IF(Table1[[#This Row],[QTY_ECER_MG_2]]="","",Table1[[#This Row],[STN SISA X]])</f>
        <v/>
      </c>
      <c r="AM212" s="2">
        <f ca="1">IF(Table1[[#This Row],[CTN_MG_2]]="","",COUNT(AJ$6:AJ212))</f>
        <v>38</v>
      </c>
      <c r="AN212" s="2" t="str">
        <f ca="1">IF(AND(AR$5:AR$373&gt;=$3:$3,AR$5:AR$373&lt;=$4:$4),Table1[[#This Row],[CTN]],"")</f>
        <v/>
      </c>
      <c r="AO212" s="2" t="str">
        <f ca="1">IF(Table1[[#This Row],[CTN_MG_3]]="","",Table1[[#This Row],[SISA X]])</f>
        <v/>
      </c>
      <c r="AP212" s="2" t="str">
        <f ca="1">IF(Table1[[#This Row],[QTY_ECER_MG_3]]="","",Table1[[#This Row],[STN SISA X]])</f>
        <v/>
      </c>
      <c r="AQ212" s="4" t="str">
        <f ca="1">IF(Table1[[#This Row],[CTN_MG_3]]="","",COUNT(AN$6:AN212))</f>
        <v/>
      </c>
      <c r="AR212" s="3">
        <f ca="1">INDEX([1]!NOTA[TGL_H],Table1[[#This Row],[//NOTA]])</f>
        <v>45117</v>
      </c>
    </row>
    <row r="213" spans="1:44" x14ac:dyDescent="0.25">
      <c r="A213" s="1">
        <v>263</v>
      </c>
      <c r="D213" s="4" t="str">
        <f ca="1">INDEX([1]!NOTA[NB NOTA_C_QTY],Table1[[#This Row],[//NOTA]])</f>
        <v>labellb2rl1barisjk100pak10rolartomoro</v>
      </c>
      <c r="E21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labeljklb2rl1brs100pak10rol</v>
      </c>
      <c r="F213" s="4" t="e">
        <f ca="1">MATCH(Table1[NB BM_C_QTY],Table6[POINTER],0)</f>
        <v>#N/A</v>
      </c>
      <c r="G213" s="4">
        <f t="shared" si="4"/>
        <v>263</v>
      </c>
      <c r="H213" s="4">
        <f ca="1">MATCH(Table1[[#This Row],[NB NOTA_C_QTY]],[2]!db[NB NOTA_C_QTY+F],0)</f>
        <v>1538</v>
      </c>
      <c r="I213" s="4" t="str">
        <f ca="1">INDEX(INDIRECT($4:$4),Table1[//DB])</f>
        <v>Label JK LB-2 RL 1brs</v>
      </c>
      <c r="J213" s="4" t="str">
        <f ca="1">INDEX(INDIRECT($4:$4),Table1[//DB])</f>
        <v>ARTO MORO</v>
      </c>
      <c r="K213" s="5" t="str">
        <f ca="1">INDEX(INDIRECT($4:$4),Table1[//DB])</f>
        <v>ATALI</v>
      </c>
      <c r="L213" s="4" t="str">
        <f ca="1">INDEX(INDIRECT($4:$4),Table1[//DB])</f>
        <v>100 PAK (10 ROL)</v>
      </c>
      <c r="M213" s="4" t="str">
        <f ca="1">INDEX(INDIRECT($4:$4),Table1[//DB])</f>
        <v>label</v>
      </c>
      <c r="N213" s="4" t="str">
        <f ca="1">INDEX(INDIRECT($4:$4),Table1[//DB])</f>
        <v>100</v>
      </c>
      <c r="O213" s="4" t="str">
        <f ca="1">INDEX(INDIRECT($4:$4),Table1[//DB])</f>
        <v>PAK</v>
      </c>
      <c r="P213" s="4" t="str">
        <f ca="1">INDEX(INDIRECT($4:$4),Table1[//DB])</f>
        <v>10</v>
      </c>
      <c r="Q213" s="4" t="str">
        <f ca="1">INDEX(INDIRECT($4:$4),Table1[//DB])</f>
        <v>ROL</v>
      </c>
      <c r="R213" s="4" t="str">
        <f ca="1">INDEX(INDIRECT($4:$4),Table1[//DB])</f>
        <v/>
      </c>
      <c r="S213" s="4" t="str">
        <f ca="1">INDEX(INDIRECT($4:$4),Table1[//DB])</f>
        <v/>
      </c>
      <c r="T213" s="4">
        <f ca="1">INDEX(INDIRECT($4:$4),Table1[//DB])</f>
        <v>1000</v>
      </c>
      <c r="U213" s="4" t="str">
        <f ca="1">INDEX(INDIRECT($4:$4),Table1[//DB])</f>
        <v>ROL</v>
      </c>
      <c r="V213" s="4"/>
      <c r="W213" s="2">
        <f>INDEX([1]!NOTA[C],Table1[[#This Row],[//NOTA]])</f>
        <v>1</v>
      </c>
      <c r="X21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13" s="2">
        <f>IF(Table1[[#This Row],[CTN]]&lt;1,"",INDEX([1]!NOTA[QTY],Table1[[#This Row],[//NOTA]]))</f>
        <v>1000</v>
      </c>
      <c r="Z213" s="2" t="str">
        <f>IF(Table1[[#This Row],[CTN]]&lt;1,"",INDEX([1]!NOTA[STN],Table1[[#This Row],[//NOTA]]))</f>
        <v>ROL</v>
      </c>
      <c r="AA21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1000</v>
      </c>
      <c r="AB213" s="4" t="str">
        <f>IF(Table1[[#This Row],[CTN]]&lt;1,INDEX([1]!NOTA[QTY],Table1[[#This Row],[//NOTA]]),"")</f>
        <v/>
      </c>
      <c r="AC213" s="4" t="str">
        <f>IF(Table1[[#This Row],[SISA]]="","",INDEX([1]!NOTA[STN],Table1[[#This Row],[//NOTA]]))</f>
        <v/>
      </c>
      <c r="AD21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3" s="2" t="str">
        <f>IF(Table1[[#This Row],[SISA X]]="","",Table1[[#This Row],[STN X]])</f>
        <v/>
      </c>
      <c r="AF213" s="2" t="str">
        <f ca="1">IF(AND(AR$5:AR$373&gt;=$3:$3,AR$5:AR$373&lt;=$4:$4),Table1[[#This Row],[CTN]],"")</f>
        <v/>
      </c>
      <c r="AG213" s="2" t="str">
        <f ca="1">IF(Table1[[#This Row],[CTN_MG_1]]="","",Table1[[#This Row],[SISA X]])</f>
        <v/>
      </c>
      <c r="AH213" s="2" t="str">
        <f ca="1">IF(Table1[[#This Row],[QTY_ECER_MG_1]]="","",Table1[[#This Row],[STN SISA X]])</f>
        <v/>
      </c>
      <c r="AI213" s="2" t="str">
        <f ca="1">IF(Table1[[#This Row],[CTN_MG_1]]="","",COUNT(AF$6:AF213))</f>
        <v/>
      </c>
      <c r="AJ213" s="2">
        <f ca="1">IF(AND(Table1[TGL_H]&gt;=$3:$3,Table1[TGL_H]&lt;=$4:$4),Table1[CTN],"")</f>
        <v>1</v>
      </c>
      <c r="AK213" s="2" t="str">
        <f ca="1">IF(Table1[[#This Row],[CTN_MG_2]]="","",Table1[[#This Row],[SISA X]])</f>
        <v/>
      </c>
      <c r="AL213" s="2" t="str">
        <f ca="1">IF(Table1[[#This Row],[QTY_ECER_MG_2]]="","",Table1[[#This Row],[STN SISA X]])</f>
        <v/>
      </c>
      <c r="AM213" s="2">
        <f ca="1">IF(Table1[[#This Row],[CTN_MG_2]]="","",COUNT(AJ$6:AJ213))</f>
        <v>39</v>
      </c>
      <c r="AN213" s="2" t="str">
        <f ca="1">IF(AND(AR$5:AR$373&gt;=$3:$3,AR$5:AR$373&lt;=$4:$4),Table1[[#This Row],[CTN]],"")</f>
        <v/>
      </c>
      <c r="AO213" s="2" t="str">
        <f ca="1">IF(Table1[[#This Row],[CTN_MG_3]]="","",Table1[[#This Row],[SISA X]])</f>
        <v/>
      </c>
      <c r="AP213" s="2" t="str">
        <f ca="1">IF(Table1[[#This Row],[QTY_ECER_MG_3]]="","",Table1[[#This Row],[STN SISA X]])</f>
        <v/>
      </c>
      <c r="AQ213" s="4" t="str">
        <f ca="1">IF(Table1[[#This Row],[CTN_MG_3]]="","",COUNT(AN$6:AN213))</f>
        <v/>
      </c>
      <c r="AR213" s="3">
        <f ca="1">INDEX([1]!NOTA[TGL_H],Table1[[#This Row],[//NOTA]])</f>
        <v>45117</v>
      </c>
    </row>
    <row r="214" spans="1:44" x14ac:dyDescent="0.25">
      <c r="A214" s="1">
        <v>264</v>
      </c>
      <c r="D214" s="4" t="str">
        <f ca="1">INDEX([1]!NOTA[NB NOTA_C_QTY],Table1[[#This Row],[//NOTA]])</f>
        <v>mathsetms402jk12box24setartomoro</v>
      </c>
      <c r="E21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jangkasetjkms40212box24set</v>
      </c>
      <c r="F214" s="4" t="e">
        <f ca="1">MATCH(Table1[NB BM_C_QTY],Table6[POINTER],0)</f>
        <v>#N/A</v>
      </c>
      <c r="G214" s="4">
        <f t="shared" si="4"/>
        <v>264</v>
      </c>
      <c r="H214" s="4">
        <f ca="1">MATCH(Table1[[#This Row],[NB NOTA_C_QTY]],[2]!db[NB NOTA_C_QTY+F],0)</f>
        <v>1704</v>
      </c>
      <c r="I214" s="4" t="str">
        <f ca="1">INDEX(INDIRECT($4:$4),Table1[//DB])</f>
        <v>Jangka Set JK MS-402</v>
      </c>
      <c r="J214" s="4" t="str">
        <f ca="1">INDEX(INDIRECT($4:$4),Table1[//DB])</f>
        <v>ARTO MORO</v>
      </c>
      <c r="K214" s="5" t="str">
        <f ca="1">INDEX(INDIRECT($4:$4),Table1[//DB])</f>
        <v>ATALI</v>
      </c>
      <c r="L214" s="4" t="str">
        <f ca="1">INDEX(INDIRECT($4:$4),Table1[//DB])</f>
        <v>12 BOX (24 SET)</v>
      </c>
      <c r="M214" s="4" t="str">
        <f ca="1">INDEX(INDIRECT($4:$4),Table1[//DB])</f>
        <v>jangka</v>
      </c>
      <c r="N214" s="4" t="str">
        <f ca="1">INDEX(INDIRECT($4:$4),Table1[//DB])</f>
        <v>12</v>
      </c>
      <c r="O214" s="4" t="str">
        <f ca="1">INDEX(INDIRECT($4:$4),Table1[//DB])</f>
        <v>BOX</v>
      </c>
      <c r="P214" s="4" t="str">
        <f ca="1">INDEX(INDIRECT($4:$4),Table1[//DB])</f>
        <v>24</v>
      </c>
      <c r="Q214" s="4" t="str">
        <f ca="1">INDEX(INDIRECT($4:$4),Table1[//DB])</f>
        <v>SET</v>
      </c>
      <c r="R214" s="4" t="str">
        <f ca="1">INDEX(INDIRECT($4:$4),Table1[//DB])</f>
        <v/>
      </c>
      <c r="S214" s="4" t="str">
        <f ca="1">INDEX(INDIRECT($4:$4),Table1[//DB])</f>
        <v/>
      </c>
      <c r="T214" s="4">
        <f ca="1">INDEX(INDIRECT($4:$4),Table1[//DB])</f>
        <v>288</v>
      </c>
      <c r="U214" s="4" t="str">
        <f ca="1">INDEX(INDIRECT($4:$4),Table1[//DB])</f>
        <v>SET</v>
      </c>
      <c r="V214" s="4"/>
      <c r="W214" s="2">
        <f>INDEX([1]!NOTA[C],Table1[[#This Row],[//NOTA]])</f>
        <v>1</v>
      </c>
      <c r="X21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14" s="2">
        <f>IF(Table1[[#This Row],[CTN]]&lt;1,"",INDEX([1]!NOTA[QTY],Table1[[#This Row],[//NOTA]]))</f>
        <v>288</v>
      </c>
      <c r="Z214" s="2" t="str">
        <f>IF(Table1[[#This Row],[CTN]]&lt;1,"",INDEX([1]!NOTA[STN],Table1[[#This Row],[//NOTA]]))</f>
        <v>SET</v>
      </c>
      <c r="AA21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214" s="4" t="str">
        <f>IF(Table1[[#This Row],[CTN]]&lt;1,INDEX([1]!NOTA[QTY],Table1[[#This Row],[//NOTA]]),"")</f>
        <v/>
      </c>
      <c r="AC214" s="4" t="str">
        <f>IF(Table1[[#This Row],[SISA]]="","",INDEX([1]!NOTA[STN],Table1[[#This Row],[//NOTA]]))</f>
        <v/>
      </c>
      <c r="AD21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4" s="2" t="str">
        <f>IF(Table1[[#This Row],[SISA X]]="","",Table1[[#This Row],[STN X]])</f>
        <v/>
      </c>
      <c r="AF214" s="2" t="str">
        <f ca="1">IF(AND(AR$5:AR$373&gt;=$3:$3,AR$5:AR$373&lt;=$4:$4),Table1[[#This Row],[CTN]],"")</f>
        <v/>
      </c>
      <c r="AG214" s="2" t="str">
        <f ca="1">IF(Table1[[#This Row],[CTN_MG_1]]="","",Table1[[#This Row],[SISA X]])</f>
        <v/>
      </c>
      <c r="AH214" s="2" t="str">
        <f ca="1">IF(Table1[[#This Row],[QTY_ECER_MG_1]]="","",Table1[[#This Row],[STN SISA X]])</f>
        <v/>
      </c>
      <c r="AI214" s="2" t="str">
        <f ca="1">IF(Table1[[#This Row],[CTN_MG_1]]="","",COUNT(AF$6:AF214))</f>
        <v/>
      </c>
      <c r="AJ214" s="2">
        <f ca="1">IF(AND(Table1[TGL_H]&gt;=$3:$3,Table1[TGL_H]&lt;=$4:$4),Table1[CTN],"")</f>
        <v>1</v>
      </c>
      <c r="AK214" s="2" t="str">
        <f ca="1">IF(Table1[[#This Row],[CTN_MG_2]]="","",Table1[[#This Row],[SISA X]])</f>
        <v/>
      </c>
      <c r="AL214" s="2" t="str">
        <f ca="1">IF(Table1[[#This Row],[QTY_ECER_MG_2]]="","",Table1[[#This Row],[STN SISA X]])</f>
        <v/>
      </c>
      <c r="AM214" s="2">
        <f ca="1">IF(Table1[[#This Row],[CTN_MG_2]]="","",COUNT(AJ$6:AJ214))</f>
        <v>40</v>
      </c>
      <c r="AN214" s="2" t="str">
        <f ca="1">IF(AND(AR$5:AR$373&gt;=$3:$3,AR$5:AR$373&lt;=$4:$4),Table1[[#This Row],[CTN]],"")</f>
        <v/>
      </c>
      <c r="AO214" s="2" t="str">
        <f ca="1">IF(Table1[[#This Row],[CTN_MG_3]]="","",Table1[[#This Row],[SISA X]])</f>
        <v/>
      </c>
      <c r="AP214" s="2" t="str">
        <f ca="1">IF(Table1[[#This Row],[QTY_ECER_MG_3]]="","",Table1[[#This Row],[STN SISA X]])</f>
        <v/>
      </c>
      <c r="AQ214" s="4" t="str">
        <f ca="1">IF(Table1[[#This Row],[CTN_MG_3]]="","",COUNT(AN$6:AN214))</f>
        <v/>
      </c>
      <c r="AR214" s="3">
        <f ca="1">INDEX([1]!NOTA[TGL_H],Table1[[#This Row],[//NOTA]])</f>
        <v>45117</v>
      </c>
    </row>
    <row r="215" spans="1:44" x14ac:dyDescent="0.25">
      <c r="A215" s="1">
        <v>266</v>
      </c>
      <c r="D215" s="4" t="str">
        <f ca="1">INDEX([1]!NOTA[NB NOTA_C_QTY],Table1[[#This Row],[//NOTA]])</f>
        <v>tapecuttertd102jk24pcsartomoro</v>
      </c>
      <c r="E21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tapecutterjktd10224pcs</v>
      </c>
      <c r="F215" s="4" t="e">
        <f ca="1">MATCH(Table1[NB BM_C_QTY],Table6[POINTER],0)</f>
        <v>#N/A</v>
      </c>
      <c r="G215" s="4">
        <f t="shared" si="4"/>
        <v>266</v>
      </c>
      <c r="H215" s="4">
        <f ca="1">MATCH(Table1[[#This Row],[NB NOTA_C_QTY]],[2]!db[NB NOTA_C_QTY+F],0)</f>
        <v>2389</v>
      </c>
      <c r="I215" s="4" t="str">
        <f ca="1">INDEX(INDIRECT($4:$4),Table1[//DB])</f>
        <v>Tape cutter JK TD-102</v>
      </c>
      <c r="J215" s="4" t="str">
        <f ca="1">INDEX(INDIRECT($4:$4),Table1[//DB])</f>
        <v>ARTO MORO</v>
      </c>
      <c r="K215" s="5" t="str">
        <f ca="1">INDEX(INDIRECT($4:$4),Table1[//DB])</f>
        <v>ATALI</v>
      </c>
      <c r="L215" s="4" t="str">
        <f ca="1">INDEX(INDIRECT($4:$4),Table1[//DB])</f>
        <v>24 PCS</v>
      </c>
      <c r="M215" s="4" t="str">
        <f ca="1">INDEX(INDIRECT($4:$4),Table1[//DB])</f>
        <v>isolasi</v>
      </c>
      <c r="N215" s="4" t="str">
        <f ca="1">INDEX(INDIRECT($4:$4),Table1[//DB])</f>
        <v>24</v>
      </c>
      <c r="O215" s="4" t="str">
        <f ca="1">INDEX(INDIRECT($4:$4),Table1[//DB])</f>
        <v>PCS</v>
      </c>
      <c r="P215" s="4" t="str">
        <f ca="1">INDEX(INDIRECT($4:$4),Table1[//DB])</f>
        <v/>
      </c>
      <c r="Q215" s="4" t="str">
        <f ca="1">INDEX(INDIRECT($4:$4),Table1[//DB])</f>
        <v/>
      </c>
      <c r="R215" s="4" t="str">
        <f ca="1">INDEX(INDIRECT($4:$4),Table1[//DB])</f>
        <v/>
      </c>
      <c r="S215" s="4" t="str">
        <f ca="1">INDEX(INDIRECT($4:$4),Table1[//DB])</f>
        <v/>
      </c>
      <c r="T215" s="4">
        <f ca="1">INDEX(INDIRECT($4:$4),Table1[//DB])</f>
        <v>24</v>
      </c>
      <c r="U215" s="4" t="str">
        <f ca="1">INDEX(INDIRECT($4:$4),Table1[//DB])</f>
        <v>PCS</v>
      </c>
      <c r="V215" s="4"/>
      <c r="W215" s="2">
        <f>INDEX([1]!NOTA[C],Table1[[#This Row],[//NOTA]])</f>
        <v>1</v>
      </c>
      <c r="X21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15" s="2">
        <f>IF(Table1[[#This Row],[CTN]]&lt;1,"",INDEX([1]!NOTA[QTY],Table1[[#This Row],[//NOTA]]))</f>
        <v>24</v>
      </c>
      <c r="Z215" s="2" t="str">
        <f>IF(Table1[[#This Row],[CTN]]&lt;1,"",INDEX([1]!NOTA[STN],Table1[[#This Row],[//NOTA]]))</f>
        <v>PCS</v>
      </c>
      <c r="AA21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</v>
      </c>
      <c r="AB215" s="4" t="str">
        <f>IF(Table1[[#This Row],[CTN]]&lt;1,INDEX([1]!NOTA[QTY],Table1[[#This Row],[//NOTA]]),"")</f>
        <v/>
      </c>
      <c r="AC215" s="4" t="str">
        <f>IF(Table1[[#This Row],[SISA]]="","",INDEX([1]!NOTA[STN],Table1[[#This Row],[//NOTA]]))</f>
        <v/>
      </c>
      <c r="AD21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5" s="2" t="str">
        <f>IF(Table1[[#This Row],[SISA X]]="","",Table1[[#This Row],[STN X]])</f>
        <v/>
      </c>
      <c r="AF215" s="2" t="str">
        <f ca="1">IF(AND(AR$5:AR$373&gt;=$3:$3,AR$5:AR$373&lt;=$4:$4),Table1[[#This Row],[CTN]],"")</f>
        <v/>
      </c>
      <c r="AG215" s="2" t="str">
        <f ca="1">IF(Table1[[#This Row],[CTN_MG_1]]="","",Table1[[#This Row],[SISA X]])</f>
        <v/>
      </c>
      <c r="AH215" s="2" t="str">
        <f ca="1">IF(Table1[[#This Row],[QTY_ECER_MG_1]]="","",Table1[[#This Row],[STN SISA X]])</f>
        <v/>
      </c>
      <c r="AI215" s="2" t="str">
        <f ca="1">IF(Table1[[#This Row],[CTN_MG_1]]="","",COUNT(AF$6:AF215))</f>
        <v/>
      </c>
      <c r="AJ215" s="2">
        <f ca="1">IF(AND(Table1[TGL_H]&gt;=$3:$3,Table1[TGL_H]&lt;=$4:$4),Table1[CTN],"")</f>
        <v>1</v>
      </c>
      <c r="AK215" s="2" t="str">
        <f ca="1">IF(Table1[[#This Row],[CTN_MG_2]]="","",Table1[[#This Row],[SISA X]])</f>
        <v/>
      </c>
      <c r="AL215" s="2" t="str">
        <f ca="1">IF(Table1[[#This Row],[QTY_ECER_MG_2]]="","",Table1[[#This Row],[STN SISA X]])</f>
        <v/>
      </c>
      <c r="AM215" s="2">
        <f ca="1">IF(Table1[[#This Row],[CTN_MG_2]]="","",COUNT(AJ$6:AJ215))</f>
        <v>41</v>
      </c>
      <c r="AN215" s="2" t="str">
        <f ca="1">IF(AND(AR$5:AR$373&gt;=$3:$3,AR$5:AR$373&lt;=$4:$4),Table1[[#This Row],[CTN]],"")</f>
        <v/>
      </c>
      <c r="AO215" s="2" t="str">
        <f ca="1">IF(Table1[[#This Row],[CTN_MG_3]]="","",Table1[[#This Row],[SISA X]])</f>
        <v/>
      </c>
      <c r="AP215" s="2" t="str">
        <f ca="1">IF(Table1[[#This Row],[QTY_ECER_MG_3]]="","",Table1[[#This Row],[STN SISA X]])</f>
        <v/>
      </c>
      <c r="AQ215" s="4" t="str">
        <f ca="1">IF(Table1[[#This Row],[CTN_MG_3]]="","",COUNT(AN$6:AN215))</f>
        <v/>
      </c>
      <c r="AR215" s="3">
        <f ca="1">INDEX([1]!NOTA[TGL_H],Table1[[#This Row],[//NOTA]])</f>
        <v>45117</v>
      </c>
    </row>
    <row r="216" spans="1:44" x14ac:dyDescent="0.25">
      <c r="A216" s="1">
        <v>267</v>
      </c>
      <c r="D216" s="4" t="str">
        <f ca="1">INDEX([1]!NOTA[NB NOTA_C_QTY],Table1[[#This Row],[//NOTA]])</f>
        <v>pencilp912bjk30grsartomoro</v>
      </c>
      <c r="E21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pensiljkp9130grs</v>
      </c>
      <c r="F216" s="4">
        <f ca="1">MATCH(Table1[NB BM_C_QTY],Table6[POINTER],0)</f>
        <v>3656</v>
      </c>
      <c r="G216" s="4">
        <f t="shared" si="4"/>
        <v>267</v>
      </c>
      <c r="H216" s="4">
        <f ca="1">MATCH(Table1[[#This Row],[NB NOTA_C_QTY]],[2]!db[NB NOTA_C_QTY+F],0)</f>
        <v>2071</v>
      </c>
      <c r="I216" s="4" t="str">
        <f ca="1">INDEX(INDIRECT($4:$4),Table1[//DB])</f>
        <v>Pensil JK P-91</v>
      </c>
      <c r="J216" s="4" t="str">
        <f ca="1">INDEX(INDIRECT($4:$4),Table1[//DB])</f>
        <v>ARTO MORO</v>
      </c>
      <c r="K216" s="5" t="str">
        <f ca="1">INDEX(INDIRECT($4:$4),Table1[//DB])</f>
        <v>ATALI</v>
      </c>
      <c r="L216" s="4" t="str">
        <f ca="1">INDEX(INDIRECT($4:$4),Table1[//DB])</f>
        <v>30 GRS</v>
      </c>
      <c r="M216" s="4" t="str">
        <f ca="1">INDEX(INDIRECT($4:$4),Table1[//DB])</f>
        <v>pensil</v>
      </c>
      <c r="N216" s="4" t="str">
        <f ca="1">INDEX(INDIRECT($4:$4),Table1[//DB])</f>
        <v>30</v>
      </c>
      <c r="O216" s="4" t="str">
        <f ca="1">INDEX(INDIRECT($4:$4),Table1[//DB])</f>
        <v>GRS</v>
      </c>
      <c r="P216" s="4">
        <f ca="1">INDEX(INDIRECT($4:$4),Table1[//DB])</f>
        <v>12</v>
      </c>
      <c r="Q216" s="4" t="str">
        <f ca="1">INDEX(INDIRECT($4:$4),Table1[//DB])</f>
        <v>LSN</v>
      </c>
      <c r="R216" s="4">
        <f ca="1">INDEX(INDIRECT($4:$4),Table1[//DB])</f>
        <v>12</v>
      </c>
      <c r="S216" s="4" t="str">
        <f ca="1">INDEX(INDIRECT($4:$4),Table1[//DB])</f>
        <v>PCS</v>
      </c>
      <c r="T216" s="4">
        <f ca="1">INDEX(INDIRECT($4:$4),Table1[//DB])</f>
        <v>4320</v>
      </c>
      <c r="U216" s="4" t="str">
        <f ca="1">INDEX(INDIRECT($4:$4),Table1[//DB])</f>
        <v>PCS</v>
      </c>
      <c r="V216" s="4"/>
      <c r="W216" s="2">
        <f>INDEX([1]!NOTA[C],Table1[[#This Row],[//NOTA]])</f>
        <v>2</v>
      </c>
      <c r="X21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16" s="2">
        <f>IF(Table1[[#This Row],[CTN]]&lt;1,"",INDEX([1]!NOTA[QTY],Table1[[#This Row],[//NOTA]]))</f>
        <v>60</v>
      </c>
      <c r="Z216" s="2" t="str">
        <f>IF(Table1[[#This Row],[CTN]]&lt;1,"",INDEX([1]!NOTA[STN],Table1[[#This Row],[//NOTA]]))</f>
        <v>GRS</v>
      </c>
      <c r="AA21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B216" s="4" t="str">
        <f>IF(Table1[[#This Row],[CTN]]&lt;1,INDEX([1]!NOTA[QTY],Table1[[#This Row],[//NOTA]]),"")</f>
        <v/>
      </c>
      <c r="AC216" s="4" t="str">
        <f>IF(Table1[[#This Row],[SISA]]="","",INDEX([1]!NOTA[STN],Table1[[#This Row],[//NOTA]]))</f>
        <v/>
      </c>
      <c r="AD21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6" s="2" t="str">
        <f>IF(Table1[[#This Row],[SISA X]]="","",Table1[[#This Row],[STN X]])</f>
        <v/>
      </c>
      <c r="AF216" s="2" t="str">
        <f ca="1">IF(AND(AR$5:AR$373&gt;=$3:$3,AR$5:AR$373&lt;=$4:$4),Table1[[#This Row],[CTN]],"")</f>
        <v/>
      </c>
      <c r="AG216" s="2" t="str">
        <f ca="1">IF(Table1[[#This Row],[CTN_MG_1]]="","",Table1[[#This Row],[SISA X]])</f>
        <v/>
      </c>
      <c r="AH216" s="2" t="str">
        <f ca="1">IF(Table1[[#This Row],[QTY_ECER_MG_1]]="","",Table1[[#This Row],[STN SISA X]])</f>
        <v/>
      </c>
      <c r="AI216" s="2" t="str">
        <f ca="1">IF(Table1[[#This Row],[CTN_MG_1]]="","",COUNT(AF$6:AF216))</f>
        <v/>
      </c>
      <c r="AJ216" s="2">
        <f ca="1">IF(AND(Table1[TGL_H]&gt;=$3:$3,Table1[TGL_H]&lt;=$4:$4),Table1[CTN],"")</f>
        <v>2</v>
      </c>
      <c r="AK216" s="2" t="str">
        <f ca="1">IF(Table1[[#This Row],[CTN_MG_2]]="","",Table1[[#This Row],[SISA X]])</f>
        <v/>
      </c>
      <c r="AL216" s="2" t="str">
        <f ca="1">IF(Table1[[#This Row],[QTY_ECER_MG_2]]="","",Table1[[#This Row],[STN SISA X]])</f>
        <v/>
      </c>
      <c r="AM216" s="2">
        <f ca="1">IF(Table1[[#This Row],[CTN_MG_2]]="","",COUNT(AJ$6:AJ216))</f>
        <v>42</v>
      </c>
      <c r="AN216" s="2" t="str">
        <f ca="1">IF(AND(AR$5:AR$373&gt;=$3:$3,AR$5:AR$373&lt;=$4:$4),Table1[[#This Row],[CTN]],"")</f>
        <v/>
      </c>
      <c r="AO216" s="2" t="str">
        <f ca="1">IF(Table1[[#This Row],[CTN_MG_3]]="","",Table1[[#This Row],[SISA X]])</f>
        <v/>
      </c>
      <c r="AP216" s="2" t="str">
        <f ca="1">IF(Table1[[#This Row],[QTY_ECER_MG_3]]="","",Table1[[#This Row],[STN SISA X]])</f>
        <v/>
      </c>
      <c r="AQ216" s="4" t="str">
        <f ca="1">IF(Table1[[#This Row],[CTN_MG_3]]="","",COUNT(AN$6:AN216))</f>
        <v/>
      </c>
      <c r="AR216" s="3">
        <f ca="1">INDEX([1]!NOTA[TGL_H],Table1[[#This Row],[//NOTA]])</f>
        <v>45117</v>
      </c>
    </row>
    <row r="217" spans="1:44" x14ac:dyDescent="0.25">
      <c r="A217" s="1">
        <v>268</v>
      </c>
      <c r="D217" s="4" t="str">
        <f ca="1">INDEX([1]!NOTA[NB NOTA_C_QTY],Table1[[#This Row],[//NOTA]])</f>
        <v>pencilp882bjk30grsartomoro</v>
      </c>
      <c r="E21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pensiljkp882b30grs</v>
      </c>
      <c r="F217" s="4">
        <f ca="1">MATCH(Table1[NB BM_C_QTY],Table6[POINTER],0)</f>
        <v>3653</v>
      </c>
      <c r="G217" s="4">
        <f t="shared" si="4"/>
        <v>268</v>
      </c>
      <c r="H217" s="4">
        <f ca="1">MATCH(Table1[[#This Row],[NB NOTA_C_QTY]],[2]!db[NB NOTA_C_QTY+F],0)</f>
        <v>2069</v>
      </c>
      <c r="I217" s="4" t="str">
        <f ca="1">INDEX(INDIRECT($4:$4),Table1[//DB])</f>
        <v>Pensil JK P-88 2B</v>
      </c>
      <c r="J217" s="4" t="str">
        <f ca="1">INDEX(INDIRECT($4:$4),Table1[//DB])</f>
        <v>ARTO MORO</v>
      </c>
      <c r="K217" s="5" t="str">
        <f ca="1">INDEX(INDIRECT($4:$4),Table1[//DB])</f>
        <v>ATALI</v>
      </c>
      <c r="L217" s="4" t="str">
        <f ca="1">INDEX(INDIRECT($4:$4),Table1[//DB])</f>
        <v>30 GRS</v>
      </c>
      <c r="M217" s="4" t="str">
        <f ca="1">INDEX(INDIRECT($4:$4),Table1[//DB])</f>
        <v>pensil</v>
      </c>
      <c r="N217" s="4" t="str">
        <f ca="1">INDEX(INDIRECT($4:$4),Table1[//DB])</f>
        <v>30</v>
      </c>
      <c r="O217" s="4" t="str">
        <f ca="1">INDEX(INDIRECT($4:$4),Table1[//DB])</f>
        <v>GRS</v>
      </c>
      <c r="P217" s="4">
        <f ca="1">INDEX(INDIRECT($4:$4),Table1[//DB])</f>
        <v>12</v>
      </c>
      <c r="Q217" s="4" t="str">
        <f ca="1">INDEX(INDIRECT($4:$4),Table1[//DB])</f>
        <v>LSN</v>
      </c>
      <c r="R217" s="4">
        <f ca="1">INDEX(INDIRECT($4:$4),Table1[//DB])</f>
        <v>12</v>
      </c>
      <c r="S217" s="4" t="str">
        <f ca="1">INDEX(INDIRECT($4:$4),Table1[//DB])</f>
        <v>PCS</v>
      </c>
      <c r="T217" s="4">
        <f ca="1">INDEX(INDIRECT($4:$4),Table1[//DB])</f>
        <v>4320</v>
      </c>
      <c r="U217" s="4" t="str">
        <f ca="1">INDEX(INDIRECT($4:$4),Table1[//DB])</f>
        <v>PCS</v>
      </c>
      <c r="V217" s="4"/>
      <c r="W217" s="2">
        <f>INDEX([1]!NOTA[C],Table1[[#This Row],[//NOTA]])</f>
        <v>2</v>
      </c>
      <c r="X21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17" s="2">
        <f>IF(Table1[[#This Row],[CTN]]&lt;1,"",INDEX([1]!NOTA[QTY],Table1[[#This Row],[//NOTA]]))</f>
        <v>60</v>
      </c>
      <c r="Z217" s="2" t="str">
        <f>IF(Table1[[#This Row],[CTN]]&lt;1,"",INDEX([1]!NOTA[STN],Table1[[#This Row],[//NOTA]]))</f>
        <v>GRS</v>
      </c>
      <c r="AA21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B217" s="4" t="str">
        <f>IF(Table1[[#This Row],[CTN]]&lt;1,INDEX([1]!NOTA[QTY],Table1[[#This Row],[//NOTA]]),"")</f>
        <v/>
      </c>
      <c r="AC217" s="4" t="str">
        <f>IF(Table1[[#This Row],[SISA]]="","",INDEX([1]!NOTA[STN],Table1[[#This Row],[//NOTA]]))</f>
        <v/>
      </c>
      <c r="AD21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7" s="2" t="str">
        <f>IF(Table1[[#This Row],[SISA X]]="","",Table1[[#This Row],[STN X]])</f>
        <v/>
      </c>
      <c r="AF217" s="2" t="str">
        <f ca="1">IF(AND(AR$5:AR$373&gt;=$3:$3,AR$5:AR$373&lt;=$4:$4),Table1[[#This Row],[CTN]],"")</f>
        <v/>
      </c>
      <c r="AG217" s="2" t="str">
        <f ca="1">IF(Table1[[#This Row],[CTN_MG_1]]="","",Table1[[#This Row],[SISA X]])</f>
        <v/>
      </c>
      <c r="AH217" s="2" t="str">
        <f ca="1">IF(Table1[[#This Row],[QTY_ECER_MG_1]]="","",Table1[[#This Row],[STN SISA X]])</f>
        <v/>
      </c>
      <c r="AI217" s="2" t="str">
        <f ca="1">IF(Table1[[#This Row],[CTN_MG_1]]="","",COUNT(AF$6:AF217))</f>
        <v/>
      </c>
      <c r="AJ217" s="2">
        <f ca="1">IF(AND(Table1[TGL_H]&gt;=$3:$3,Table1[TGL_H]&lt;=$4:$4),Table1[CTN],"")</f>
        <v>2</v>
      </c>
      <c r="AK217" s="2" t="str">
        <f ca="1">IF(Table1[[#This Row],[CTN_MG_2]]="","",Table1[[#This Row],[SISA X]])</f>
        <v/>
      </c>
      <c r="AL217" s="2" t="str">
        <f ca="1">IF(Table1[[#This Row],[QTY_ECER_MG_2]]="","",Table1[[#This Row],[STN SISA X]])</f>
        <v/>
      </c>
      <c r="AM217" s="2">
        <f ca="1">IF(Table1[[#This Row],[CTN_MG_2]]="","",COUNT(AJ$6:AJ217))</f>
        <v>43</v>
      </c>
      <c r="AN217" s="2" t="str">
        <f ca="1">IF(AND(AR$5:AR$373&gt;=$3:$3,AR$5:AR$373&lt;=$4:$4),Table1[[#This Row],[CTN]],"")</f>
        <v/>
      </c>
      <c r="AO217" s="2" t="str">
        <f ca="1">IF(Table1[[#This Row],[CTN_MG_3]]="","",Table1[[#This Row],[SISA X]])</f>
        <v/>
      </c>
      <c r="AP217" s="2" t="str">
        <f ca="1">IF(Table1[[#This Row],[QTY_ECER_MG_3]]="","",Table1[[#This Row],[STN SISA X]])</f>
        <v/>
      </c>
      <c r="AQ217" s="4" t="str">
        <f ca="1">IF(Table1[[#This Row],[CTN_MG_3]]="","",COUNT(AN$6:AN217))</f>
        <v/>
      </c>
      <c r="AR217" s="3">
        <f ca="1">INDEX([1]!NOTA[TGL_H],Table1[[#This Row],[//NOTA]])</f>
        <v>45117</v>
      </c>
    </row>
    <row r="218" spans="1:44" x14ac:dyDescent="0.25">
      <c r="A218" s="1">
        <v>269</v>
      </c>
      <c r="D218" s="4" t="str">
        <f ca="1">INDEX([1]!NOTA[NB NOTA_C_QTY],Table1[[#This Row],[//NOTA]])</f>
        <v>eraserer30wjk50box30pcsartomoro</v>
      </c>
      <c r="E21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stipjker30w50box30pcs</v>
      </c>
      <c r="F218" s="4" t="e">
        <f ca="1">MATCH(Table1[NB BM_C_QTY],Table6[POINTER],0)</f>
        <v>#N/A</v>
      </c>
      <c r="G218" s="4">
        <f t="shared" si="4"/>
        <v>269</v>
      </c>
      <c r="H218" s="4">
        <f ca="1">MATCH(Table1[[#This Row],[NB NOTA_C_QTY]],[2]!db[NB NOTA_C_QTY+F],0)</f>
        <v>800</v>
      </c>
      <c r="I218" s="4" t="str">
        <f ca="1">INDEX(INDIRECT($4:$4),Table1[//DB])</f>
        <v>Stip JK ER-30 W</v>
      </c>
      <c r="J218" s="4" t="str">
        <f ca="1">INDEX(INDIRECT($4:$4),Table1[//DB])</f>
        <v>ARTO MORO</v>
      </c>
      <c r="K218" s="5" t="str">
        <f ca="1">INDEX(INDIRECT($4:$4),Table1[//DB])</f>
        <v>ATALI</v>
      </c>
      <c r="L218" s="4" t="str">
        <f ca="1">INDEX(INDIRECT($4:$4),Table1[//DB])</f>
        <v>50 BOX (30 PCS)</v>
      </c>
      <c r="M218" s="4" t="str">
        <f ca="1">INDEX(INDIRECT($4:$4),Table1[//DB])</f>
        <v>stip</v>
      </c>
      <c r="N218" s="4" t="str">
        <f ca="1">INDEX(INDIRECT($4:$4),Table1[//DB])</f>
        <v>50</v>
      </c>
      <c r="O218" s="4" t="str">
        <f ca="1">INDEX(INDIRECT($4:$4),Table1[//DB])</f>
        <v>BOX</v>
      </c>
      <c r="P218" s="4" t="str">
        <f ca="1">INDEX(INDIRECT($4:$4),Table1[//DB])</f>
        <v>30</v>
      </c>
      <c r="Q218" s="4" t="str">
        <f ca="1">INDEX(INDIRECT($4:$4),Table1[//DB])</f>
        <v>PCS</v>
      </c>
      <c r="R218" s="4" t="str">
        <f ca="1">INDEX(INDIRECT($4:$4),Table1[//DB])</f>
        <v/>
      </c>
      <c r="S218" s="4" t="str">
        <f ca="1">INDEX(INDIRECT($4:$4),Table1[//DB])</f>
        <v/>
      </c>
      <c r="T218" s="4">
        <f ca="1">INDEX(INDIRECT($4:$4),Table1[//DB])</f>
        <v>1500</v>
      </c>
      <c r="U218" s="4" t="str">
        <f ca="1">INDEX(INDIRECT($4:$4),Table1[//DB])</f>
        <v>PCS</v>
      </c>
      <c r="V218" s="4"/>
      <c r="W218" s="2">
        <f>INDEX([1]!NOTA[C],Table1[[#This Row],[//NOTA]])</f>
        <v>1</v>
      </c>
      <c r="X21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18" s="2">
        <f>IF(Table1[[#This Row],[CTN]]&lt;1,"",INDEX([1]!NOTA[QTY],Table1[[#This Row],[//NOTA]]))</f>
        <v>50</v>
      </c>
      <c r="Z218" s="2" t="str">
        <f>IF(Table1[[#This Row],[CTN]]&lt;1,"",INDEX([1]!NOTA[STN],Table1[[#This Row],[//NOTA]]))</f>
        <v>BOX</v>
      </c>
      <c r="AA21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1500</v>
      </c>
      <c r="AB218" s="4" t="str">
        <f>IF(Table1[[#This Row],[CTN]]&lt;1,INDEX([1]!NOTA[QTY],Table1[[#This Row],[//NOTA]]),"")</f>
        <v/>
      </c>
      <c r="AC218" s="4" t="str">
        <f>IF(Table1[[#This Row],[SISA]]="","",INDEX([1]!NOTA[STN],Table1[[#This Row],[//NOTA]]))</f>
        <v/>
      </c>
      <c r="AD21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8" s="2" t="str">
        <f>IF(Table1[[#This Row],[SISA X]]="","",Table1[[#This Row],[STN X]])</f>
        <v/>
      </c>
      <c r="AF218" s="2" t="str">
        <f ca="1">IF(AND(AR$5:AR$373&gt;=$3:$3,AR$5:AR$373&lt;=$4:$4),Table1[[#This Row],[CTN]],"")</f>
        <v/>
      </c>
      <c r="AG218" s="2" t="str">
        <f ca="1">IF(Table1[[#This Row],[CTN_MG_1]]="","",Table1[[#This Row],[SISA X]])</f>
        <v/>
      </c>
      <c r="AH218" s="2" t="str">
        <f ca="1">IF(Table1[[#This Row],[QTY_ECER_MG_1]]="","",Table1[[#This Row],[STN SISA X]])</f>
        <v/>
      </c>
      <c r="AI218" s="2" t="str">
        <f ca="1">IF(Table1[[#This Row],[CTN_MG_1]]="","",COUNT(AF$6:AF218))</f>
        <v/>
      </c>
      <c r="AJ218" s="2">
        <f ca="1">IF(AND(Table1[TGL_H]&gt;=$3:$3,Table1[TGL_H]&lt;=$4:$4),Table1[CTN],"")</f>
        <v>1</v>
      </c>
      <c r="AK218" s="2" t="str">
        <f ca="1">IF(Table1[[#This Row],[CTN_MG_2]]="","",Table1[[#This Row],[SISA X]])</f>
        <v/>
      </c>
      <c r="AL218" s="2" t="str">
        <f ca="1">IF(Table1[[#This Row],[QTY_ECER_MG_2]]="","",Table1[[#This Row],[STN SISA X]])</f>
        <v/>
      </c>
      <c r="AM218" s="2">
        <f ca="1">IF(Table1[[#This Row],[CTN_MG_2]]="","",COUNT(AJ$6:AJ218))</f>
        <v>44</v>
      </c>
      <c r="AN218" s="2" t="str">
        <f ca="1">IF(AND(AR$5:AR$373&gt;=$3:$3,AR$5:AR$373&lt;=$4:$4),Table1[[#This Row],[CTN]],"")</f>
        <v/>
      </c>
      <c r="AO218" s="2" t="str">
        <f ca="1">IF(Table1[[#This Row],[CTN_MG_3]]="","",Table1[[#This Row],[SISA X]])</f>
        <v/>
      </c>
      <c r="AP218" s="2" t="str">
        <f ca="1">IF(Table1[[#This Row],[QTY_ECER_MG_3]]="","",Table1[[#This Row],[STN SISA X]])</f>
        <v/>
      </c>
      <c r="AQ218" s="4" t="str">
        <f ca="1">IF(Table1[[#This Row],[CTN_MG_3]]="","",COUNT(AN$6:AN218))</f>
        <v/>
      </c>
      <c r="AR218" s="3">
        <f ca="1">INDEX([1]!NOTA[TGL_H],Table1[[#This Row],[//NOTA]])</f>
        <v>45117</v>
      </c>
    </row>
    <row r="219" spans="1:44" x14ac:dyDescent="0.25">
      <c r="A219" s="1">
        <v>270</v>
      </c>
      <c r="D219" s="4" t="str">
        <f ca="1">INDEX([1]!NOTA[NB NOTA_C_QTY],Table1[[#This Row],[//NOTA]])</f>
        <v>erasereb30jk50box30pcsartomoro</v>
      </c>
      <c r="E21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stipjkeb30hitam50box30pcs</v>
      </c>
      <c r="F219" s="4" t="e">
        <f ca="1">MATCH(Table1[NB BM_C_QTY],Table6[POINTER],0)</f>
        <v>#N/A</v>
      </c>
      <c r="G219" s="4">
        <f t="shared" si="4"/>
        <v>270</v>
      </c>
      <c r="H219" s="4">
        <f ca="1">MATCH(Table1[[#This Row],[NB NOTA_C_QTY]],[2]!db[NB NOTA_C_QTY+F],0)</f>
        <v>794</v>
      </c>
      <c r="I219" s="4" t="str">
        <f ca="1">INDEX(INDIRECT($4:$4),Table1[//DB])</f>
        <v>Stip JK EB-30 Hitam</v>
      </c>
      <c r="J219" s="4" t="str">
        <f ca="1">INDEX(INDIRECT($4:$4),Table1[//DB])</f>
        <v>ARTO MORO</v>
      </c>
      <c r="K219" s="5" t="str">
        <f ca="1">INDEX(INDIRECT($4:$4),Table1[//DB])</f>
        <v>ATALI</v>
      </c>
      <c r="L219" s="4" t="str">
        <f ca="1">INDEX(INDIRECT($4:$4),Table1[//DB])</f>
        <v>50 BOX (30 PCS)</v>
      </c>
      <c r="M219" s="4" t="str">
        <f ca="1">INDEX(INDIRECT($4:$4),Table1[//DB])</f>
        <v>stip</v>
      </c>
      <c r="N219" s="4" t="str">
        <f ca="1">INDEX(INDIRECT($4:$4),Table1[//DB])</f>
        <v>50</v>
      </c>
      <c r="O219" s="4" t="str">
        <f ca="1">INDEX(INDIRECT($4:$4),Table1[//DB])</f>
        <v>BOX</v>
      </c>
      <c r="P219" s="4" t="str">
        <f ca="1">INDEX(INDIRECT($4:$4),Table1[//DB])</f>
        <v>30</v>
      </c>
      <c r="Q219" s="4" t="str">
        <f ca="1">INDEX(INDIRECT($4:$4),Table1[//DB])</f>
        <v>PCS</v>
      </c>
      <c r="R219" s="4" t="str">
        <f ca="1">INDEX(INDIRECT($4:$4),Table1[//DB])</f>
        <v/>
      </c>
      <c r="S219" s="4" t="str">
        <f ca="1">INDEX(INDIRECT($4:$4),Table1[//DB])</f>
        <v/>
      </c>
      <c r="T219" s="4">
        <f ca="1">INDEX(INDIRECT($4:$4),Table1[//DB])</f>
        <v>1500</v>
      </c>
      <c r="U219" s="4" t="str">
        <f ca="1">INDEX(INDIRECT($4:$4),Table1[//DB])</f>
        <v>PCS</v>
      </c>
      <c r="V219" s="4"/>
      <c r="W219" s="2">
        <f>INDEX([1]!NOTA[C],Table1[[#This Row],[//NOTA]])</f>
        <v>1</v>
      </c>
      <c r="X21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19" s="2">
        <f>IF(Table1[[#This Row],[CTN]]&lt;1,"",INDEX([1]!NOTA[QTY],Table1[[#This Row],[//NOTA]]))</f>
        <v>50</v>
      </c>
      <c r="Z219" s="2" t="str">
        <f>IF(Table1[[#This Row],[CTN]]&lt;1,"",INDEX([1]!NOTA[STN],Table1[[#This Row],[//NOTA]]))</f>
        <v>BOX</v>
      </c>
      <c r="AA21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1500</v>
      </c>
      <c r="AB219" s="4" t="str">
        <f>IF(Table1[[#This Row],[CTN]]&lt;1,INDEX([1]!NOTA[QTY],Table1[[#This Row],[//NOTA]]),"")</f>
        <v/>
      </c>
      <c r="AC219" s="4" t="str">
        <f>IF(Table1[[#This Row],[SISA]]="","",INDEX([1]!NOTA[STN],Table1[[#This Row],[//NOTA]]))</f>
        <v/>
      </c>
      <c r="AD21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19" s="2" t="str">
        <f>IF(Table1[[#This Row],[SISA X]]="","",Table1[[#This Row],[STN X]])</f>
        <v/>
      </c>
      <c r="AF219" s="2" t="str">
        <f ca="1">IF(AND(AR$5:AR$373&gt;=$3:$3,AR$5:AR$373&lt;=$4:$4),Table1[[#This Row],[CTN]],"")</f>
        <v/>
      </c>
      <c r="AG219" s="2" t="str">
        <f ca="1">IF(Table1[[#This Row],[CTN_MG_1]]="","",Table1[[#This Row],[SISA X]])</f>
        <v/>
      </c>
      <c r="AH219" s="2" t="str">
        <f ca="1">IF(Table1[[#This Row],[QTY_ECER_MG_1]]="","",Table1[[#This Row],[STN SISA X]])</f>
        <v/>
      </c>
      <c r="AI219" s="2" t="str">
        <f ca="1">IF(Table1[[#This Row],[CTN_MG_1]]="","",COUNT(AF$6:AF219))</f>
        <v/>
      </c>
      <c r="AJ219" s="2">
        <f ca="1">IF(AND(Table1[TGL_H]&gt;=$3:$3,Table1[TGL_H]&lt;=$4:$4),Table1[CTN],"")</f>
        <v>1</v>
      </c>
      <c r="AK219" s="2" t="str">
        <f ca="1">IF(Table1[[#This Row],[CTN_MG_2]]="","",Table1[[#This Row],[SISA X]])</f>
        <v/>
      </c>
      <c r="AL219" s="2" t="str">
        <f ca="1">IF(Table1[[#This Row],[QTY_ECER_MG_2]]="","",Table1[[#This Row],[STN SISA X]])</f>
        <v/>
      </c>
      <c r="AM219" s="2">
        <f ca="1">IF(Table1[[#This Row],[CTN_MG_2]]="","",COUNT(AJ$6:AJ219))</f>
        <v>45</v>
      </c>
      <c r="AN219" s="2" t="str">
        <f ca="1">IF(AND(AR$5:AR$373&gt;=$3:$3,AR$5:AR$373&lt;=$4:$4),Table1[[#This Row],[CTN]],"")</f>
        <v/>
      </c>
      <c r="AO219" s="2" t="str">
        <f ca="1">IF(Table1[[#This Row],[CTN_MG_3]]="","",Table1[[#This Row],[SISA X]])</f>
        <v/>
      </c>
      <c r="AP219" s="2" t="str">
        <f ca="1">IF(Table1[[#This Row],[QTY_ECER_MG_3]]="","",Table1[[#This Row],[STN SISA X]])</f>
        <v/>
      </c>
      <c r="AQ219" s="4" t="str">
        <f ca="1">IF(Table1[[#This Row],[CTN_MG_3]]="","",COUNT(AN$6:AN219))</f>
        <v/>
      </c>
      <c r="AR219" s="3">
        <f ca="1">INDEX([1]!NOTA[TGL_H],Table1[[#This Row],[//NOTA]])</f>
        <v>45117</v>
      </c>
    </row>
    <row r="220" spans="1:44" x14ac:dyDescent="0.25">
      <c r="A220" s="1">
        <v>271</v>
      </c>
      <c r="D220" s="4" t="str">
        <f ca="1">INDEX([1]!NOTA[NB NOTA_C_QTY],Table1[[#This Row],[//NOTA]])</f>
        <v>glueglr50jk24lsnartomoro</v>
      </c>
      <c r="E22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lemjkglr5024lsn</v>
      </c>
      <c r="F220" s="4">
        <f ca="1">MATCH(Table1[NB BM_C_QTY],Table6[POINTER],0)</f>
        <v>3578</v>
      </c>
      <c r="G220" s="4">
        <f t="shared" si="4"/>
        <v>271</v>
      </c>
      <c r="H220" s="4">
        <f ca="1">MATCH(Table1[[#This Row],[NB NOTA_C_QTY]],[2]!db[NB NOTA_C_QTY+F],0)</f>
        <v>1062</v>
      </c>
      <c r="I220" s="4" t="str">
        <f ca="1">INDEX(INDIRECT($4:$4),Table1[//DB])</f>
        <v>Lem JK GL-R50</v>
      </c>
      <c r="J220" s="4" t="str">
        <f ca="1">INDEX(INDIRECT($4:$4),Table1[//DB])</f>
        <v>ARTO MORO</v>
      </c>
      <c r="K220" s="5" t="str">
        <f ca="1">INDEX(INDIRECT($4:$4),Table1[//DB])</f>
        <v>ATALI</v>
      </c>
      <c r="L220" s="4" t="str">
        <f ca="1">INDEX(INDIRECT($4:$4),Table1[//DB])</f>
        <v>24 LSN</v>
      </c>
      <c r="M220" s="4" t="str">
        <f ca="1">INDEX(INDIRECT($4:$4),Table1[//DB])</f>
        <v>lem</v>
      </c>
      <c r="N220" s="4" t="str">
        <f ca="1">INDEX(INDIRECT($4:$4),Table1[//DB])</f>
        <v>24</v>
      </c>
      <c r="O220" s="4" t="str">
        <f ca="1">INDEX(INDIRECT($4:$4),Table1[//DB])</f>
        <v>LSN</v>
      </c>
      <c r="P220" s="4">
        <f ca="1">INDEX(INDIRECT($4:$4),Table1[//DB])</f>
        <v>12</v>
      </c>
      <c r="Q220" s="4" t="str">
        <f ca="1">INDEX(INDIRECT($4:$4),Table1[//DB])</f>
        <v>PCS</v>
      </c>
      <c r="R220" s="4" t="str">
        <f ca="1">INDEX(INDIRECT($4:$4),Table1[//DB])</f>
        <v/>
      </c>
      <c r="S220" s="4" t="str">
        <f ca="1">INDEX(INDIRECT($4:$4),Table1[//DB])</f>
        <v/>
      </c>
      <c r="T220" s="4">
        <f ca="1">INDEX(INDIRECT($4:$4),Table1[//DB])</f>
        <v>288</v>
      </c>
      <c r="U220" s="4" t="str">
        <f ca="1">INDEX(INDIRECT($4:$4),Table1[//DB])</f>
        <v>PCS</v>
      </c>
      <c r="V220" s="4"/>
      <c r="W220" s="2">
        <f>INDEX([1]!NOTA[C],Table1[[#This Row],[//NOTA]])</f>
        <v>5</v>
      </c>
      <c r="X220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20" s="2">
        <f>IF(Table1[[#This Row],[CTN]]&lt;1,"",INDEX([1]!NOTA[QTY],Table1[[#This Row],[//NOTA]]))</f>
        <v>1440</v>
      </c>
      <c r="Z220" s="2" t="str">
        <f>IF(Table1[[#This Row],[CTN]]&lt;1,"",INDEX([1]!NOTA[STN],Table1[[#This Row],[//NOTA]]))</f>
        <v>PCS</v>
      </c>
      <c r="AA22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220" s="4" t="str">
        <f>IF(Table1[[#This Row],[CTN]]&lt;1,INDEX([1]!NOTA[QTY],Table1[[#This Row],[//NOTA]]),"")</f>
        <v/>
      </c>
      <c r="AC220" s="4" t="str">
        <f>IF(Table1[[#This Row],[SISA]]="","",INDEX([1]!NOTA[STN],Table1[[#This Row],[//NOTA]]))</f>
        <v/>
      </c>
      <c r="AD22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0" s="2" t="str">
        <f>IF(Table1[[#This Row],[SISA X]]="","",Table1[[#This Row],[STN X]])</f>
        <v/>
      </c>
      <c r="AF220" s="2" t="str">
        <f ca="1">IF(AND(AR$5:AR$373&gt;=$3:$3,AR$5:AR$373&lt;=$4:$4),Table1[[#This Row],[CTN]],"")</f>
        <v/>
      </c>
      <c r="AG220" s="2" t="str">
        <f ca="1">IF(Table1[[#This Row],[CTN_MG_1]]="","",Table1[[#This Row],[SISA X]])</f>
        <v/>
      </c>
      <c r="AH220" s="2" t="str">
        <f ca="1">IF(Table1[[#This Row],[QTY_ECER_MG_1]]="","",Table1[[#This Row],[STN SISA X]])</f>
        <v/>
      </c>
      <c r="AI220" s="2" t="str">
        <f ca="1">IF(Table1[[#This Row],[CTN_MG_1]]="","",COUNT(AF$6:AF220))</f>
        <v/>
      </c>
      <c r="AJ220" s="2">
        <f ca="1">IF(AND(Table1[TGL_H]&gt;=$3:$3,Table1[TGL_H]&lt;=$4:$4),Table1[CTN],"")</f>
        <v>5</v>
      </c>
      <c r="AK220" s="2" t="str">
        <f ca="1">IF(Table1[[#This Row],[CTN_MG_2]]="","",Table1[[#This Row],[SISA X]])</f>
        <v/>
      </c>
      <c r="AL220" s="2" t="str">
        <f ca="1">IF(Table1[[#This Row],[QTY_ECER_MG_2]]="","",Table1[[#This Row],[STN SISA X]])</f>
        <v/>
      </c>
      <c r="AM220" s="2">
        <f ca="1">IF(Table1[[#This Row],[CTN_MG_2]]="","",COUNT(AJ$6:AJ220))</f>
        <v>46</v>
      </c>
      <c r="AN220" s="2" t="str">
        <f ca="1">IF(AND(AR$5:AR$373&gt;=$3:$3,AR$5:AR$373&lt;=$4:$4),Table1[[#This Row],[CTN]],"")</f>
        <v/>
      </c>
      <c r="AO220" s="2" t="str">
        <f ca="1">IF(Table1[[#This Row],[CTN_MG_3]]="","",Table1[[#This Row],[SISA X]])</f>
        <v/>
      </c>
      <c r="AP220" s="2" t="str">
        <f ca="1">IF(Table1[[#This Row],[QTY_ECER_MG_3]]="","",Table1[[#This Row],[STN SISA X]])</f>
        <v/>
      </c>
      <c r="AQ220" s="4" t="str">
        <f ca="1">IF(Table1[[#This Row],[CTN_MG_3]]="","",COUNT(AN$6:AN220))</f>
        <v/>
      </c>
      <c r="AR220" s="3">
        <f ca="1">INDEX([1]!NOTA[TGL_H],Table1[[#This Row],[//NOTA]])</f>
        <v>45117</v>
      </c>
    </row>
    <row r="221" spans="1:44" x14ac:dyDescent="0.25">
      <c r="A221" s="1">
        <v>272</v>
      </c>
      <c r="D221" s="4" t="str">
        <f ca="1">INDEX([1]!NOTA[NB NOTA_C_QTY],Table1[[#This Row],[//NOTA]])</f>
        <v>oilpastelop12sppcaseseaworldjk12lsnartomoro</v>
      </c>
      <c r="E22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opasteljk12wop12s12lsn</v>
      </c>
      <c r="F221" s="4">
        <f ca="1">MATCH(Table1[NB BM_C_QTY],Table6[POINTER],0)</f>
        <v>3612</v>
      </c>
      <c r="G221" s="4">
        <f t="shared" si="4"/>
        <v>272</v>
      </c>
      <c r="H221" s="4">
        <f ca="1">MATCH(Table1[[#This Row],[NB NOTA_C_QTY]],[2]!db[NB NOTA_C_QTY+F],0)</f>
        <v>1792</v>
      </c>
      <c r="I221" s="4" t="str">
        <f ca="1">INDEX(INDIRECT($4:$4),Table1[//DB])</f>
        <v>O pastel JK 12W OP-12 S</v>
      </c>
      <c r="J221" s="4" t="str">
        <f ca="1">INDEX(INDIRECT($4:$4),Table1[//DB])</f>
        <v>ARTO MORO</v>
      </c>
      <c r="K221" s="5" t="str">
        <f ca="1">INDEX(INDIRECT($4:$4),Table1[//DB])</f>
        <v>ATALI</v>
      </c>
      <c r="L221" s="4" t="str">
        <f ca="1">INDEX(INDIRECT($4:$4),Table1[//DB])</f>
        <v>12 LSN</v>
      </c>
      <c r="M221" s="4" t="str">
        <f ca="1">INDEX(INDIRECT($4:$4),Table1[//DB])</f>
        <v>cr/op</v>
      </c>
      <c r="N221" s="4" t="str">
        <f ca="1">INDEX(INDIRECT($4:$4),Table1[//DB])</f>
        <v>12</v>
      </c>
      <c r="O221" s="4" t="str">
        <f ca="1">INDEX(INDIRECT($4:$4),Table1[//DB])</f>
        <v>LSN</v>
      </c>
      <c r="P221" s="4">
        <f ca="1">INDEX(INDIRECT($4:$4),Table1[//DB])</f>
        <v>12</v>
      </c>
      <c r="Q221" s="4" t="str">
        <f ca="1">INDEX(INDIRECT($4:$4),Table1[//DB])</f>
        <v>PCS</v>
      </c>
      <c r="R221" s="4" t="str">
        <f ca="1">INDEX(INDIRECT($4:$4),Table1[//DB])</f>
        <v/>
      </c>
      <c r="S221" s="4" t="str">
        <f ca="1">INDEX(INDIRECT($4:$4),Table1[//DB])</f>
        <v/>
      </c>
      <c r="T221" s="4">
        <f ca="1">INDEX(INDIRECT($4:$4),Table1[//DB])</f>
        <v>144</v>
      </c>
      <c r="U221" s="4" t="str">
        <f ca="1">INDEX(INDIRECT($4:$4),Table1[//DB])</f>
        <v>PCS</v>
      </c>
      <c r="V221" s="4"/>
      <c r="W221" s="2">
        <f>INDEX([1]!NOTA[C],Table1[[#This Row],[//NOTA]])</f>
        <v>10</v>
      </c>
      <c r="X221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21" s="2">
        <f>IF(Table1[[#This Row],[CTN]]&lt;1,"",INDEX([1]!NOTA[QTY],Table1[[#This Row],[//NOTA]]))</f>
        <v>1440</v>
      </c>
      <c r="Z221" s="2" t="str">
        <f>IF(Table1[[#This Row],[CTN]]&lt;1,"",INDEX([1]!NOTA[STN],Table1[[#This Row],[//NOTA]]))</f>
        <v>SET</v>
      </c>
      <c r="AA22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221" s="4" t="str">
        <f>IF(Table1[[#This Row],[CTN]]&lt;1,INDEX([1]!NOTA[QTY],Table1[[#This Row],[//NOTA]]),"")</f>
        <v/>
      </c>
      <c r="AC221" s="4" t="str">
        <f>IF(Table1[[#This Row],[SISA]]="","",INDEX([1]!NOTA[STN],Table1[[#This Row],[//NOTA]]))</f>
        <v/>
      </c>
      <c r="AD22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1" s="2" t="str">
        <f>IF(Table1[[#This Row],[SISA X]]="","",Table1[[#This Row],[STN X]])</f>
        <v/>
      </c>
      <c r="AF221" s="2" t="str">
        <f ca="1">IF(AND(AR$5:AR$373&gt;=$3:$3,AR$5:AR$373&lt;=$4:$4),Table1[[#This Row],[CTN]],"")</f>
        <v/>
      </c>
      <c r="AG221" s="2" t="str">
        <f ca="1">IF(Table1[[#This Row],[CTN_MG_1]]="","",Table1[[#This Row],[SISA X]])</f>
        <v/>
      </c>
      <c r="AH221" s="2" t="str">
        <f ca="1">IF(Table1[[#This Row],[QTY_ECER_MG_1]]="","",Table1[[#This Row],[STN SISA X]])</f>
        <v/>
      </c>
      <c r="AI221" s="2" t="str">
        <f ca="1">IF(Table1[[#This Row],[CTN_MG_1]]="","",COUNT(AF$6:AF221))</f>
        <v/>
      </c>
      <c r="AJ221" s="2">
        <f ca="1">IF(AND(Table1[TGL_H]&gt;=$3:$3,Table1[TGL_H]&lt;=$4:$4),Table1[CTN],"")</f>
        <v>10</v>
      </c>
      <c r="AK221" s="2" t="str">
        <f ca="1">IF(Table1[[#This Row],[CTN_MG_2]]="","",Table1[[#This Row],[SISA X]])</f>
        <v/>
      </c>
      <c r="AL221" s="2" t="str">
        <f ca="1">IF(Table1[[#This Row],[QTY_ECER_MG_2]]="","",Table1[[#This Row],[STN SISA X]])</f>
        <v/>
      </c>
      <c r="AM221" s="2">
        <f ca="1">IF(Table1[[#This Row],[CTN_MG_2]]="","",COUNT(AJ$6:AJ221))</f>
        <v>47</v>
      </c>
      <c r="AN221" s="2" t="str">
        <f ca="1">IF(AND(AR$5:AR$373&gt;=$3:$3,AR$5:AR$373&lt;=$4:$4),Table1[[#This Row],[CTN]],"")</f>
        <v/>
      </c>
      <c r="AO221" s="2" t="str">
        <f ca="1">IF(Table1[[#This Row],[CTN_MG_3]]="","",Table1[[#This Row],[SISA X]])</f>
        <v/>
      </c>
      <c r="AP221" s="2" t="str">
        <f ca="1">IF(Table1[[#This Row],[QTY_ECER_MG_3]]="","",Table1[[#This Row],[STN SISA X]])</f>
        <v/>
      </c>
      <c r="AQ221" s="4" t="str">
        <f ca="1">IF(Table1[[#This Row],[CTN_MG_3]]="","",COUNT(AN$6:AN221))</f>
        <v/>
      </c>
      <c r="AR221" s="3">
        <f ca="1">INDEX([1]!NOTA[TGL_H],Table1[[#This Row],[//NOTA]])</f>
        <v>45117</v>
      </c>
    </row>
    <row r="222" spans="1:44" x14ac:dyDescent="0.25">
      <c r="A222" s="1">
        <v>273</v>
      </c>
      <c r="D222" s="4" t="str">
        <f ca="1">INDEX([1]!NOTA[NB NOTA_C_QTY],Table1[[#This Row],[//NOTA]])</f>
        <v>oilpastelop18sppcaseseaworldjk6lsnartomoro</v>
      </c>
      <c r="E22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opasteljk18wop18s6lsn</v>
      </c>
      <c r="F222" s="4">
        <f ca="1">MATCH(Table1[NB BM_C_QTY],Table6[POINTER],0)</f>
        <v>3613</v>
      </c>
      <c r="G222" s="4">
        <f t="shared" si="4"/>
        <v>273</v>
      </c>
      <c r="H222" s="4">
        <f ca="1">MATCH(Table1[[#This Row],[NB NOTA_C_QTY]],[2]!db[NB NOTA_C_QTY+F],0)</f>
        <v>1793</v>
      </c>
      <c r="I222" s="4" t="str">
        <f ca="1">INDEX(INDIRECT($4:$4),Table1[//DB])</f>
        <v>O pastel JK 18W OP-18 S</v>
      </c>
      <c r="J222" s="4" t="str">
        <f ca="1">INDEX(INDIRECT($4:$4),Table1[//DB])</f>
        <v>ARTO MORO</v>
      </c>
      <c r="K222" s="5" t="str">
        <f ca="1">INDEX(INDIRECT($4:$4),Table1[//DB])</f>
        <v>ATALI</v>
      </c>
      <c r="L222" s="4" t="str">
        <f ca="1">INDEX(INDIRECT($4:$4),Table1[//DB])</f>
        <v>6 LSN</v>
      </c>
      <c r="M222" s="4" t="str">
        <f ca="1">INDEX(INDIRECT($4:$4),Table1[//DB])</f>
        <v>cr/op</v>
      </c>
      <c r="N222" s="4" t="str">
        <f ca="1">INDEX(INDIRECT($4:$4),Table1[//DB])</f>
        <v>6</v>
      </c>
      <c r="O222" s="4" t="str">
        <f ca="1">INDEX(INDIRECT($4:$4),Table1[//DB])</f>
        <v>LSN</v>
      </c>
      <c r="P222" s="4">
        <f ca="1">INDEX(INDIRECT($4:$4),Table1[//DB])</f>
        <v>12</v>
      </c>
      <c r="Q222" s="4" t="str">
        <f ca="1">INDEX(INDIRECT($4:$4),Table1[//DB])</f>
        <v>PCS</v>
      </c>
      <c r="R222" s="4" t="str">
        <f ca="1">INDEX(INDIRECT($4:$4),Table1[//DB])</f>
        <v/>
      </c>
      <c r="S222" s="4" t="str">
        <f ca="1">INDEX(INDIRECT($4:$4),Table1[//DB])</f>
        <v/>
      </c>
      <c r="T222" s="4">
        <f ca="1">INDEX(INDIRECT($4:$4),Table1[//DB])</f>
        <v>72</v>
      </c>
      <c r="U222" s="4" t="str">
        <f ca="1">INDEX(INDIRECT($4:$4),Table1[//DB])</f>
        <v>PCS</v>
      </c>
      <c r="V222" s="4"/>
      <c r="W222" s="2">
        <f>INDEX([1]!NOTA[C],Table1[[#This Row],[//NOTA]])</f>
        <v>10</v>
      </c>
      <c r="X222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22" s="2">
        <f>IF(Table1[[#This Row],[CTN]]&lt;1,"",INDEX([1]!NOTA[QTY],Table1[[#This Row],[//NOTA]]))</f>
        <v>720</v>
      </c>
      <c r="Z222" s="2" t="str">
        <f>IF(Table1[[#This Row],[CTN]]&lt;1,"",INDEX([1]!NOTA[STN],Table1[[#This Row],[//NOTA]]))</f>
        <v>SET</v>
      </c>
      <c r="AA22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222" s="4" t="str">
        <f>IF(Table1[[#This Row],[CTN]]&lt;1,INDEX([1]!NOTA[QTY],Table1[[#This Row],[//NOTA]]),"")</f>
        <v/>
      </c>
      <c r="AC222" s="4" t="str">
        <f>IF(Table1[[#This Row],[SISA]]="","",INDEX([1]!NOTA[STN],Table1[[#This Row],[//NOTA]]))</f>
        <v/>
      </c>
      <c r="AD22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2" s="2" t="str">
        <f>IF(Table1[[#This Row],[SISA X]]="","",Table1[[#This Row],[STN X]])</f>
        <v/>
      </c>
      <c r="AF222" s="2" t="str">
        <f ca="1">IF(AND(AR$5:AR$373&gt;=$3:$3,AR$5:AR$373&lt;=$4:$4),Table1[[#This Row],[CTN]],"")</f>
        <v/>
      </c>
      <c r="AG222" s="2" t="str">
        <f ca="1">IF(Table1[[#This Row],[CTN_MG_1]]="","",Table1[[#This Row],[SISA X]])</f>
        <v/>
      </c>
      <c r="AH222" s="2" t="str">
        <f ca="1">IF(Table1[[#This Row],[QTY_ECER_MG_1]]="","",Table1[[#This Row],[STN SISA X]])</f>
        <v/>
      </c>
      <c r="AI222" s="2" t="str">
        <f ca="1">IF(Table1[[#This Row],[CTN_MG_1]]="","",COUNT(AF$6:AF222))</f>
        <v/>
      </c>
      <c r="AJ222" s="2">
        <f ca="1">IF(AND(Table1[TGL_H]&gt;=$3:$3,Table1[TGL_H]&lt;=$4:$4),Table1[CTN],"")</f>
        <v>10</v>
      </c>
      <c r="AK222" s="2" t="str">
        <f ca="1">IF(Table1[[#This Row],[CTN_MG_2]]="","",Table1[[#This Row],[SISA X]])</f>
        <v/>
      </c>
      <c r="AL222" s="2" t="str">
        <f ca="1">IF(Table1[[#This Row],[QTY_ECER_MG_2]]="","",Table1[[#This Row],[STN SISA X]])</f>
        <v/>
      </c>
      <c r="AM222" s="2">
        <f ca="1">IF(Table1[[#This Row],[CTN_MG_2]]="","",COUNT(AJ$6:AJ222))</f>
        <v>48</v>
      </c>
      <c r="AN222" s="2" t="str">
        <f ca="1">IF(AND(AR$5:AR$373&gt;=$3:$3,AR$5:AR$373&lt;=$4:$4),Table1[[#This Row],[CTN]],"")</f>
        <v/>
      </c>
      <c r="AO222" s="2" t="str">
        <f ca="1">IF(Table1[[#This Row],[CTN_MG_3]]="","",Table1[[#This Row],[SISA X]])</f>
        <v/>
      </c>
      <c r="AP222" s="2" t="str">
        <f ca="1">IF(Table1[[#This Row],[QTY_ECER_MG_3]]="","",Table1[[#This Row],[STN SISA X]])</f>
        <v/>
      </c>
      <c r="AQ222" s="4" t="str">
        <f ca="1">IF(Table1[[#This Row],[CTN_MG_3]]="","",COUNT(AN$6:AN222))</f>
        <v/>
      </c>
      <c r="AR222" s="3">
        <f ca="1">INDEX([1]!NOTA[TGL_H],Table1[[#This Row],[//NOTA]])</f>
        <v>45117</v>
      </c>
    </row>
    <row r="223" spans="1:44" x14ac:dyDescent="0.25">
      <c r="A223" s="1">
        <v>274</v>
      </c>
      <c r="D223" s="4" t="str">
        <f ca="1">INDEX([1]!NOTA[NB NOTA_C_QTY],Table1[[#This Row],[//NOTA]])</f>
        <v>oilpastelop24sppcaseseaworldjk8box6setartomoro</v>
      </c>
      <c r="E22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opasteljk24wop24s8box6set</v>
      </c>
      <c r="F223" s="4" t="e">
        <f ca="1">MATCH(Table1[NB BM_C_QTY],Table6[POINTER],0)</f>
        <v>#N/A</v>
      </c>
      <c r="G223" s="4">
        <f t="shared" si="4"/>
        <v>274</v>
      </c>
      <c r="H223" s="4">
        <f ca="1">MATCH(Table1[[#This Row],[NB NOTA_C_QTY]],[2]!db[NB NOTA_C_QTY+F],0)</f>
        <v>1794</v>
      </c>
      <c r="I223" s="4" t="str">
        <f ca="1">INDEX(INDIRECT($4:$4),Table1[//DB])</f>
        <v>O pastel JK 24W OP-24 S</v>
      </c>
      <c r="J223" s="4" t="str">
        <f ca="1">INDEX(INDIRECT($4:$4),Table1[//DB])</f>
        <v>ARTO MORO</v>
      </c>
      <c r="K223" s="5" t="str">
        <f ca="1">INDEX(INDIRECT($4:$4),Table1[//DB])</f>
        <v>ATALI</v>
      </c>
      <c r="L223" s="4" t="str">
        <f ca="1">INDEX(INDIRECT($4:$4),Table1[//DB])</f>
        <v>8 BOX (6 SET)</v>
      </c>
      <c r="M223" s="4" t="str">
        <f ca="1">INDEX(INDIRECT($4:$4),Table1[//DB])</f>
        <v>cr/op</v>
      </c>
      <c r="N223" s="4" t="str">
        <f ca="1">INDEX(INDIRECT($4:$4),Table1[//DB])</f>
        <v>8</v>
      </c>
      <c r="O223" s="4" t="str">
        <f ca="1">INDEX(INDIRECT($4:$4),Table1[//DB])</f>
        <v>BOX</v>
      </c>
      <c r="P223" s="4" t="str">
        <f ca="1">INDEX(INDIRECT($4:$4),Table1[//DB])</f>
        <v>6</v>
      </c>
      <c r="Q223" s="4" t="str">
        <f ca="1">INDEX(INDIRECT($4:$4),Table1[//DB])</f>
        <v>SET</v>
      </c>
      <c r="R223" s="4" t="str">
        <f ca="1">INDEX(INDIRECT($4:$4),Table1[//DB])</f>
        <v/>
      </c>
      <c r="S223" s="4" t="str">
        <f ca="1">INDEX(INDIRECT($4:$4),Table1[//DB])</f>
        <v/>
      </c>
      <c r="T223" s="4">
        <f ca="1">INDEX(INDIRECT($4:$4),Table1[//DB])</f>
        <v>48</v>
      </c>
      <c r="U223" s="4" t="str">
        <f ca="1">INDEX(INDIRECT($4:$4),Table1[//DB])</f>
        <v>SET</v>
      </c>
      <c r="V223" s="4"/>
      <c r="W223" s="2">
        <f>INDEX([1]!NOTA[C],Table1[[#This Row],[//NOTA]])</f>
        <v>10</v>
      </c>
      <c r="X223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23" s="2">
        <f>IF(Table1[[#This Row],[CTN]]&lt;1,"",INDEX([1]!NOTA[QTY],Table1[[#This Row],[//NOTA]]))</f>
        <v>480</v>
      </c>
      <c r="Z223" s="2" t="str">
        <f>IF(Table1[[#This Row],[CTN]]&lt;1,"",INDEX([1]!NOTA[STN],Table1[[#This Row],[//NOTA]]))</f>
        <v>SET</v>
      </c>
      <c r="AA22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223" s="4" t="str">
        <f>IF(Table1[[#This Row],[CTN]]&lt;1,INDEX([1]!NOTA[QTY],Table1[[#This Row],[//NOTA]]),"")</f>
        <v/>
      </c>
      <c r="AC223" s="4" t="str">
        <f>IF(Table1[[#This Row],[SISA]]="","",INDEX([1]!NOTA[STN],Table1[[#This Row],[//NOTA]]))</f>
        <v/>
      </c>
      <c r="AD22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3" s="2" t="str">
        <f>IF(Table1[[#This Row],[SISA X]]="","",Table1[[#This Row],[STN X]])</f>
        <v/>
      </c>
      <c r="AF223" s="2" t="str">
        <f ca="1">IF(AND(AR$5:AR$373&gt;=$3:$3,AR$5:AR$373&lt;=$4:$4),Table1[[#This Row],[CTN]],"")</f>
        <v/>
      </c>
      <c r="AG223" s="2" t="str">
        <f ca="1">IF(Table1[[#This Row],[CTN_MG_1]]="","",Table1[[#This Row],[SISA X]])</f>
        <v/>
      </c>
      <c r="AH223" s="2" t="str">
        <f ca="1">IF(Table1[[#This Row],[QTY_ECER_MG_1]]="","",Table1[[#This Row],[STN SISA X]])</f>
        <v/>
      </c>
      <c r="AI223" s="2" t="str">
        <f ca="1">IF(Table1[[#This Row],[CTN_MG_1]]="","",COUNT(AF$6:AF223))</f>
        <v/>
      </c>
      <c r="AJ223" s="2">
        <f ca="1">IF(AND(Table1[TGL_H]&gt;=$3:$3,Table1[TGL_H]&lt;=$4:$4),Table1[CTN],"")</f>
        <v>10</v>
      </c>
      <c r="AK223" s="2" t="str">
        <f ca="1">IF(Table1[[#This Row],[CTN_MG_2]]="","",Table1[[#This Row],[SISA X]])</f>
        <v/>
      </c>
      <c r="AL223" s="2" t="str">
        <f ca="1">IF(Table1[[#This Row],[QTY_ECER_MG_2]]="","",Table1[[#This Row],[STN SISA X]])</f>
        <v/>
      </c>
      <c r="AM223" s="2">
        <f ca="1">IF(Table1[[#This Row],[CTN_MG_2]]="","",COUNT(AJ$6:AJ223))</f>
        <v>49</v>
      </c>
      <c r="AN223" s="2" t="str">
        <f ca="1">IF(AND(AR$5:AR$373&gt;=$3:$3,AR$5:AR$373&lt;=$4:$4),Table1[[#This Row],[CTN]],"")</f>
        <v/>
      </c>
      <c r="AO223" s="2" t="str">
        <f ca="1">IF(Table1[[#This Row],[CTN_MG_3]]="","",Table1[[#This Row],[SISA X]])</f>
        <v/>
      </c>
      <c r="AP223" s="2" t="str">
        <f ca="1">IF(Table1[[#This Row],[QTY_ECER_MG_3]]="","",Table1[[#This Row],[STN SISA X]])</f>
        <v/>
      </c>
      <c r="AQ223" s="4" t="str">
        <f ca="1">IF(Table1[[#This Row],[CTN_MG_3]]="","",COUNT(AN$6:AN223))</f>
        <v/>
      </c>
      <c r="AR223" s="3">
        <f ca="1">INDEX([1]!NOTA[TGL_H],Table1[[#This Row],[//NOTA]])</f>
        <v>45117</v>
      </c>
    </row>
    <row r="224" spans="1:44" x14ac:dyDescent="0.25">
      <c r="A224" s="1">
        <v>276</v>
      </c>
      <c r="D224" s="4" t="str">
        <f ca="1">INDEX([1]!NOTA[NB NOTA_C_QTY],Table1[[#This Row],[//NOTA]])</f>
        <v>oilpastelop12sppcaseseaworldjk12lsnartomoro</v>
      </c>
      <c r="E22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opasteljk12wop12s12lsn</v>
      </c>
      <c r="F224" s="4">
        <f ca="1">MATCH(Table1[NB BM_C_QTY],Table6[POINTER],0)</f>
        <v>3612</v>
      </c>
      <c r="G224" s="4">
        <f t="shared" si="4"/>
        <v>276</v>
      </c>
      <c r="H224" s="4">
        <f ca="1">MATCH(Table1[[#This Row],[NB NOTA_C_QTY]],[2]!db[NB NOTA_C_QTY+F],0)</f>
        <v>1792</v>
      </c>
      <c r="I224" s="4" t="str">
        <f ca="1">INDEX(INDIRECT($4:$4),Table1[//DB])</f>
        <v>O pastel JK 12W OP-12 S</v>
      </c>
      <c r="J224" s="4" t="str">
        <f ca="1">INDEX(INDIRECT($4:$4),Table1[//DB])</f>
        <v>ARTO MORO</v>
      </c>
      <c r="K224" s="5" t="str">
        <f ca="1">INDEX(INDIRECT($4:$4),Table1[//DB])</f>
        <v>ATALI</v>
      </c>
      <c r="L224" s="4" t="str">
        <f ca="1">INDEX(INDIRECT($4:$4),Table1[//DB])</f>
        <v>12 LSN</v>
      </c>
      <c r="M224" s="4" t="str">
        <f ca="1">INDEX(INDIRECT($4:$4),Table1[//DB])</f>
        <v>cr/op</v>
      </c>
      <c r="N224" s="4" t="str">
        <f ca="1">INDEX(INDIRECT($4:$4),Table1[//DB])</f>
        <v>12</v>
      </c>
      <c r="O224" s="4" t="str">
        <f ca="1">INDEX(INDIRECT($4:$4),Table1[//DB])</f>
        <v>LSN</v>
      </c>
      <c r="P224" s="4">
        <f ca="1">INDEX(INDIRECT($4:$4),Table1[//DB])</f>
        <v>12</v>
      </c>
      <c r="Q224" s="4" t="str">
        <f ca="1">INDEX(INDIRECT($4:$4),Table1[//DB])</f>
        <v>PCS</v>
      </c>
      <c r="R224" s="4" t="str">
        <f ca="1">INDEX(INDIRECT($4:$4),Table1[//DB])</f>
        <v/>
      </c>
      <c r="S224" s="4" t="str">
        <f ca="1">INDEX(INDIRECT($4:$4),Table1[//DB])</f>
        <v/>
      </c>
      <c r="T224" s="4">
        <f ca="1">INDEX(INDIRECT($4:$4),Table1[//DB])</f>
        <v>144</v>
      </c>
      <c r="U224" s="4" t="str">
        <f ca="1">INDEX(INDIRECT($4:$4),Table1[//DB])</f>
        <v>PCS</v>
      </c>
      <c r="V224" s="4"/>
      <c r="W224" s="2">
        <f>INDEX([1]!NOTA[C],Table1[[#This Row],[//NOTA]])</f>
        <v>14</v>
      </c>
      <c r="X224" s="2">
        <f ca="1">IF(Table1[[#This Row],[Column5]]/Table1[[#This Row],[QTY X]]=Table1[[#This Row],[CTN]],Table1[[#This Row],[Column5]]/Table1[[#This Row],[QTY X]],Table1[[#This Row],[Column5]]/Table1[[#This Row],[QTY X]]&amp;" xxx ")</f>
        <v>14</v>
      </c>
      <c r="Y224" s="2">
        <f>IF(Table1[[#This Row],[CTN]]&lt;1,"",INDEX([1]!NOTA[QTY],Table1[[#This Row],[//NOTA]]))</f>
        <v>2016</v>
      </c>
      <c r="Z224" s="2" t="str">
        <f>IF(Table1[[#This Row],[CTN]]&lt;1,"",INDEX([1]!NOTA[STN],Table1[[#This Row],[//NOTA]]))</f>
        <v>SET</v>
      </c>
      <c r="AA22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2016</v>
      </c>
      <c r="AB224" s="4" t="str">
        <f>IF(Table1[[#This Row],[CTN]]&lt;1,INDEX([1]!NOTA[QTY],Table1[[#This Row],[//NOTA]]),"")</f>
        <v/>
      </c>
      <c r="AC224" s="4" t="str">
        <f>IF(Table1[[#This Row],[SISA]]="","",INDEX([1]!NOTA[STN],Table1[[#This Row],[//NOTA]]))</f>
        <v/>
      </c>
      <c r="AD22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4" s="2" t="str">
        <f>IF(Table1[[#This Row],[SISA X]]="","",Table1[[#This Row],[STN X]])</f>
        <v/>
      </c>
      <c r="AF224" s="2" t="str">
        <f ca="1">IF(AND(AR$5:AR$373&gt;=$3:$3,AR$5:AR$373&lt;=$4:$4),Table1[[#This Row],[CTN]],"")</f>
        <v/>
      </c>
      <c r="AG224" s="2" t="str">
        <f ca="1">IF(Table1[[#This Row],[CTN_MG_1]]="","",Table1[[#This Row],[SISA X]])</f>
        <v/>
      </c>
      <c r="AH224" s="2" t="str">
        <f ca="1">IF(Table1[[#This Row],[QTY_ECER_MG_1]]="","",Table1[[#This Row],[STN SISA X]])</f>
        <v/>
      </c>
      <c r="AI224" s="2" t="str">
        <f ca="1">IF(Table1[[#This Row],[CTN_MG_1]]="","",COUNT(AF$6:AF224))</f>
        <v/>
      </c>
      <c r="AJ224" s="2">
        <f ca="1">IF(AND(Table1[TGL_H]&gt;=$3:$3,Table1[TGL_H]&lt;=$4:$4),Table1[CTN],"")</f>
        <v>14</v>
      </c>
      <c r="AK224" s="2" t="str">
        <f ca="1">IF(Table1[[#This Row],[CTN_MG_2]]="","",Table1[[#This Row],[SISA X]])</f>
        <v/>
      </c>
      <c r="AL224" s="2" t="str">
        <f ca="1">IF(Table1[[#This Row],[QTY_ECER_MG_2]]="","",Table1[[#This Row],[STN SISA X]])</f>
        <v/>
      </c>
      <c r="AM224" s="2">
        <f ca="1">IF(Table1[[#This Row],[CTN_MG_2]]="","",COUNT(AJ$6:AJ224))</f>
        <v>50</v>
      </c>
      <c r="AN224" s="2" t="str">
        <f ca="1">IF(AND(AR$5:AR$373&gt;=$3:$3,AR$5:AR$373&lt;=$4:$4),Table1[[#This Row],[CTN]],"")</f>
        <v/>
      </c>
      <c r="AO224" s="2" t="str">
        <f ca="1">IF(Table1[[#This Row],[CTN_MG_3]]="","",Table1[[#This Row],[SISA X]])</f>
        <v/>
      </c>
      <c r="AP224" s="2" t="str">
        <f ca="1">IF(Table1[[#This Row],[QTY_ECER_MG_3]]="","",Table1[[#This Row],[STN SISA X]])</f>
        <v/>
      </c>
      <c r="AQ224" s="4" t="str">
        <f ca="1">IF(Table1[[#This Row],[CTN_MG_3]]="","",COUNT(AN$6:AN224))</f>
        <v/>
      </c>
      <c r="AR224" s="3">
        <f ca="1">INDEX([1]!NOTA[TGL_H],Table1[[#This Row],[//NOTA]])</f>
        <v>45117</v>
      </c>
    </row>
    <row r="225" spans="1:44" x14ac:dyDescent="0.25">
      <c r="A225" s="1">
        <v>277</v>
      </c>
      <c r="D225" s="4" t="str">
        <f ca="1">INDEX([1]!NOTA[NB NOTA_C_QTY],Table1[[#This Row],[//NOTA]])</f>
        <v>oilpastelop18sppcaseseaworldjk6lsnartomoro</v>
      </c>
      <c r="E22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opasteljk18wop18s6lsn</v>
      </c>
      <c r="F225" s="4">
        <f ca="1">MATCH(Table1[NB BM_C_QTY],Table6[POINTER],0)</f>
        <v>3613</v>
      </c>
      <c r="G225" s="4">
        <f t="shared" si="4"/>
        <v>277</v>
      </c>
      <c r="H225" s="4">
        <f ca="1">MATCH(Table1[[#This Row],[NB NOTA_C_QTY]],[2]!db[NB NOTA_C_QTY+F],0)</f>
        <v>1793</v>
      </c>
      <c r="I225" s="4" t="str">
        <f ca="1">INDEX(INDIRECT($4:$4),Table1[//DB])</f>
        <v>O pastel JK 18W OP-18 S</v>
      </c>
      <c r="J225" s="4" t="str">
        <f ca="1">INDEX(INDIRECT($4:$4),Table1[//DB])</f>
        <v>ARTO MORO</v>
      </c>
      <c r="K225" s="5" t="str">
        <f ca="1">INDEX(INDIRECT($4:$4),Table1[//DB])</f>
        <v>ATALI</v>
      </c>
      <c r="L225" s="4" t="str">
        <f ca="1">INDEX(INDIRECT($4:$4),Table1[//DB])</f>
        <v>6 LSN</v>
      </c>
      <c r="M225" s="4" t="str">
        <f ca="1">INDEX(INDIRECT($4:$4),Table1[//DB])</f>
        <v>cr/op</v>
      </c>
      <c r="N225" s="4" t="str">
        <f ca="1">INDEX(INDIRECT($4:$4),Table1[//DB])</f>
        <v>6</v>
      </c>
      <c r="O225" s="4" t="str">
        <f ca="1">INDEX(INDIRECT($4:$4),Table1[//DB])</f>
        <v>LSN</v>
      </c>
      <c r="P225" s="4">
        <f ca="1">INDEX(INDIRECT($4:$4),Table1[//DB])</f>
        <v>12</v>
      </c>
      <c r="Q225" s="4" t="str">
        <f ca="1">INDEX(INDIRECT($4:$4),Table1[//DB])</f>
        <v>PCS</v>
      </c>
      <c r="R225" s="4" t="str">
        <f ca="1">INDEX(INDIRECT($4:$4),Table1[//DB])</f>
        <v/>
      </c>
      <c r="S225" s="4" t="str">
        <f ca="1">INDEX(INDIRECT($4:$4),Table1[//DB])</f>
        <v/>
      </c>
      <c r="T225" s="4">
        <f ca="1">INDEX(INDIRECT($4:$4),Table1[//DB])</f>
        <v>72</v>
      </c>
      <c r="U225" s="4" t="str">
        <f ca="1">INDEX(INDIRECT($4:$4),Table1[//DB])</f>
        <v>PCS</v>
      </c>
      <c r="V225" s="4"/>
      <c r="W225" s="2">
        <f>INDEX([1]!NOTA[C],Table1[[#This Row],[//NOTA]])</f>
        <v>5</v>
      </c>
      <c r="X225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25" s="2">
        <f>IF(Table1[[#This Row],[CTN]]&lt;1,"",INDEX([1]!NOTA[QTY],Table1[[#This Row],[//NOTA]]))</f>
        <v>360</v>
      </c>
      <c r="Z225" s="2" t="str">
        <f>IF(Table1[[#This Row],[CTN]]&lt;1,"",INDEX([1]!NOTA[STN],Table1[[#This Row],[//NOTA]]))</f>
        <v>SET</v>
      </c>
      <c r="AA22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B225" s="4" t="str">
        <f>IF(Table1[[#This Row],[CTN]]&lt;1,INDEX([1]!NOTA[QTY],Table1[[#This Row],[//NOTA]]),"")</f>
        <v/>
      </c>
      <c r="AC225" s="4" t="str">
        <f>IF(Table1[[#This Row],[SISA]]="","",INDEX([1]!NOTA[STN],Table1[[#This Row],[//NOTA]]))</f>
        <v/>
      </c>
      <c r="AD22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5" s="2" t="str">
        <f>IF(Table1[[#This Row],[SISA X]]="","",Table1[[#This Row],[STN X]])</f>
        <v/>
      </c>
      <c r="AF225" s="2" t="str">
        <f ca="1">IF(AND(AR$5:AR$373&gt;=$3:$3,AR$5:AR$373&lt;=$4:$4),Table1[[#This Row],[CTN]],"")</f>
        <v/>
      </c>
      <c r="AG225" s="2" t="str">
        <f ca="1">IF(Table1[[#This Row],[CTN_MG_1]]="","",Table1[[#This Row],[SISA X]])</f>
        <v/>
      </c>
      <c r="AH225" s="2" t="str">
        <f ca="1">IF(Table1[[#This Row],[QTY_ECER_MG_1]]="","",Table1[[#This Row],[STN SISA X]])</f>
        <v/>
      </c>
      <c r="AI225" s="2" t="str">
        <f ca="1">IF(Table1[[#This Row],[CTN_MG_1]]="","",COUNT(AF$6:AF225))</f>
        <v/>
      </c>
      <c r="AJ225" s="2">
        <f ca="1">IF(AND(Table1[TGL_H]&gt;=$3:$3,Table1[TGL_H]&lt;=$4:$4),Table1[CTN],"")</f>
        <v>5</v>
      </c>
      <c r="AK225" s="2" t="str">
        <f ca="1">IF(Table1[[#This Row],[CTN_MG_2]]="","",Table1[[#This Row],[SISA X]])</f>
        <v/>
      </c>
      <c r="AL225" s="2" t="str">
        <f ca="1">IF(Table1[[#This Row],[QTY_ECER_MG_2]]="","",Table1[[#This Row],[STN SISA X]])</f>
        <v/>
      </c>
      <c r="AM225" s="2">
        <f ca="1">IF(Table1[[#This Row],[CTN_MG_2]]="","",COUNT(AJ$6:AJ225))</f>
        <v>51</v>
      </c>
      <c r="AN225" s="2" t="str">
        <f ca="1">IF(AND(AR$5:AR$373&gt;=$3:$3,AR$5:AR$373&lt;=$4:$4),Table1[[#This Row],[CTN]],"")</f>
        <v/>
      </c>
      <c r="AO225" s="2" t="str">
        <f ca="1">IF(Table1[[#This Row],[CTN_MG_3]]="","",Table1[[#This Row],[SISA X]])</f>
        <v/>
      </c>
      <c r="AP225" s="2" t="str">
        <f ca="1">IF(Table1[[#This Row],[QTY_ECER_MG_3]]="","",Table1[[#This Row],[STN SISA X]])</f>
        <v/>
      </c>
      <c r="AQ225" s="4" t="str">
        <f ca="1">IF(Table1[[#This Row],[CTN_MG_3]]="","",COUNT(AN$6:AN225))</f>
        <v/>
      </c>
      <c r="AR225" s="3">
        <f ca="1">INDEX([1]!NOTA[TGL_H],Table1[[#This Row],[//NOTA]])</f>
        <v>45117</v>
      </c>
    </row>
    <row r="226" spans="1:44" x14ac:dyDescent="0.25">
      <c r="A226" s="1">
        <v>278</v>
      </c>
      <c r="D226" s="4" t="str">
        <f ca="1">INDEX([1]!NOTA[NB NOTA_C_QTY],Table1[[#This Row],[//NOTA]])</f>
        <v>oilpastelop24sppcaseseaworldjk8box6setartomoro</v>
      </c>
      <c r="E22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opasteljk24wop24s8box6set</v>
      </c>
      <c r="F226" s="4" t="e">
        <f ca="1">MATCH(Table1[NB BM_C_QTY],Table6[POINTER],0)</f>
        <v>#N/A</v>
      </c>
      <c r="G226" s="4">
        <f t="shared" si="4"/>
        <v>278</v>
      </c>
      <c r="H226" s="4">
        <f ca="1">MATCH(Table1[[#This Row],[NB NOTA_C_QTY]],[2]!db[NB NOTA_C_QTY+F],0)</f>
        <v>1794</v>
      </c>
      <c r="I226" s="4" t="str">
        <f ca="1">INDEX(INDIRECT($4:$4),Table1[//DB])</f>
        <v>O pastel JK 24W OP-24 S</v>
      </c>
      <c r="J226" s="4" t="str">
        <f ca="1">INDEX(INDIRECT($4:$4),Table1[//DB])</f>
        <v>ARTO MORO</v>
      </c>
      <c r="K226" s="5" t="str">
        <f ca="1">INDEX(INDIRECT($4:$4),Table1[//DB])</f>
        <v>ATALI</v>
      </c>
      <c r="L226" s="4" t="str">
        <f ca="1">INDEX(INDIRECT($4:$4),Table1[//DB])</f>
        <v>8 BOX (6 SET)</v>
      </c>
      <c r="M226" s="4" t="str">
        <f ca="1">INDEX(INDIRECT($4:$4),Table1[//DB])</f>
        <v>cr/op</v>
      </c>
      <c r="N226" s="4" t="str">
        <f ca="1">INDEX(INDIRECT($4:$4),Table1[//DB])</f>
        <v>8</v>
      </c>
      <c r="O226" s="4" t="str">
        <f ca="1">INDEX(INDIRECT($4:$4),Table1[//DB])</f>
        <v>BOX</v>
      </c>
      <c r="P226" s="4" t="str">
        <f ca="1">INDEX(INDIRECT($4:$4),Table1[//DB])</f>
        <v>6</v>
      </c>
      <c r="Q226" s="4" t="str">
        <f ca="1">INDEX(INDIRECT($4:$4),Table1[//DB])</f>
        <v>SET</v>
      </c>
      <c r="R226" s="4" t="str">
        <f ca="1">INDEX(INDIRECT($4:$4),Table1[//DB])</f>
        <v/>
      </c>
      <c r="S226" s="4" t="str">
        <f ca="1">INDEX(INDIRECT($4:$4),Table1[//DB])</f>
        <v/>
      </c>
      <c r="T226" s="4">
        <f ca="1">INDEX(INDIRECT($4:$4),Table1[//DB])</f>
        <v>48</v>
      </c>
      <c r="U226" s="4" t="str">
        <f ca="1">INDEX(INDIRECT($4:$4),Table1[//DB])</f>
        <v>SET</v>
      </c>
      <c r="V226" s="4"/>
      <c r="W226" s="2">
        <f>INDEX([1]!NOTA[C],Table1[[#This Row],[//NOTA]])</f>
        <v>3</v>
      </c>
      <c r="X226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26" s="2">
        <f>IF(Table1[[#This Row],[CTN]]&lt;1,"",INDEX([1]!NOTA[QTY],Table1[[#This Row],[//NOTA]]))</f>
        <v>144</v>
      </c>
      <c r="Z226" s="2" t="str">
        <f>IF(Table1[[#This Row],[CTN]]&lt;1,"",INDEX([1]!NOTA[STN],Table1[[#This Row],[//NOTA]]))</f>
        <v>SET</v>
      </c>
      <c r="AA22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226" s="4" t="str">
        <f>IF(Table1[[#This Row],[CTN]]&lt;1,INDEX([1]!NOTA[QTY],Table1[[#This Row],[//NOTA]]),"")</f>
        <v/>
      </c>
      <c r="AC226" s="4" t="str">
        <f>IF(Table1[[#This Row],[SISA]]="","",INDEX([1]!NOTA[STN],Table1[[#This Row],[//NOTA]]))</f>
        <v/>
      </c>
      <c r="AD22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6" s="2" t="str">
        <f>IF(Table1[[#This Row],[SISA X]]="","",Table1[[#This Row],[STN X]])</f>
        <v/>
      </c>
      <c r="AF226" s="2" t="str">
        <f ca="1">IF(AND(AR$5:AR$373&gt;=$3:$3,AR$5:AR$373&lt;=$4:$4),Table1[[#This Row],[CTN]],"")</f>
        <v/>
      </c>
      <c r="AG226" s="2" t="str">
        <f ca="1">IF(Table1[[#This Row],[CTN_MG_1]]="","",Table1[[#This Row],[SISA X]])</f>
        <v/>
      </c>
      <c r="AH226" s="2" t="str">
        <f ca="1">IF(Table1[[#This Row],[QTY_ECER_MG_1]]="","",Table1[[#This Row],[STN SISA X]])</f>
        <v/>
      </c>
      <c r="AI226" s="2" t="str">
        <f ca="1">IF(Table1[[#This Row],[CTN_MG_1]]="","",COUNT(AF$6:AF226))</f>
        <v/>
      </c>
      <c r="AJ226" s="2">
        <f ca="1">IF(AND(Table1[TGL_H]&gt;=$3:$3,Table1[TGL_H]&lt;=$4:$4),Table1[CTN],"")</f>
        <v>3</v>
      </c>
      <c r="AK226" s="2" t="str">
        <f ca="1">IF(Table1[[#This Row],[CTN_MG_2]]="","",Table1[[#This Row],[SISA X]])</f>
        <v/>
      </c>
      <c r="AL226" s="2" t="str">
        <f ca="1">IF(Table1[[#This Row],[QTY_ECER_MG_2]]="","",Table1[[#This Row],[STN SISA X]])</f>
        <v/>
      </c>
      <c r="AM226" s="2">
        <f ca="1">IF(Table1[[#This Row],[CTN_MG_2]]="","",COUNT(AJ$6:AJ226))</f>
        <v>52</v>
      </c>
      <c r="AN226" s="2" t="str">
        <f ca="1">IF(AND(AR$5:AR$373&gt;=$3:$3,AR$5:AR$373&lt;=$4:$4),Table1[[#This Row],[CTN]],"")</f>
        <v/>
      </c>
      <c r="AO226" s="2" t="str">
        <f ca="1">IF(Table1[[#This Row],[CTN_MG_3]]="","",Table1[[#This Row],[SISA X]])</f>
        <v/>
      </c>
      <c r="AP226" s="2" t="str">
        <f ca="1">IF(Table1[[#This Row],[QTY_ECER_MG_3]]="","",Table1[[#This Row],[STN SISA X]])</f>
        <v/>
      </c>
      <c r="AQ226" s="4" t="str">
        <f ca="1">IF(Table1[[#This Row],[CTN_MG_3]]="","",COUNT(AN$6:AN226))</f>
        <v/>
      </c>
      <c r="AR226" s="3">
        <f ca="1">INDEX([1]!NOTA[TGL_H],Table1[[#This Row],[//NOTA]])</f>
        <v>45117</v>
      </c>
    </row>
    <row r="227" spans="1:44" x14ac:dyDescent="0.25">
      <c r="A227" s="1">
        <v>279</v>
      </c>
      <c r="D227" s="4" t="str">
        <f ca="1">INDEX([1]!NOTA[NB NOTA_C_QTY],Table1[[#This Row],[//NOTA]])</f>
        <v>erasereb30jk50box30pcsartomoro</v>
      </c>
      <c r="E22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stipjkeb30hitam50box30pcs</v>
      </c>
      <c r="F227" s="4" t="e">
        <f ca="1">MATCH(Table1[NB BM_C_QTY],Table6[POINTER],0)</f>
        <v>#N/A</v>
      </c>
      <c r="G227" s="4">
        <f t="shared" si="4"/>
        <v>279</v>
      </c>
      <c r="H227" s="4">
        <f ca="1">MATCH(Table1[[#This Row],[NB NOTA_C_QTY]],[2]!db[NB NOTA_C_QTY+F],0)</f>
        <v>794</v>
      </c>
      <c r="I227" s="4" t="str">
        <f ca="1">INDEX(INDIRECT($4:$4),Table1[//DB])</f>
        <v>Stip JK EB-30 Hitam</v>
      </c>
      <c r="J227" s="4" t="str">
        <f ca="1">INDEX(INDIRECT($4:$4),Table1[//DB])</f>
        <v>ARTO MORO</v>
      </c>
      <c r="K227" s="5" t="str">
        <f ca="1">INDEX(INDIRECT($4:$4),Table1[//DB])</f>
        <v>ATALI</v>
      </c>
      <c r="L227" s="4" t="str">
        <f ca="1">INDEX(INDIRECT($4:$4),Table1[//DB])</f>
        <v>50 BOX (30 PCS)</v>
      </c>
      <c r="M227" s="4" t="str">
        <f ca="1">INDEX(INDIRECT($4:$4),Table1[//DB])</f>
        <v>stip</v>
      </c>
      <c r="N227" s="4" t="str">
        <f ca="1">INDEX(INDIRECT($4:$4),Table1[//DB])</f>
        <v>50</v>
      </c>
      <c r="O227" s="4" t="str">
        <f ca="1">INDEX(INDIRECT($4:$4),Table1[//DB])</f>
        <v>BOX</v>
      </c>
      <c r="P227" s="4" t="str">
        <f ca="1">INDEX(INDIRECT($4:$4),Table1[//DB])</f>
        <v>30</v>
      </c>
      <c r="Q227" s="4" t="str">
        <f ca="1">INDEX(INDIRECT($4:$4),Table1[//DB])</f>
        <v>PCS</v>
      </c>
      <c r="R227" s="4" t="str">
        <f ca="1">INDEX(INDIRECT($4:$4),Table1[//DB])</f>
        <v/>
      </c>
      <c r="S227" s="4" t="str">
        <f ca="1">INDEX(INDIRECT($4:$4),Table1[//DB])</f>
        <v/>
      </c>
      <c r="T227" s="4">
        <f ca="1">INDEX(INDIRECT($4:$4),Table1[//DB])</f>
        <v>1500</v>
      </c>
      <c r="U227" s="4" t="str">
        <f ca="1">INDEX(INDIRECT($4:$4),Table1[//DB])</f>
        <v>PCS</v>
      </c>
      <c r="V227" s="4"/>
      <c r="W227" s="2">
        <f>INDEX([1]!NOTA[C],Table1[[#This Row],[//NOTA]])</f>
        <v>1</v>
      </c>
      <c r="X22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27" s="2">
        <f>IF(Table1[[#This Row],[CTN]]&lt;1,"",INDEX([1]!NOTA[QTY],Table1[[#This Row],[//NOTA]]))</f>
        <v>50</v>
      </c>
      <c r="Z227" s="2" t="str">
        <f>IF(Table1[[#This Row],[CTN]]&lt;1,"",INDEX([1]!NOTA[STN],Table1[[#This Row],[//NOTA]]))</f>
        <v>BOX</v>
      </c>
      <c r="AA22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1500</v>
      </c>
      <c r="AB227" s="4" t="str">
        <f>IF(Table1[[#This Row],[CTN]]&lt;1,INDEX([1]!NOTA[QTY],Table1[[#This Row],[//NOTA]]),"")</f>
        <v/>
      </c>
      <c r="AC227" s="4" t="str">
        <f>IF(Table1[[#This Row],[SISA]]="","",INDEX([1]!NOTA[STN],Table1[[#This Row],[//NOTA]]))</f>
        <v/>
      </c>
      <c r="AD22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7" s="2" t="str">
        <f>IF(Table1[[#This Row],[SISA X]]="","",Table1[[#This Row],[STN X]])</f>
        <v/>
      </c>
      <c r="AF227" s="2" t="str">
        <f ca="1">IF(AND(AR$5:AR$373&gt;=$3:$3,AR$5:AR$373&lt;=$4:$4),Table1[[#This Row],[CTN]],"")</f>
        <v/>
      </c>
      <c r="AG227" s="2" t="str">
        <f ca="1">IF(Table1[[#This Row],[CTN_MG_1]]="","",Table1[[#This Row],[SISA X]])</f>
        <v/>
      </c>
      <c r="AH227" s="2" t="str">
        <f ca="1">IF(Table1[[#This Row],[QTY_ECER_MG_1]]="","",Table1[[#This Row],[STN SISA X]])</f>
        <v/>
      </c>
      <c r="AI227" s="2" t="str">
        <f ca="1">IF(Table1[[#This Row],[CTN_MG_1]]="","",COUNT(AF$6:AF227))</f>
        <v/>
      </c>
      <c r="AJ227" s="2">
        <f ca="1">IF(AND(Table1[TGL_H]&gt;=$3:$3,Table1[TGL_H]&lt;=$4:$4),Table1[CTN],"")</f>
        <v>1</v>
      </c>
      <c r="AK227" s="2" t="str">
        <f ca="1">IF(Table1[[#This Row],[CTN_MG_2]]="","",Table1[[#This Row],[SISA X]])</f>
        <v/>
      </c>
      <c r="AL227" s="2" t="str">
        <f ca="1">IF(Table1[[#This Row],[QTY_ECER_MG_2]]="","",Table1[[#This Row],[STN SISA X]])</f>
        <v/>
      </c>
      <c r="AM227" s="2">
        <f ca="1">IF(Table1[[#This Row],[CTN_MG_2]]="","",COUNT(AJ$6:AJ227))</f>
        <v>53</v>
      </c>
      <c r="AN227" s="2" t="str">
        <f ca="1">IF(AND(AR$5:AR$373&gt;=$3:$3,AR$5:AR$373&lt;=$4:$4),Table1[[#This Row],[CTN]],"")</f>
        <v/>
      </c>
      <c r="AO227" s="2" t="str">
        <f ca="1">IF(Table1[[#This Row],[CTN_MG_3]]="","",Table1[[#This Row],[SISA X]])</f>
        <v/>
      </c>
      <c r="AP227" s="2" t="str">
        <f ca="1">IF(Table1[[#This Row],[QTY_ECER_MG_3]]="","",Table1[[#This Row],[STN SISA X]])</f>
        <v/>
      </c>
      <c r="AQ227" s="4" t="str">
        <f ca="1">IF(Table1[[#This Row],[CTN_MG_3]]="","",COUNT(AN$6:AN227))</f>
        <v/>
      </c>
      <c r="AR227" s="3">
        <f ca="1">INDEX([1]!NOTA[TGL_H],Table1[[#This Row],[//NOTA]])</f>
        <v>45117</v>
      </c>
    </row>
    <row r="228" spans="1:44" x14ac:dyDescent="0.25">
      <c r="A228" s="1">
        <v>280</v>
      </c>
      <c r="D228" s="4" t="str">
        <f ca="1">INDEX([1]!NOTA[NB NOTA_C_QTY],Table1[[#This Row],[//NOTA]])</f>
        <v>eraserer30wjk50box30pcsartomoro</v>
      </c>
      <c r="E22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stipjker30w50box30pcs</v>
      </c>
      <c r="F228" s="4" t="e">
        <f ca="1">MATCH(Table1[NB BM_C_QTY],Table6[POINTER],0)</f>
        <v>#N/A</v>
      </c>
      <c r="G228" s="4">
        <f t="shared" si="4"/>
        <v>280</v>
      </c>
      <c r="H228" s="4">
        <f ca="1">MATCH(Table1[[#This Row],[NB NOTA_C_QTY]],[2]!db[NB NOTA_C_QTY+F],0)</f>
        <v>800</v>
      </c>
      <c r="I228" s="4" t="str">
        <f ca="1">INDEX(INDIRECT($4:$4),Table1[//DB])</f>
        <v>Stip JK ER-30 W</v>
      </c>
      <c r="J228" s="4" t="str">
        <f ca="1">INDEX(INDIRECT($4:$4),Table1[//DB])</f>
        <v>ARTO MORO</v>
      </c>
      <c r="K228" s="5" t="str">
        <f ca="1">INDEX(INDIRECT($4:$4),Table1[//DB])</f>
        <v>ATALI</v>
      </c>
      <c r="L228" s="4" t="str">
        <f ca="1">INDEX(INDIRECT($4:$4),Table1[//DB])</f>
        <v>50 BOX (30 PCS)</v>
      </c>
      <c r="M228" s="4" t="str">
        <f ca="1">INDEX(INDIRECT($4:$4),Table1[//DB])</f>
        <v>stip</v>
      </c>
      <c r="N228" s="4" t="str">
        <f ca="1">INDEX(INDIRECT($4:$4),Table1[//DB])</f>
        <v>50</v>
      </c>
      <c r="O228" s="4" t="str">
        <f ca="1">INDEX(INDIRECT($4:$4),Table1[//DB])</f>
        <v>BOX</v>
      </c>
      <c r="P228" s="4" t="str">
        <f ca="1">INDEX(INDIRECT($4:$4),Table1[//DB])</f>
        <v>30</v>
      </c>
      <c r="Q228" s="4" t="str">
        <f ca="1">INDEX(INDIRECT($4:$4),Table1[//DB])</f>
        <v>PCS</v>
      </c>
      <c r="R228" s="4" t="str">
        <f ca="1">INDEX(INDIRECT($4:$4),Table1[//DB])</f>
        <v/>
      </c>
      <c r="S228" s="4" t="str">
        <f ca="1">INDEX(INDIRECT($4:$4),Table1[//DB])</f>
        <v/>
      </c>
      <c r="T228" s="4">
        <f ca="1">INDEX(INDIRECT($4:$4),Table1[//DB])</f>
        <v>1500</v>
      </c>
      <c r="U228" s="4" t="str">
        <f ca="1">INDEX(INDIRECT($4:$4),Table1[//DB])</f>
        <v>PCS</v>
      </c>
      <c r="V228" s="4"/>
      <c r="W228" s="2">
        <f>INDEX([1]!NOTA[C],Table1[[#This Row],[//NOTA]])</f>
        <v>2</v>
      </c>
      <c r="X22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28" s="2">
        <f>IF(Table1[[#This Row],[CTN]]&lt;1,"",INDEX([1]!NOTA[QTY],Table1[[#This Row],[//NOTA]]))</f>
        <v>100</v>
      </c>
      <c r="Z228" s="2" t="str">
        <f>IF(Table1[[#This Row],[CTN]]&lt;1,"",INDEX([1]!NOTA[STN],Table1[[#This Row],[//NOTA]]))</f>
        <v>BOX</v>
      </c>
      <c r="AA22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3000</v>
      </c>
      <c r="AB228" s="4" t="str">
        <f>IF(Table1[[#This Row],[CTN]]&lt;1,INDEX([1]!NOTA[QTY],Table1[[#This Row],[//NOTA]]),"")</f>
        <v/>
      </c>
      <c r="AC228" s="4" t="str">
        <f>IF(Table1[[#This Row],[SISA]]="","",INDEX([1]!NOTA[STN],Table1[[#This Row],[//NOTA]]))</f>
        <v/>
      </c>
      <c r="AD22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8" s="2" t="str">
        <f>IF(Table1[[#This Row],[SISA X]]="","",Table1[[#This Row],[STN X]])</f>
        <v/>
      </c>
      <c r="AF228" s="2" t="str">
        <f ca="1">IF(AND(AR$5:AR$373&gt;=$3:$3,AR$5:AR$373&lt;=$4:$4),Table1[[#This Row],[CTN]],"")</f>
        <v/>
      </c>
      <c r="AG228" s="2" t="str">
        <f ca="1">IF(Table1[[#This Row],[CTN_MG_1]]="","",Table1[[#This Row],[SISA X]])</f>
        <v/>
      </c>
      <c r="AH228" s="2" t="str">
        <f ca="1">IF(Table1[[#This Row],[QTY_ECER_MG_1]]="","",Table1[[#This Row],[STN SISA X]])</f>
        <v/>
      </c>
      <c r="AI228" s="2" t="str">
        <f ca="1">IF(Table1[[#This Row],[CTN_MG_1]]="","",COUNT(AF$6:AF228))</f>
        <v/>
      </c>
      <c r="AJ228" s="2">
        <f ca="1">IF(AND(Table1[TGL_H]&gt;=$3:$3,Table1[TGL_H]&lt;=$4:$4),Table1[CTN],"")</f>
        <v>2</v>
      </c>
      <c r="AK228" s="2" t="str">
        <f ca="1">IF(Table1[[#This Row],[CTN_MG_2]]="","",Table1[[#This Row],[SISA X]])</f>
        <v/>
      </c>
      <c r="AL228" s="2" t="str">
        <f ca="1">IF(Table1[[#This Row],[QTY_ECER_MG_2]]="","",Table1[[#This Row],[STN SISA X]])</f>
        <v/>
      </c>
      <c r="AM228" s="2">
        <f ca="1">IF(Table1[[#This Row],[CTN_MG_2]]="","",COUNT(AJ$6:AJ228))</f>
        <v>54</v>
      </c>
      <c r="AN228" s="2" t="str">
        <f ca="1">IF(AND(AR$5:AR$373&gt;=$3:$3,AR$5:AR$373&lt;=$4:$4),Table1[[#This Row],[CTN]],"")</f>
        <v/>
      </c>
      <c r="AO228" s="2" t="str">
        <f ca="1">IF(Table1[[#This Row],[CTN_MG_3]]="","",Table1[[#This Row],[SISA X]])</f>
        <v/>
      </c>
      <c r="AP228" s="2" t="str">
        <f ca="1">IF(Table1[[#This Row],[QTY_ECER_MG_3]]="","",Table1[[#This Row],[STN SISA X]])</f>
        <v/>
      </c>
      <c r="AQ228" s="4" t="str">
        <f ca="1">IF(Table1[[#This Row],[CTN_MG_3]]="","",COUNT(AN$6:AN228))</f>
        <v/>
      </c>
      <c r="AR228" s="3">
        <f ca="1">INDEX([1]!NOTA[TGL_H],Table1[[#This Row],[//NOTA]])</f>
        <v>45117</v>
      </c>
    </row>
    <row r="229" spans="1:44" x14ac:dyDescent="0.25">
      <c r="A229" s="1">
        <v>281</v>
      </c>
      <c r="D229" s="4" t="str">
        <f ca="1">INDEX([1]!NOTA[NB NOTA_C_QTY],Table1[[#This Row],[//NOTA]])</f>
        <v>eraser526b40pjk50box40pcsartomoro</v>
      </c>
      <c r="E22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stipjk526b40pputih50box40pcs</v>
      </c>
      <c r="F229" s="4" t="e">
        <f ca="1">MATCH(Table1[NB BM_C_QTY],Table6[POINTER],0)</f>
        <v>#N/A</v>
      </c>
      <c r="G229" s="4">
        <f t="shared" si="4"/>
        <v>281</v>
      </c>
      <c r="H229" s="4">
        <f ca="1">MATCH(Table1[[#This Row],[NB NOTA_C_QTY]],[2]!db[NB NOTA_C_QTY+F],0)</f>
        <v>793</v>
      </c>
      <c r="I229" s="4" t="str">
        <f ca="1">INDEX(INDIRECT($4:$4),Table1[//DB])</f>
        <v>Stip JK 526-B40 P Putih</v>
      </c>
      <c r="J229" s="4" t="str">
        <f ca="1">INDEX(INDIRECT($4:$4),Table1[//DB])</f>
        <v>ARTO MORO</v>
      </c>
      <c r="K229" s="5" t="str">
        <f ca="1">INDEX(INDIRECT($4:$4),Table1[//DB])</f>
        <v>ATALI</v>
      </c>
      <c r="L229" s="4" t="str">
        <f ca="1">INDEX(INDIRECT($4:$4),Table1[//DB])</f>
        <v>50 BOX (40 PCS)</v>
      </c>
      <c r="M229" s="4" t="str">
        <f ca="1">INDEX(INDIRECT($4:$4),Table1[//DB])</f>
        <v>stip</v>
      </c>
      <c r="N229" s="4" t="str">
        <f ca="1">INDEX(INDIRECT($4:$4),Table1[//DB])</f>
        <v>50</v>
      </c>
      <c r="O229" s="4" t="str">
        <f ca="1">INDEX(INDIRECT($4:$4),Table1[//DB])</f>
        <v>BOX</v>
      </c>
      <c r="P229" s="4" t="str">
        <f ca="1">INDEX(INDIRECT($4:$4),Table1[//DB])</f>
        <v>40</v>
      </c>
      <c r="Q229" s="4" t="str">
        <f ca="1">INDEX(INDIRECT($4:$4),Table1[//DB])</f>
        <v>PCS</v>
      </c>
      <c r="R229" s="4" t="str">
        <f ca="1">INDEX(INDIRECT($4:$4),Table1[//DB])</f>
        <v/>
      </c>
      <c r="S229" s="4" t="str">
        <f ca="1">INDEX(INDIRECT($4:$4),Table1[//DB])</f>
        <v/>
      </c>
      <c r="T229" s="4">
        <f ca="1">INDEX(INDIRECT($4:$4),Table1[//DB])</f>
        <v>2000</v>
      </c>
      <c r="U229" s="4" t="str">
        <f ca="1">INDEX(INDIRECT($4:$4),Table1[//DB])</f>
        <v>PCS</v>
      </c>
      <c r="V229" s="4"/>
      <c r="W229" s="2">
        <f>INDEX([1]!NOTA[C],Table1[[#This Row],[//NOTA]])</f>
        <v>1</v>
      </c>
      <c r="X22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29" s="2">
        <f>IF(Table1[[#This Row],[CTN]]&lt;1,"",INDEX([1]!NOTA[QTY],Table1[[#This Row],[//NOTA]]))</f>
        <v>50</v>
      </c>
      <c r="Z229" s="2" t="str">
        <f>IF(Table1[[#This Row],[CTN]]&lt;1,"",INDEX([1]!NOTA[STN],Table1[[#This Row],[//NOTA]]))</f>
        <v>BOX</v>
      </c>
      <c r="AA22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</v>
      </c>
      <c r="AB229" s="4" t="str">
        <f>IF(Table1[[#This Row],[CTN]]&lt;1,INDEX([1]!NOTA[QTY],Table1[[#This Row],[//NOTA]]),"")</f>
        <v/>
      </c>
      <c r="AC229" s="4" t="str">
        <f>IF(Table1[[#This Row],[SISA]]="","",INDEX([1]!NOTA[STN],Table1[[#This Row],[//NOTA]]))</f>
        <v/>
      </c>
      <c r="AD22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29" s="2" t="str">
        <f>IF(Table1[[#This Row],[SISA X]]="","",Table1[[#This Row],[STN X]])</f>
        <v/>
      </c>
      <c r="AF229" s="2" t="str">
        <f ca="1">IF(AND(AR$5:AR$373&gt;=$3:$3,AR$5:AR$373&lt;=$4:$4),Table1[[#This Row],[CTN]],"")</f>
        <v/>
      </c>
      <c r="AG229" s="2" t="str">
        <f ca="1">IF(Table1[[#This Row],[CTN_MG_1]]="","",Table1[[#This Row],[SISA X]])</f>
        <v/>
      </c>
      <c r="AH229" s="2" t="str">
        <f ca="1">IF(Table1[[#This Row],[QTY_ECER_MG_1]]="","",Table1[[#This Row],[STN SISA X]])</f>
        <v/>
      </c>
      <c r="AI229" s="2" t="str">
        <f ca="1">IF(Table1[[#This Row],[CTN_MG_1]]="","",COUNT(AF$6:AF229))</f>
        <v/>
      </c>
      <c r="AJ229" s="2">
        <f ca="1">IF(AND(Table1[TGL_H]&gt;=$3:$3,Table1[TGL_H]&lt;=$4:$4),Table1[CTN],"")</f>
        <v>1</v>
      </c>
      <c r="AK229" s="2" t="str">
        <f ca="1">IF(Table1[[#This Row],[CTN_MG_2]]="","",Table1[[#This Row],[SISA X]])</f>
        <v/>
      </c>
      <c r="AL229" s="2" t="str">
        <f ca="1">IF(Table1[[#This Row],[QTY_ECER_MG_2]]="","",Table1[[#This Row],[STN SISA X]])</f>
        <v/>
      </c>
      <c r="AM229" s="2">
        <f ca="1">IF(Table1[[#This Row],[CTN_MG_2]]="","",COUNT(AJ$6:AJ229))</f>
        <v>55</v>
      </c>
      <c r="AN229" s="2" t="str">
        <f ca="1">IF(AND(AR$5:AR$373&gt;=$3:$3,AR$5:AR$373&lt;=$4:$4),Table1[[#This Row],[CTN]],"")</f>
        <v/>
      </c>
      <c r="AO229" s="2" t="str">
        <f ca="1">IF(Table1[[#This Row],[CTN_MG_3]]="","",Table1[[#This Row],[SISA X]])</f>
        <v/>
      </c>
      <c r="AP229" s="2" t="str">
        <f ca="1">IF(Table1[[#This Row],[QTY_ECER_MG_3]]="","",Table1[[#This Row],[STN SISA X]])</f>
        <v/>
      </c>
      <c r="AQ229" s="4" t="str">
        <f ca="1">IF(Table1[[#This Row],[CTN_MG_3]]="","",COUNT(AN$6:AN229))</f>
        <v/>
      </c>
      <c r="AR229" s="3">
        <f ca="1">INDEX([1]!NOTA[TGL_H],Table1[[#This Row],[//NOTA]])</f>
        <v>45117</v>
      </c>
    </row>
    <row r="230" spans="1:44" x14ac:dyDescent="0.25">
      <c r="A230" s="1">
        <v>282</v>
      </c>
      <c r="D230" s="4" t="str">
        <f ca="1">INDEX([1]!NOTA[NB NOTA_C_QTY],Table1[[#This Row],[//NOTA]])</f>
        <v>eraser526b20jk50box20pcsartomoro</v>
      </c>
      <c r="E23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stipjk526b20putih50box20pcs</v>
      </c>
      <c r="F230" s="4" t="e">
        <f ca="1">MATCH(Table1[NB BM_C_QTY],Table6[POINTER],0)</f>
        <v>#N/A</v>
      </c>
      <c r="G230" s="4">
        <f t="shared" si="4"/>
        <v>282</v>
      </c>
      <c r="H230" s="4">
        <f ca="1">MATCH(Table1[[#This Row],[NB NOTA_C_QTY]],[2]!db[NB NOTA_C_QTY+F],0)</f>
        <v>790</v>
      </c>
      <c r="I230" s="4" t="str">
        <f ca="1">INDEX(INDIRECT($4:$4),Table1[//DB])</f>
        <v>Stip JK 526-B20 Putih</v>
      </c>
      <c r="J230" s="4" t="str">
        <f ca="1">INDEX(INDIRECT($4:$4),Table1[//DB])</f>
        <v>ARTO MORO</v>
      </c>
      <c r="K230" s="5" t="str">
        <f ca="1">INDEX(INDIRECT($4:$4),Table1[//DB])</f>
        <v>ATALI</v>
      </c>
      <c r="L230" s="4" t="str">
        <f ca="1">INDEX(INDIRECT($4:$4),Table1[//DB])</f>
        <v>50 BOX (20 PCS)</v>
      </c>
      <c r="M230" s="4" t="str">
        <f ca="1">INDEX(INDIRECT($4:$4),Table1[//DB])</f>
        <v>stip</v>
      </c>
      <c r="N230" s="4" t="str">
        <f ca="1">INDEX(INDIRECT($4:$4),Table1[//DB])</f>
        <v>50</v>
      </c>
      <c r="O230" s="4" t="str">
        <f ca="1">INDEX(INDIRECT($4:$4),Table1[//DB])</f>
        <v>BOX</v>
      </c>
      <c r="P230" s="4" t="str">
        <f ca="1">INDEX(INDIRECT($4:$4),Table1[//DB])</f>
        <v>20</v>
      </c>
      <c r="Q230" s="4" t="str">
        <f ca="1">INDEX(INDIRECT($4:$4),Table1[//DB])</f>
        <v>PCS</v>
      </c>
      <c r="R230" s="4" t="str">
        <f ca="1">INDEX(INDIRECT($4:$4),Table1[//DB])</f>
        <v/>
      </c>
      <c r="S230" s="4" t="str">
        <f ca="1">INDEX(INDIRECT($4:$4),Table1[//DB])</f>
        <v/>
      </c>
      <c r="T230" s="4">
        <f ca="1">INDEX(INDIRECT($4:$4),Table1[//DB])</f>
        <v>1000</v>
      </c>
      <c r="U230" s="4" t="str">
        <f ca="1">INDEX(INDIRECT($4:$4),Table1[//DB])</f>
        <v>PCS</v>
      </c>
      <c r="V230" s="4"/>
      <c r="W230" s="2">
        <f>INDEX([1]!NOTA[C],Table1[[#This Row],[//NOTA]])</f>
        <v>3</v>
      </c>
      <c r="X230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30" s="2">
        <f>IF(Table1[[#This Row],[CTN]]&lt;1,"",INDEX([1]!NOTA[QTY],Table1[[#This Row],[//NOTA]]))</f>
        <v>150</v>
      </c>
      <c r="Z230" s="2" t="str">
        <f>IF(Table1[[#This Row],[CTN]]&lt;1,"",INDEX([1]!NOTA[STN],Table1[[#This Row],[//NOTA]]))</f>
        <v>BOX</v>
      </c>
      <c r="AA23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3000</v>
      </c>
      <c r="AB230" s="4" t="str">
        <f>IF(Table1[[#This Row],[CTN]]&lt;1,INDEX([1]!NOTA[QTY],Table1[[#This Row],[//NOTA]]),"")</f>
        <v/>
      </c>
      <c r="AC230" s="4" t="str">
        <f>IF(Table1[[#This Row],[SISA]]="","",INDEX([1]!NOTA[STN],Table1[[#This Row],[//NOTA]]))</f>
        <v/>
      </c>
      <c r="AD23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0" s="2" t="str">
        <f>IF(Table1[[#This Row],[SISA X]]="","",Table1[[#This Row],[STN X]])</f>
        <v/>
      </c>
      <c r="AF230" s="2" t="str">
        <f ca="1">IF(AND(AR$5:AR$373&gt;=$3:$3,AR$5:AR$373&lt;=$4:$4),Table1[[#This Row],[CTN]],"")</f>
        <v/>
      </c>
      <c r="AG230" s="2" t="str">
        <f ca="1">IF(Table1[[#This Row],[CTN_MG_1]]="","",Table1[[#This Row],[SISA X]])</f>
        <v/>
      </c>
      <c r="AH230" s="2" t="str">
        <f ca="1">IF(Table1[[#This Row],[QTY_ECER_MG_1]]="","",Table1[[#This Row],[STN SISA X]])</f>
        <v/>
      </c>
      <c r="AI230" s="2" t="str">
        <f ca="1">IF(Table1[[#This Row],[CTN_MG_1]]="","",COUNT(AF$6:AF230))</f>
        <v/>
      </c>
      <c r="AJ230" s="2">
        <f ca="1">IF(AND(Table1[TGL_H]&gt;=$3:$3,Table1[TGL_H]&lt;=$4:$4),Table1[CTN],"")</f>
        <v>3</v>
      </c>
      <c r="AK230" s="2" t="str">
        <f ca="1">IF(Table1[[#This Row],[CTN_MG_2]]="","",Table1[[#This Row],[SISA X]])</f>
        <v/>
      </c>
      <c r="AL230" s="2" t="str">
        <f ca="1">IF(Table1[[#This Row],[QTY_ECER_MG_2]]="","",Table1[[#This Row],[STN SISA X]])</f>
        <v/>
      </c>
      <c r="AM230" s="2">
        <f ca="1">IF(Table1[[#This Row],[CTN_MG_2]]="","",COUNT(AJ$6:AJ230))</f>
        <v>56</v>
      </c>
      <c r="AN230" s="2" t="str">
        <f ca="1">IF(AND(AR$5:AR$373&gt;=$3:$3,AR$5:AR$373&lt;=$4:$4),Table1[[#This Row],[CTN]],"")</f>
        <v/>
      </c>
      <c r="AO230" s="2" t="str">
        <f ca="1">IF(Table1[[#This Row],[CTN_MG_3]]="","",Table1[[#This Row],[SISA X]])</f>
        <v/>
      </c>
      <c r="AP230" s="2" t="str">
        <f ca="1">IF(Table1[[#This Row],[QTY_ECER_MG_3]]="","",Table1[[#This Row],[STN SISA X]])</f>
        <v/>
      </c>
      <c r="AQ230" s="4" t="str">
        <f ca="1">IF(Table1[[#This Row],[CTN_MG_3]]="","",COUNT(AN$6:AN230))</f>
        <v/>
      </c>
      <c r="AR230" s="3">
        <f ca="1">INDEX([1]!NOTA[TGL_H],Table1[[#This Row],[//NOTA]])</f>
        <v>45117</v>
      </c>
    </row>
    <row r="231" spans="1:44" x14ac:dyDescent="0.25">
      <c r="A231" s="1">
        <v>283</v>
      </c>
      <c r="D231" s="4" t="str">
        <f ca="1">INDEX([1]!NOTA[NB NOTA_C_QTY],Table1[[#This Row],[//NOTA]])</f>
        <v>pencilcasepc0719tv33aftraveljk288pcsartomoro</v>
      </c>
      <c r="E23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pcjkpc0719tv33aftravel288pcs</v>
      </c>
      <c r="F231" s="4" t="e">
        <f ca="1">MATCH(Table1[NB BM_C_QTY],Table6[POINTER],0)</f>
        <v>#N/A</v>
      </c>
      <c r="G231" s="4">
        <f t="shared" si="4"/>
        <v>283</v>
      </c>
      <c r="H231" s="4">
        <f ca="1">MATCH(Table1[[#This Row],[NB NOTA_C_QTY]],[2]!db[NB NOTA_C_QTY+F],0)</f>
        <v>2059</v>
      </c>
      <c r="I231" s="4" t="str">
        <f ca="1">INDEX(INDIRECT($4:$4),Table1[//DB])</f>
        <v>Pc JK PC-0719TV-33A/F Travel</v>
      </c>
      <c r="J231" s="4" t="str">
        <f ca="1">INDEX(INDIRECT($4:$4),Table1[//DB])</f>
        <v>ARTO MORO</v>
      </c>
      <c r="K231" s="5" t="str">
        <f ca="1">INDEX(INDIRECT($4:$4),Table1[//DB])</f>
        <v>ATALI</v>
      </c>
      <c r="L231" s="4" t="str">
        <f ca="1">INDEX(INDIRECT($4:$4),Table1[//DB])</f>
        <v>288 PCS</v>
      </c>
      <c r="M231" s="4" t="str">
        <f ca="1">INDEX(INDIRECT($4:$4),Table1[//DB])</f>
        <v>pcase</v>
      </c>
      <c r="N231" s="4" t="str">
        <f ca="1">INDEX(INDIRECT($4:$4),Table1[//DB])</f>
        <v>288</v>
      </c>
      <c r="O231" s="4" t="str">
        <f ca="1">INDEX(INDIRECT($4:$4),Table1[//DB])</f>
        <v>PCS</v>
      </c>
      <c r="P231" s="4" t="str">
        <f ca="1">INDEX(INDIRECT($4:$4),Table1[//DB])</f>
        <v/>
      </c>
      <c r="Q231" s="4" t="str">
        <f ca="1">INDEX(INDIRECT($4:$4),Table1[//DB])</f>
        <v/>
      </c>
      <c r="R231" s="4" t="str">
        <f ca="1">INDEX(INDIRECT($4:$4),Table1[//DB])</f>
        <v/>
      </c>
      <c r="S231" s="4" t="str">
        <f ca="1">INDEX(INDIRECT($4:$4),Table1[//DB])</f>
        <v/>
      </c>
      <c r="T231" s="4">
        <f ca="1">INDEX(INDIRECT($4:$4),Table1[//DB])</f>
        <v>288</v>
      </c>
      <c r="U231" s="4" t="str">
        <f ca="1">INDEX(INDIRECT($4:$4),Table1[//DB])</f>
        <v>PCS</v>
      </c>
      <c r="V231" s="4"/>
      <c r="W231" s="2">
        <f>INDEX([1]!NOTA[C],Table1[[#This Row],[//NOTA]])</f>
        <v>1</v>
      </c>
      <c r="X23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31" s="2">
        <f>IF(Table1[[#This Row],[CTN]]&lt;1,"",INDEX([1]!NOTA[QTY],Table1[[#This Row],[//NOTA]]))</f>
        <v>288</v>
      </c>
      <c r="Z231" s="2" t="str">
        <f>IF(Table1[[#This Row],[CTN]]&lt;1,"",INDEX([1]!NOTA[STN],Table1[[#This Row],[//NOTA]]))</f>
        <v>PCS</v>
      </c>
      <c r="AA23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231" s="4" t="str">
        <f>IF(Table1[[#This Row],[CTN]]&lt;1,INDEX([1]!NOTA[QTY],Table1[[#This Row],[//NOTA]]),"")</f>
        <v/>
      </c>
      <c r="AC231" s="4" t="str">
        <f>IF(Table1[[#This Row],[SISA]]="","",INDEX([1]!NOTA[STN],Table1[[#This Row],[//NOTA]]))</f>
        <v/>
      </c>
      <c r="AD23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1" s="2" t="str">
        <f>IF(Table1[[#This Row],[SISA X]]="","",Table1[[#This Row],[STN X]])</f>
        <v/>
      </c>
      <c r="AF231" s="2" t="str">
        <f ca="1">IF(AND(AR$5:AR$373&gt;=$3:$3,AR$5:AR$373&lt;=$4:$4),Table1[[#This Row],[CTN]],"")</f>
        <v/>
      </c>
      <c r="AG231" s="2" t="str">
        <f ca="1">IF(Table1[[#This Row],[CTN_MG_1]]="","",Table1[[#This Row],[SISA X]])</f>
        <v/>
      </c>
      <c r="AH231" s="2" t="str">
        <f ca="1">IF(Table1[[#This Row],[QTY_ECER_MG_1]]="","",Table1[[#This Row],[STN SISA X]])</f>
        <v/>
      </c>
      <c r="AI231" s="2" t="str">
        <f ca="1">IF(Table1[[#This Row],[CTN_MG_1]]="","",COUNT(AF$6:AF231))</f>
        <v/>
      </c>
      <c r="AJ231" s="2">
        <f ca="1">IF(AND(Table1[TGL_H]&gt;=$3:$3,Table1[TGL_H]&lt;=$4:$4),Table1[CTN],"")</f>
        <v>1</v>
      </c>
      <c r="AK231" s="2" t="str">
        <f ca="1">IF(Table1[[#This Row],[CTN_MG_2]]="","",Table1[[#This Row],[SISA X]])</f>
        <v/>
      </c>
      <c r="AL231" s="2" t="str">
        <f ca="1">IF(Table1[[#This Row],[QTY_ECER_MG_2]]="","",Table1[[#This Row],[STN SISA X]])</f>
        <v/>
      </c>
      <c r="AM231" s="2">
        <f ca="1">IF(Table1[[#This Row],[CTN_MG_2]]="","",COUNT(AJ$6:AJ231))</f>
        <v>57</v>
      </c>
      <c r="AN231" s="2" t="str">
        <f ca="1">IF(AND(AR$5:AR$373&gt;=$3:$3,AR$5:AR$373&lt;=$4:$4),Table1[[#This Row],[CTN]],"")</f>
        <v/>
      </c>
      <c r="AO231" s="2" t="str">
        <f ca="1">IF(Table1[[#This Row],[CTN_MG_3]]="","",Table1[[#This Row],[SISA X]])</f>
        <v/>
      </c>
      <c r="AP231" s="2" t="str">
        <f ca="1">IF(Table1[[#This Row],[QTY_ECER_MG_3]]="","",Table1[[#This Row],[STN SISA X]])</f>
        <v/>
      </c>
      <c r="AQ231" s="4" t="str">
        <f ca="1">IF(Table1[[#This Row],[CTN_MG_3]]="","",COUNT(AN$6:AN231))</f>
        <v/>
      </c>
      <c r="AR231" s="3">
        <f ca="1">INDEX([1]!NOTA[TGL_H],Table1[[#This Row],[//NOTA]])</f>
        <v>45117</v>
      </c>
    </row>
    <row r="232" spans="1:44" x14ac:dyDescent="0.25">
      <c r="A232" s="1">
        <v>284</v>
      </c>
      <c r="D232" s="4" t="str">
        <f ca="1">INDEX([1]!NOTA[NB NOTA_C_QTY],Table1[[#This Row],[//NOTA]])</f>
        <v>pencilcasepc0719ac36afanimalcalenderjk288pcsartomoro</v>
      </c>
      <c r="E23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pcjkpc0719ac36afanimalcalender288pcs</v>
      </c>
      <c r="F232" s="4" t="e">
        <f ca="1">MATCH(Table1[NB BM_C_QTY],Table6[POINTER],0)</f>
        <v>#N/A</v>
      </c>
      <c r="G232" s="4">
        <f t="shared" si="4"/>
        <v>284</v>
      </c>
      <c r="H232" s="4">
        <f ca="1">MATCH(Table1[[#This Row],[NB NOTA_C_QTY]],[2]!db[NB NOTA_C_QTY+F],0)</f>
        <v>2047</v>
      </c>
      <c r="I232" s="4" t="str">
        <f ca="1">INDEX(INDIRECT($4:$4),Table1[//DB])</f>
        <v>Pc JK PC-0719AC-36A/F Animal Calender</v>
      </c>
      <c r="J232" s="4" t="str">
        <f ca="1">INDEX(INDIRECT($4:$4),Table1[//DB])</f>
        <v>ARTO MORO</v>
      </c>
      <c r="K232" s="5" t="str">
        <f ca="1">INDEX(INDIRECT($4:$4),Table1[//DB])</f>
        <v>ATALI</v>
      </c>
      <c r="L232" s="4" t="str">
        <f ca="1">INDEX(INDIRECT($4:$4),Table1[//DB])</f>
        <v>288 PCS</v>
      </c>
      <c r="M232" s="4" t="str">
        <f ca="1">INDEX(INDIRECT($4:$4),Table1[//DB])</f>
        <v>pcase</v>
      </c>
      <c r="N232" s="4" t="str">
        <f ca="1">INDEX(INDIRECT($4:$4),Table1[//DB])</f>
        <v>288</v>
      </c>
      <c r="O232" s="4" t="str">
        <f ca="1">INDEX(INDIRECT($4:$4),Table1[//DB])</f>
        <v>PCS</v>
      </c>
      <c r="P232" s="4" t="str">
        <f ca="1">INDEX(INDIRECT($4:$4),Table1[//DB])</f>
        <v/>
      </c>
      <c r="Q232" s="4" t="str">
        <f ca="1">INDEX(INDIRECT($4:$4),Table1[//DB])</f>
        <v/>
      </c>
      <c r="R232" s="4" t="str">
        <f ca="1">INDEX(INDIRECT($4:$4),Table1[//DB])</f>
        <v/>
      </c>
      <c r="S232" s="4" t="str">
        <f ca="1">INDEX(INDIRECT($4:$4),Table1[//DB])</f>
        <v/>
      </c>
      <c r="T232" s="4">
        <f ca="1">INDEX(INDIRECT($4:$4),Table1[//DB])</f>
        <v>288</v>
      </c>
      <c r="U232" s="4" t="str">
        <f ca="1">INDEX(INDIRECT($4:$4),Table1[//DB])</f>
        <v>PCS</v>
      </c>
      <c r="V232" s="4"/>
      <c r="W232" s="2">
        <f>INDEX([1]!NOTA[C],Table1[[#This Row],[//NOTA]])</f>
        <v>1</v>
      </c>
      <c r="X23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32" s="2">
        <f>IF(Table1[[#This Row],[CTN]]&lt;1,"",INDEX([1]!NOTA[QTY],Table1[[#This Row],[//NOTA]]))</f>
        <v>288</v>
      </c>
      <c r="Z232" s="2" t="str">
        <f>IF(Table1[[#This Row],[CTN]]&lt;1,"",INDEX([1]!NOTA[STN],Table1[[#This Row],[//NOTA]]))</f>
        <v>PCS</v>
      </c>
      <c r="AA23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232" s="4" t="str">
        <f>IF(Table1[[#This Row],[CTN]]&lt;1,INDEX([1]!NOTA[QTY],Table1[[#This Row],[//NOTA]]),"")</f>
        <v/>
      </c>
      <c r="AC232" s="4" t="str">
        <f>IF(Table1[[#This Row],[SISA]]="","",INDEX([1]!NOTA[STN],Table1[[#This Row],[//NOTA]]))</f>
        <v/>
      </c>
      <c r="AD23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2" s="2" t="str">
        <f>IF(Table1[[#This Row],[SISA X]]="","",Table1[[#This Row],[STN X]])</f>
        <v/>
      </c>
      <c r="AF232" s="2" t="str">
        <f ca="1">IF(AND(AR$5:AR$373&gt;=$3:$3,AR$5:AR$373&lt;=$4:$4),Table1[[#This Row],[CTN]],"")</f>
        <v/>
      </c>
      <c r="AG232" s="2" t="str">
        <f ca="1">IF(Table1[[#This Row],[CTN_MG_1]]="","",Table1[[#This Row],[SISA X]])</f>
        <v/>
      </c>
      <c r="AH232" s="2" t="str">
        <f ca="1">IF(Table1[[#This Row],[QTY_ECER_MG_1]]="","",Table1[[#This Row],[STN SISA X]])</f>
        <v/>
      </c>
      <c r="AI232" s="2" t="str">
        <f ca="1">IF(Table1[[#This Row],[CTN_MG_1]]="","",COUNT(AF$6:AF232))</f>
        <v/>
      </c>
      <c r="AJ232" s="2">
        <f ca="1">IF(AND(Table1[TGL_H]&gt;=$3:$3,Table1[TGL_H]&lt;=$4:$4),Table1[CTN],"")</f>
        <v>1</v>
      </c>
      <c r="AK232" s="2" t="str">
        <f ca="1">IF(Table1[[#This Row],[CTN_MG_2]]="","",Table1[[#This Row],[SISA X]])</f>
        <v/>
      </c>
      <c r="AL232" s="2" t="str">
        <f ca="1">IF(Table1[[#This Row],[QTY_ECER_MG_2]]="","",Table1[[#This Row],[STN SISA X]])</f>
        <v/>
      </c>
      <c r="AM232" s="2">
        <f ca="1">IF(Table1[[#This Row],[CTN_MG_2]]="","",COUNT(AJ$6:AJ232))</f>
        <v>58</v>
      </c>
      <c r="AN232" s="2" t="str">
        <f ca="1">IF(AND(AR$5:AR$373&gt;=$3:$3,AR$5:AR$373&lt;=$4:$4),Table1[[#This Row],[CTN]],"")</f>
        <v/>
      </c>
      <c r="AO232" s="2" t="str">
        <f ca="1">IF(Table1[[#This Row],[CTN_MG_3]]="","",Table1[[#This Row],[SISA X]])</f>
        <v/>
      </c>
      <c r="AP232" s="2" t="str">
        <f ca="1">IF(Table1[[#This Row],[QTY_ECER_MG_3]]="","",Table1[[#This Row],[STN SISA X]])</f>
        <v/>
      </c>
      <c r="AQ232" s="4" t="str">
        <f ca="1">IF(Table1[[#This Row],[CTN_MG_3]]="","",COUNT(AN$6:AN232))</f>
        <v/>
      </c>
      <c r="AR232" s="3">
        <f ca="1">INDEX([1]!NOTA[TGL_H],Table1[[#This Row],[//NOTA]])</f>
        <v>45117</v>
      </c>
    </row>
    <row r="233" spans="1:44" x14ac:dyDescent="0.25">
      <c r="A233" s="1">
        <v>285</v>
      </c>
      <c r="D233" s="4" t="str">
        <f ca="1">INDEX([1]!NOTA[NB NOTA_C_QTY],Table1[[#This Row],[//NOTA]])</f>
        <v>punchno85jk24pcsartomoro</v>
      </c>
      <c r="E23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punchjkno8524pcs</v>
      </c>
      <c r="F233" s="4">
        <f ca="1">MATCH(Table1[NB BM_C_QTY],Table6[POINTER],0)</f>
        <v>3676</v>
      </c>
      <c r="G233" s="4">
        <f t="shared" si="4"/>
        <v>285</v>
      </c>
      <c r="H233" s="4">
        <f ca="1">MATCH(Table1[[#This Row],[NB NOTA_C_QTY]],[2]!db[NB NOTA_C_QTY+F],0)</f>
        <v>2218</v>
      </c>
      <c r="I233" s="4" t="str">
        <f ca="1">INDEX(INDIRECT($4:$4),Table1[//DB])</f>
        <v>Punch JK no.85</v>
      </c>
      <c r="J233" s="4" t="str">
        <f ca="1">INDEX(INDIRECT($4:$4),Table1[//DB])</f>
        <v>ARTO MORO</v>
      </c>
      <c r="K233" s="5" t="str">
        <f ca="1">INDEX(INDIRECT($4:$4),Table1[//DB])</f>
        <v>ATALI</v>
      </c>
      <c r="L233" s="4" t="str">
        <f ca="1">INDEX(INDIRECT($4:$4),Table1[//DB])</f>
        <v>24 PCS</v>
      </c>
      <c r="M233" s="4" t="str">
        <f ca="1">INDEX(INDIRECT($4:$4),Table1[//DB])</f>
        <v>punch</v>
      </c>
      <c r="N233" s="4" t="str">
        <f ca="1">INDEX(INDIRECT($4:$4),Table1[//DB])</f>
        <v>24</v>
      </c>
      <c r="O233" s="4" t="str">
        <f ca="1">INDEX(INDIRECT($4:$4),Table1[//DB])</f>
        <v>PCS</v>
      </c>
      <c r="P233" s="4" t="str">
        <f ca="1">INDEX(INDIRECT($4:$4),Table1[//DB])</f>
        <v/>
      </c>
      <c r="Q233" s="4" t="str">
        <f ca="1">INDEX(INDIRECT($4:$4),Table1[//DB])</f>
        <v/>
      </c>
      <c r="R233" s="4" t="str">
        <f ca="1">INDEX(INDIRECT($4:$4),Table1[//DB])</f>
        <v/>
      </c>
      <c r="S233" s="4" t="str">
        <f ca="1">INDEX(INDIRECT($4:$4),Table1[//DB])</f>
        <v/>
      </c>
      <c r="T233" s="4">
        <f ca="1">INDEX(INDIRECT($4:$4),Table1[//DB])</f>
        <v>24</v>
      </c>
      <c r="U233" s="4" t="str">
        <f ca="1">INDEX(INDIRECT($4:$4),Table1[//DB])</f>
        <v>PCS</v>
      </c>
      <c r="V233" s="4"/>
      <c r="W233" s="2">
        <f>INDEX([1]!NOTA[C],Table1[[#This Row],[//NOTA]])</f>
        <v>2</v>
      </c>
      <c r="X23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33" s="2">
        <f>IF(Table1[[#This Row],[CTN]]&lt;1,"",INDEX([1]!NOTA[QTY],Table1[[#This Row],[//NOTA]]))</f>
        <v>48</v>
      </c>
      <c r="Z233" s="2" t="str">
        <f>IF(Table1[[#This Row],[CTN]]&lt;1,"",INDEX([1]!NOTA[STN],Table1[[#This Row],[//NOTA]]))</f>
        <v>PCS</v>
      </c>
      <c r="AA23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</v>
      </c>
      <c r="AB233" s="4" t="str">
        <f>IF(Table1[[#This Row],[CTN]]&lt;1,INDEX([1]!NOTA[QTY],Table1[[#This Row],[//NOTA]]),"")</f>
        <v/>
      </c>
      <c r="AC233" s="4" t="str">
        <f>IF(Table1[[#This Row],[SISA]]="","",INDEX([1]!NOTA[STN],Table1[[#This Row],[//NOTA]]))</f>
        <v/>
      </c>
      <c r="AD23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3" s="2" t="str">
        <f>IF(Table1[[#This Row],[SISA X]]="","",Table1[[#This Row],[STN X]])</f>
        <v/>
      </c>
      <c r="AF233" s="2" t="str">
        <f ca="1">IF(AND(AR$5:AR$373&gt;=$3:$3,AR$5:AR$373&lt;=$4:$4),Table1[[#This Row],[CTN]],"")</f>
        <v/>
      </c>
      <c r="AG233" s="2" t="str">
        <f ca="1">IF(Table1[[#This Row],[CTN_MG_1]]="","",Table1[[#This Row],[SISA X]])</f>
        <v/>
      </c>
      <c r="AH233" s="2" t="str">
        <f ca="1">IF(Table1[[#This Row],[QTY_ECER_MG_1]]="","",Table1[[#This Row],[STN SISA X]])</f>
        <v/>
      </c>
      <c r="AI233" s="2" t="str">
        <f ca="1">IF(Table1[[#This Row],[CTN_MG_1]]="","",COUNT(AF$6:AF233))</f>
        <v/>
      </c>
      <c r="AJ233" s="2">
        <f ca="1">IF(AND(Table1[TGL_H]&gt;=$3:$3,Table1[TGL_H]&lt;=$4:$4),Table1[CTN],"")</f>
        <v>2</v>
      </c>
      <c r="AK233" s="2" t="str">
        <f ca="1">IF(Table1[[#This Row],[CTN_MG_2]]="","",Table1[[#This Row],[SISA X]])</f>
        <v/>
      </c>
      <c r="AL233" s="2" t="str">
        <f ca="1">IF(Table1[[#This Row],[QTY_ECER_MG_2]]="","",Table1[[#This Row],[STN SISA X]])</f>
        <v/>
      </c>
      <c r="AM233" s="2">
        <f ca="1">IF(Table1[[#This Row],[CTN_MG_2]]="","",COUNT(AJ$6:AJ233))</f>
        <v>59</v>
      </c>
      <c r="AN233" s="2" t="str">
        <f ca="1">IF(AND(AR$5:AR$373&gt;=$3:$3,AR$5:AR$373&lt;=$4:$4),Table1[[#This Row],[CTN]],"")</f>
        <v/>
      </c>
      <c r="AO233" s="2" t="str">
        <f ca="1">IF(Table1[[#This Row],[CTN_MG_3]]="","",Table1[[#This Row],[SISA X]])</f>
        <v/>
      </c>
      <c r="AP233" s="2" t="str">
        <f ca="1">IF(Table1[[#This Row],[QTY_ECER_MG_3]]="","",Table1[[#This Row],[STN SISA X]])</f>
        <v/>
      </c>
      <c r="AQ233" s="4" t="str">
        <f ca="1">IF(Table1[[#This Row],[CTN_MG_3]]="","",COUNT(AN$6:AN233))</f>
        <v/>
      </c>
      <c r="AR233" s="3">
        <f ca="1">INDEX([1]!NOTA[TGL_H],Table1[[#This Row],[//NOTA]])</f>
        <v>45117</v>
      </c>
    </row>
    <row r="234" spans="1:44" x14ac:dyDescent="0.25">
      <c r="A234" s="1">
        <v>286</v>
      </c>
      <c r="D234" s="4" t="str">
        <f ca="1">INDEX([1]!NOTA[NB NOTA_C_QTY],Table1[[#This Row],[//NOTA]])</f>
        <v>glueglr50jk24lsnartomoro</v>
      </c>
      <c r="E23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lemjkglr5024lsn</v>
      </c>
      <c r="F234" s="4">
        <f ca="1">MATCH(Table1[NB BM_C_QTY],Table6[POINTER],0)</f>
        <v>3578</v>
      </c>
      <c r="G234" s="4">
        <f t="shared" si="4"/>
        <v>286</v>
      </c>
      <c r="H234" s="4">
        <f ca="1">MATCH(Table1[[#This Row],[NB NOTA_C_QTY]],[2]!db[NB NOTA_C_QTY+F],0)</f>
        <v>1062</v>
      </c>
      <c r="I234" s="4" t="str">
        <f ca="1">INDEX(INDIRECT($4:$4),Table1[//DB])</f>
        <v>Lem JK GL-R50</v>
      </c>
      <c r="J234" s="4" t="str">
        <f ca="1">INDEX(INDIRECT($4:$4),Table1[//DB])</f>
        <v>ARTO MORO</v>
      </c>
      <c r="K234" s="5" t="str">
        <f ca="1">INDEX(INDIRECT($4:$4),Table1[//DB])</f>
        <v>ATALI</v>
      </c>
      <c r="L234" s="4" t="str">
        <f ca="1">INDEX(INDIRECT($4:$4),Table1[//DB])</f>
        <v>24 LSN</v>
      </c>
      <c r="M234" s="4" t="str">
        <f ca="1">INDEX(INDIRECT($4:$4),Table1[//DB])</f>
        <v>lem</v>
      </c>
      <c r="N234" s="4" t="str">
        <f ca="1">INDEX(INDIRECT($4:$4),Table1[//DB])</f>
        <v>24</v>
      </c>
      <c r="O234" s="4" t="str">
        <f ca="1">INDEX(INDIRECT($4:$4),Table1[//DB])</f>
        <v>LSN</v>
      </c>
      <c r="P234" s="4">
        <f ca="1">INDEX(INDIRECT($4:$4),Table1[//DB])</f>
        <v>12</v>
      </c>
      <c r="Q234" s="4" t="str">
        <f ca="1">INDEX(INDIRECT($4:$4),Table1[//DB])</f>
        <v>PCS</v>
      </c>
      <c r="R234" s="4" t="str">
        <f ca="1">INDEX(INDIRECT($4:$4),Table1[//DB])</f>
        <v/>
      </c>
      <c r="S234" s="4" t="str">
        <f ca="1">INDEX(INDIRECT($4:$4),Table1[//DB])</f>
        <v/>
      </c>
      <c r="T234" s="4">
        <f ca="1">INDEX(INDIRECT($4:$4),Table1[//DB])</f>
        <v>288</v>
      </c>
      <c r="U234" s="4" t="str">
        <f ca="1">INDEX(INDIRECT($4:$4),Table1[//DB])</f>
        <v>PCS</v>
      </c>
      <c r="V234" s="4"/>
      <c r="W234" s="2">
        <f>INDEX([1]!NOTA[C],Table1[[#This Row],[//NOTA]])</f>
        <v>10</v>
      </c>
      <c r="X234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34" s="2">
        <f>IF(Table1[[#This Row],[CTN]]&lt;1,"",INDEX([1]!NOTA[QTY],Table1[[#This Row],[//NOTA]]))</f>
        <v>2880</v>
      </c>
      <c r="Z234" s="2" t="str">
        <f>IF(Table1[[#This Row],[CTN]]&lt;1,"",INDEX([1]!NOTA[STN],Table1[[#This Row],[//NOTA]]))</f>
        <v>PCS</v>
      </c>
      <c r="AA23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2880</v>
      </c>
      <c r="AB234" s="4" t="str">
        <f>IF(Table1[[#This Row],[CTN]]&lt;1,INDEX([1]!NOTA[QTY],Table1[[#This Row],[//NOTA]]),"")</f>
        <v/>
      </c>
      <c r="AC234" s="4" t="str">
        <f>IF(Table1[[#This Row],[SISA]]="","",INDEX([1]!NOTA[STN],Table1[[#This Row],[//NOTA]]))</f>
        <v/>
      </c>
      <c r="AD23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4" s="2" t="str">
        <f>IF(Table1[[#This Row],[SISA X]]="","",Table1[[#This Row],[STN X]])</f>
        <v/>
      </c>
      <c r="AF234" s="2" t="str">
        <f ca="1">IF(AND(AR$5:AR$373&gt;=$3:$3,AR$5:AR$373&lt;=$4:$4),Table1[[#This Row],[CTN]],"")</f>
        <v/>
      </c>
      <c r="AG234" s="2" t="str">
        <f ca="1">IF(Table1[[#This Row],[CTN_MG_1]]="","",Table1[[#This Row],[SISA X]])</f>
        <v/>
      </c>
      <c r="AH234" s="2" t="str">
        <f ca="1">IF(Table1[[#This Row],[QTY_ECER_MG_1]]="","",Table1[[#This Row],[STN SISA X]])</f>
        <v/>
      </c>
      <c r="AI234" s="2" t="str">
        <f ca="1">IF(Table1[[#This Row],[CTN_MG_1]]="","",COUNT(AF$6:AF234))</f>
        <v/>
      </c>
      <c r="AJ234" s="2">
        <f ca="1">IF(AND(Table1[TGL_H]&gt;=$3:$3,Table1[TGL_H]&lt;=$4:$4),Table1[CTN],"")</f>
        <v>10</v>
      </c>
      <c r="AK234" s="2" t="str">
        <f ca="1">IF(Table1[[#This Row],[CTN_MG_2]]="","",Table1[[#This Row],[SISA X]])</f>
        <v/>
      </c>
      <c r="AL234" s="2" t="str">
        <f ca="1">IF(Table1[[#This Row],[QTY_ECER_MG_2]]="","",Table1[[#This Row],[STN SISA X]])</f>
        <v/>
      </c>
      <c r="AM234" s="2">
        <f ca="1">IF(Table1[[#This Row],[CTN_MG_2]]="","",COUNT(AJ$6:AJ234))</f>
        <v>60</v>
      </c>
      <c r="AN234" s="2" t="str">
        <f ca="1">IF(AND(AR$5:AR$373&gt;=$3:$3,AR$5:AR$373&lt;=$4:$4),Table1[[#This Row],[CTN]],"")</f>
        <v/>
      </c>
      <c r="AO234" s="2" t="str">
        <f ca="1">IF(Table1[[#This Row],[CTN_MG_3]]="","",Table1[[#This Row],[SISA X]])</f>
        <v/>
      </c>
      <c r="AP234" s="2" t="str">
        <f ca="1">IF(Table1[[#This Row],[QTY_ECER_MG_3]]="","",Table1[[#This Row],[STN SISA X]])</f>
        <v/>
      </c>
      <c r="AQ234" s="4" t="str">
        <f ca="1">IF(Table1[[#This Row],[CTN_MG_3]]="","",COUNT(AN$6:AN234))</f>
        <v/>
      </c>
      <c r="AR234" s="3">
        <f ca="1">INDEX([1]!NOTA[TGL_H],Table1[[#This Row],[//NOTA]])</f>
        <v>45117</v>
      </c>
    </row>
    <row r="235" spans="1:44" x14ac:dyDescent="0.25">
      <c r="A235" s="1">
        <v>288</v>
      </c>
      <c r="D235" s="4" t="str">
        <f ca="1">INDEX([1]!NOTA[NB NOTA_C_QTY],Table1[[#This Row],[//NOTA]])</f>
        <v>pelnalaptoptable10pcsuntana</v>
      </c>
      <c r="E23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mejabelajarpelna10pcs</v>
      </c>
      <c r="F235" s="4">
        <f ca="1">MATCH(Table1[NB BM_C_QTY],Table6[POINTER],0)</f>
        <v>1356</v>
      </c>
      <c r="G235" s="4">
        <f t="shared" si="4"/>
        <v>288</v>
      </c>
      <c r="H235" s="4">
        <f ca="1">MATCH(Table1[[#This Row],[NB NOTA_C_QTY]],[2]!db[NB NOTA_C_QTY+F],0)</f>
        <v>2006</v>
      </c>
      <c r="I235" s="4" t="str">
        <f ca="1">INDEX(INDIRECT($4:$4),Table1[//DB])</f>
        <v>Meja Belajar Pelna</v>
      </c>
      <c r="J235" s="4" t="str">
        <f ca="1">INDEX(INDIRECT($4:$4),Table1[//DB])</f>
        <v>UNTANA</v>
      </c>
      <c r="K235" s="5" t="str">
        <f ca="1">INDEX(INDIRECT($4:$4),Table1[//DB])</f>
        <v>PELNA</v>
      </c>
      <c r="L235" s="4" t="str">
        <f ca="1">INDEX(INDIRECT($4:$4),Table1[//DB])</f>
        <v>10 PCS</v>
      </c>
      <c r="M235" s="4" t="str">
        <f ca="1">INDEX(INDIRECT($4:$4),Table1[//DB])</f>
        <v>dll</v>
      </c>
      <c r="N235" s="4" t="str">
        <f ca="1">INDEX(INDIRECT($4:$4),Table1[//DB])</f>
        <v>10</v>
      </c>
      <c r="O235" s="4" t="str">
        <f ca="1">INDEX(INDIRECT($4:$4),Table1[//DB])</f>
        <v>PCS</v>
      </c>
      <c r="P235" s="4" t="str">
        <f ca="1">INDEX(INDIRECT($4:$4),Table1[//DB])</f>
        <v/>
      </c>
      <c r="Q235" s="4" t="str">
        <f ca="1">INDEX(INDIRECT($4:$4),Table1[//DB])</f>
        <v/>
      </c>
      <c r="R235" s="4" t="str">
        <f ca="1">INDEX(INDIRECT($4:$4),Table1[//DB])</f>
        <v/>
      </c>
      <c r="S235" s="4" t="str">
        <f ca="1">INDEX(INDIRECT($4:$4),Table1[//DB])</f>
        <v/>
      </c>
      <c r="T235" s="4">
        <f ca="1">INDEX(INDIRECT($4:$4),Table1[//DB])</f>
        <v>10</v>
      </c>
      <c r="U235" s="4" t="str">
        <f ca="1">INDEX(INDIRECT($4:$4),Table1[//DB])</f>
        <v>PCS</v>
      </c>
      <c r="V235" s="4"/>
      <c r="W235" s="2">
        <f>INDEX([1]!NOTA[C],Table1[[#This Row],[//NOTA]])</f>
        <v>60</v>
      </c>
      <c r="X235" s="2">
        <f ca="1">IF(Table1[[#This Row],[Column5]]/Table1[[#This Row],[QTY X]]=Table1[[#This Row],[CTN]],Table1[[#This Row],[Column5]]/Table1[[#This Row],[QTY X]],Table1[[#This Row],[Column5]]/Table1[[#This Row],[QTY X]]&amp;" xxx ")</f>
        <v>60</v>
      </c>
      <c r="Y235" s="2">
        <f>IF(Table1[[#This Row],[CTN]]&lt;1,"",INDEX([1]!NOTA[QTY],Table1[[#This Row],[//NOTA]]))</f>
        <v>600</v>
      </c>
      <c r="Z235" s="2" t="str">
        <f>IF(Table1[[#This Row],[CTN]]&lt;1,"",INDEX([1]!NOTA[STN],Table1[[#This Row],[//NOTA]]))</f>
        <v>PCS</v>
      </c>
      <c r="AA23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235" s="4" t="str">
        <f>IF(Table1[[#This Row],[CTN]]&lt;1,INDEX([1]!NOTA[QTY],Table1[[#This Row],[//NOTA]]),"")</f>
        <v/>
      </c>
      <c r="AC235" s="4" t="str">
        <f>IF(Table1[[#This Row],[SISA]]="","",INDEX([1]!NOTA[STN],Table1[[#This Row],[//NOTA]]))</f>
        <v/>
      </c>
      <c r="AD23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5" s="2" t="str">
        <f>IF(Table1[[#This Row],[SISA X]]="","",Table1[[#This Row],[STN X]])</f>
        <v/>
      </c>
      <c r="AF235" s="2" t="str">
        <f ca="1">IF(AND(AR$5:AR$373&gt;=$3:$3,AR$5:AR$373&lt;=$4:$4),Table1[[#This Row],[CTN]],"")</f>
        <v/>
      </c>
      <c r="AG235" s="2" t="str">
        <f ca="1">IF(Table1[[#This Row],[CTN_MG_1]]="","",Table1[[#This Row],[SISA X]])</f>
        <v/>
      </c>
      <c r="AH235" s="2" t="str">
        <f ca="1">IF(Table1[[#This Row],[QTY_ECER_MG_1]]="","",Table1[[#This Row],[STN SISA X]])</f>
        <v/>
      </c>
      <c r="AI235" s="2" t="str">
        <f ca="1">IF(Table1[[#This Row],[CTN_MG_1]]="","",COUNT(AF$6:AF235))</f>
        <v/>
      </c>
      <c r="AJ235" s="2">
        <f ca="1">IF(AND(Table1[TGL_H]&gt;=$3:$3,Table1[TGL_H]&lt;=$4:$4),Table1[CTN],"")</f>
        <v>60</v>
      </c>
      <c r="AK235" s="2" t="str">
        <f ca="1">IF(Table1[[#This Row],[CTN_MG_2]]="","",Table1[[#This Row],[SISA X]])</f>
        <v/>
      </c>
      <c r="AL235" s="2" t="str">
        <f ca="1">IF(Table1[[#This Row],[QTY_ECER_MG_2]]="","",Table1[[#This Row],[STN SISA X]])</f>
        <v/>
      </c>
      <c r="AM235" s="2">
        <f ca="1">IF(Table1[[#This Row],[CTN_MG_2]]="","",COUNT(AJ$6:AJ235))</f>
        <v>61</v>
      </c>
      <c r="AN235" s="2" t="str">
        <f ca="1">IF(AND(AR$5:AR$373&gt;=$3:$3,AR$5:AR$373&lt;=$4:$4),Table1[[#This Row],[CTN]],"")</f>
        <v/>
      </c>
      <c r="AO235" s="2" t="str">
        <f ca="1">IF(Table1[[#This Row],[CTN_MG_3]]="","",Table1[[#This Row],[SISA X]])</f>
        <v/>
      </c>
      <c r="AP235" s="2" t="str">
        <f ca="1">IF(Table1[[#This Row],[QTY_ECER_MG_3]]="","",Table1[[#This Row],[STN SISA X]])</f>
        <v/>
      </c>
      <c r="AQ235" s="4" t="str">
        <f ca="1">IF(Table1[[#This Row],[CTN_MG_3]]="","",COUNT(AN$6:AN235))</f>
        <v/>
      </c>
      <c r="AR235" s="3">
        <f ca="1">INDEX([1]!NOTA[TGL_H],Table1[[#This Row],[//NOTA]])</f>
        <v>45120</v>
      </c>
    </row>
    <row r="236" spans="1:44" x14ac:dyDescent="0.25">
      <c r="A236" s="1">
        <v>289</v>
      </c>
      <c r="D236" s="4" t="str">
        <f ca="1">INDEX([1]!NOTA[NB NOTA_C_QTY],Table1[[#This Row],[//NOTA]])</f>
        <v>pelnalaptoptable10pcsuntana</v>
      </c>
      <c r="E23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mejabelajarpelna10pcs</v>
      </c>
      <c r="F236" s="4">
        <f ca="1">MATCH(Table1[NB BM_C_QTY],Table6[POINTER],0)</f>
        <v>1356</v>
      </c>
      <c r="G236" s="4">
        <f t="shared" si="4"/>
        <v>289</v>
      </c>
      <c r="H236" s="4">
        <f ca="1">MATCH(Table1[[#This Row],[NB NOTA_C_QTY]],[2]!db[NB NOTA_C_QTY+F],0)</f>
        <v>2006</v>
      </c>
      <c r="I236" s="4" t="str">
        <f ca="1">INDEX(INDIRECT($4:$4),Table1[//DB])</f>
        <v>Meja Belajar Pelna</v>
      </c>
      <c r="J236" s="4" t="str">
        <f ca="1">INDEX(INDIRECT($4:$4),Table1[//DB])</f>
        <v>UNTANA</v>
      </c>
      <c r="K236" s="5" t="str">
        <f ca="1">INDEX(INDIRECT($4:$4),Table1[//DB])</f>
        <v>PELNA</v>
      </c>
      <c r="L236" s="4" t="str">
        <f ca="1">INDEX(INDIRECT($4:$4),Table1[//DB])</f>
        <v>10 PCS</v>
      </c>
      <c r="M236" s="4" t="str">
        <f ca="1">INDEX(INDIRECT($4:$4),Table1[//DB])</f>
        <v>dll</v>
      </c>
      <c r="N236" s="4" t="str">
        <f ca="1">INDEX(INDIRECT($4:$4),Table1[//DB])</f>
        <v>10</v>
      </c>
      <c r="O236" s="4" t="str">
        <f ca="1">INDEX(INDIRECT($4:$4),Table1[//DB])</f>
        <v>PCS</v>
      </c>
      <c r="P236" s="4" t="str">
        <f ca="1">INDEX(INDIRECT($4:$4),Table1[//DB])</f>
        <v/>
      </c>
      <c r="Q236" s="4" t="str">
        <f ca="1">INDEX(INDIRECT($4:$4),Table1[//DB])</f>
        <v/>
      </c>
      <c r="R236" s="4" t="str">
        <f ca="1">INDEX(INDIRECT($4:$4),Table1[//DB])</f>
        <v/>
      </c>
      <c r="S236" s="4" t="str">
        <f ca="1">INDEX(INDIRECT($4:$4),Table1[//DB])</f>
        <v/>
      </c>
      <c r="T236" s="4">
        <f ca="1">INDEX(INDIRECT($4:$4),Table1[//DB])</f>
        <v>10</v>
      </c>
      <c r="U236" s="4" t="str">
        <f ca="1">INDEX(INDIRECT($4:$4),Table1[//DB])</f>
        <v>PCS</v>
      </c>
      <c r="V236" s="4"/>
      <c r="W236" s="2">
        <f>INDEX([1]!NOTA[C],Table1[[#This Row],[//NOTA]])</f>
        <v>3</v>
      </c>
      <c r="X236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36" s="2">
        <f>IF(Table1[[#This Row],[CTN]]&lt;1,"",INDEX([1]!NOTA[QTY],Table1[[#This Row],[//NOTA]]))</f>
        <v>30</v>
      </c>
      <c r="Z236" s="2" t="str">
        <f>IF(Table1[[#This Row],[CTN]]&lt;1,"",INDEX([1]!NOTA[STN],Table1[[#This Row],[//NOTA]]))</f>
        <v>PCS</v>
      </c>
      <c r="AA23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</v>
      </c>
      <c r="AB236" s="4" t="str">
        <f>IF(Table1[[#This Row],[CTN]]&lt;1,INDEX([1]!NOTA[QTY],Table1[[#This Row],[//NOTA]]),"")</f>
        <v/>
      </c>
      <c r="AC236" s="4" t="str">
        <f>IF(Table1[[#This Row],[SISA]]="","",INDEX([1]!NOTA[STN],Table1[[#This Row],[//NOTA]]))</f>
        <v/>
      </c>
      <c r="AD23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6" s="2" t="str">
        <f>IF(Table1[[#This Row],[SISA X]]="","",Table1[[#This Row],[STN X]])</f>
        <v/>
      </c>
      <c r="AF236" s="2" t="str">
        <f ca="1">IF(AND(AR$5:AR$373&gt;=$3:$3,AR$5:AR$373&lt;=$4:$4),Table1[[#This Row],[CTN]],"")</f>
        <v/>
      </c>
      <c r="AG236" s="2" t="str">
        <f ca="1">IF(Table1[[#This Row],[CTN_MG_1]]="","",Table1[[#This Row],[SISA X]])</f>
        <v/>
      </c>
      <c r="AH236" s="2" t="str">
        <f ca="1">IF(Table1[[#This Row],[QTY_ECER_MG_1]]="","",Table1[[#This Row],[STN SISA X]])</f>
        <v/>
      </c>
      <c r="AI236" s="2" t="str">
        <f ca="1">IF(Table1[[#This Row],[CTN_MG_1]]="","",COUNT(AF$6:AF236))</f>
        <v/>
      </c>
      <c r="AJ236" s="2">
        <f ca="1">IF(AND(Table1[TGL_H]&gt;=$3:$3,Table1[TGL_H]&lt;=$4:$4),Table1[CTN],"")</f>
        <v>3</v>
      </c>
      <c r="AK236" s="2" t="str">
        <f ca="1">IF(Table1[[#This Row],[CTN_MG_2]]="","",Table1[[#This Row],[SISA X]])</f>
        <v/>
      </c>
      <c r="AL236" s="2" t="str">
        <f ca="1">IF(Table1[[#This Row],[QTY_ECER_MG_2]]="","",Table1[[#This Row],[STN SISA X]])</f>
        <v/>
      </c>
      <c r="AM236" s="2">
        <f ca="1">IF(Table1[[#This Row],[CTN_MG_2]]="","",COUNT(AJ$6:AJ236))</f>
        <v>62</v>
      </c>
      <c r="AN236" s="2" t="str">
        <f ca="1">IF(AND(AR$5:AR$373&gt;=$3:$3,AR$5:AR$373&lt;=$4:$4),Table1[[#This Row],[CTN]],"")</f>
        <v/>
      </c>
      <c r="AO236" s="2" t="str">
        <f ca="1">IF(Table1[[#This Row],[CTN_MG_3]]="","",Table1[[#This Row],[SISA X]])</f>
        <v/>
      </c>
      <c r="AP236" s="2" t="str">
        <f ca="1">IF(Table1[[#This Row],[QTY_ECER_MG_3]]="","",Table1[[#This Row],[STN SISA X]])</f>
        <v/>
      </c>
      <c r="AQ236" s="4" t="str">
        <f ca="1">IF(Table1[[#This Row],[CTN_MG_3]]="","",COUNT(AN$6:AN236))</f>
        <v/>
      </c>
      <c r="AR236" s="3">
        <f ca="1">INDEX([1]!NOTA[TGL_H],Table1[[#This Row],[//NOTA]])</f>
        <v>45120</v>
      </c>
    </row>
    <row r="237" spans="1:44" x14ac:dyDescent="0.25">
      <c r="A237" s="1">
        <v>291</v>
      </c>
      <c r="D237" s="4" t="str">
        <f ca="1">INDEX([1]!NOTA[NB NOTA_C_QTY],Table1[[#This Row],[//NOTA]])</f>
        <v>kenkostaplerhd10smini25lsnartomoro</v>
      </c>
      <c r="E23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staplerkenkohd10smini25lsn</v>
      </c>
      <c r="F237" s="4">
        <f ca="1">MATCH(Table1[NB BM_C_QTY],Table6[POINTER],0)</f>
        <v>3739</v>
      </c>
      <c r="G237" s="4">
        <f t="shared" si="4"/>
        <v>291</v>
      </c>
      <c r="H237" s="4">
        <f ca="1">MATCH(Table1[[#This Row],[NB NOTA_C_QTY]],[2]!db[NB NOTA_C_QTY+F],0)</f>
        <v>1478</v>
      </c>
      <c r="I237" s="4" t="str">
        <f ca="1">INDEX(INDIRECT($4:$4),Table1[//DB])</f>
        <v>Stapler Kenko HD-10 S mini</v>
      </c>
      <c r="J237" s="4" t="str">
        <f ca="1">INDEX(INDIRECT($4:$4),Table1[//DB])</f>
        <v>ARTO MORO</v>
      </c>
      <c r="K237" s="5" t="str">
        <f ca="1">INDEX(INDIRECT($4:$4),Table1[//DB])</f>
        <v>KENKO</v>
      </c>
      <c r="L237" s="4" t="str">
        <f ca="1">INDEX(INDIRECT($4:$4),Table1[//DB])</f>
        <v>25 LSN</v>
      </c>
      <c r="M237" s="4" t="str">
        <f ca="1">INDEX(INDIRECT($4:$4),Table1[//DB])</f>
        <v>stapler</v>
      </c>
      <c r="N237" s="4" t="str">
        <f ca="1">INDEX(INDIRECT($4:$4),Table1[//DB])</f>
        <v>25</v>
      </c>
      <c r="O237" s="4" t="str">
        <f ca="1">INDEX(INDIRECT($4:$4),Table1[//DB])</f>
        <v>LSN</v>
      </c>
      <c r="P237" s="4">
        <f ca="1">INDEX(INDIRECT($4:$4),Table1[//DB])</f>
        <v>12</v>
      </c>
      <c r="Q237" s="4" t="str">
        <f ca="1">INDEX(INDIRECT($4:$4),Table1[//DB])</f>
        <v>PCS</v>
      </c>
      <c r="R237" s="4" t="str">
        <f ca="1">INDEX(INDIRECT($4:$4),Table1[//DB])</f>
        <v/>
      </c>
      <c r="S237" s="4" t="str">
        <f ca="1">INDEX(INDIRECT($4:$4),Table1[//DB])</f>
        <v/>
      </c>
      <c r="T237" s="4">
        <f ca="1">INDEX(INDIRECT($4:$4),Table1[//DB])</f>
        <v>300</v>
      </c>
      <c r="U237" s="4" t="str">
        <f ca="1">INDEX(INDIRECT($4:$4),Table1[//DB])</f>
        <v>PCS</v>
      </c>
      <c r="V237" s="4"/>
      <c r="W237" s="2">
        <f>INDEX([1]!NOTA[C],Table1[[#This Row],[//NOTA]])</f>
        <v>2</v>
      </c>
      <c r="X23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37" s="2">
        <f>IF(Table1[[#This Row],[CTN]]&lt;1,"",INDEX([1]!NOTA[QTY],Table1[[#This Row],[//NOTA]]))</f>
        <v>0</v>
      </c>
      <c r="Z237" s="2">
        <f>IF(Table1[[#This Row],[CTN]]&lt;1,"",INDEX([1]!NOTA[STN],Table1[[#This Row],[//NOTA]]))</f>
        <v>0</v>
      </c>
      <c r="AA23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237" s="4" t="str">
        <f>IF(Table1[[#This Row],[CTN]]&lt;1,INDEX([1]!NOTA[QTY],Table1[[#This Row],[//NOTA]]),"")</f>
        <v/>
      </c>
      <c r="AC237" s="4" t="str">
        <f>IF(Table1[[#This Row],[SISA]]="","",INDEX([1]!NOTA[STN],Table1[[#This Row],[//NOTA]]))</f>
        <v/>
      </c>
      <c r="AD23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7" s="2" t="str">
        <f>IF(Table1[[#This Row],[SISA X]]="","",Table1[[#This Row],[STN X]])</f>
        <v/>
      </c>
      <c r="AF237" s="2" t="str">
        <f ca="1">IF(AND(AR$5:AR$373&gt;=$3:$3,AR$5:AR$373&lt;=$4:$4),Table1[[#This Row],[CTN]],"")</f>
        <v/>
      </c>
      <c r="AG237" s="2" t="str">
        <f ca="1">IF(Table1[[#This Row],[CTN_MG_1]]="","",Table1[[#This Row],[SISA X]])</f>
        <v/>
      </c>
      <c r="AH237" s="2" t="str">
        <f ca="1">IF(Table1[[#This Row],[QTY_ECER_MG_1]]="","",Table1[[#This Row],[STN SISA X]])</f>
        <v/>
      </c>
      <c r="AI237" s="2" t="str">
        <f ca="1">IF(Table1[[#This Row],[CTN_MG_1]]="","",COUNT(AF$6:AF237))</f>
        <v/>
      </c>
      <c r="AJ237" s="2">
        <f ca="1">IF(AND(Table1[TGL_H]&gt;=$3:$3,Table1[TGL_H]&lt;=$4:$4),Table1[CTN],"")</f>
        <v>2</v>
      </c>
      <c r="AK237" s="2" t="str">
        <f ca="1">IF(Table1[[#This Row],[CTN_MG_2]]="","",Table1[[#This Row],[SISA X]])</f>
        <v/>
      </c>
      <c r="AL237" s="2" t="str">
        <f ca="1">IF(Table1[[#This Row],[QTY_ECER_MG_2]]="","",Table1[[#This Row],[STN SISA X]])</f>
        <v/>
      </c>
      <c r="AM237" s="2">
        <f ca="1">IF(Table1[[#This Row],[CTN_MG_2]]="","",COUNT(AJ$6:AJ237))</f>
        <v>63</v>
      </c>
      <c r="AN237" s="2" t="str">
        <f ca="1">IF(AND(AR$5:AR$373&gt;=$3:$3,AR$5:AR$373&lt;=$4:$4),Table1[[#This Row],[CTN]],"")</f>
        <v/>
      </c>
      <c r="AO237" s="2" t="str">
        <f ca="1">IF(Table1[[#This Row],[CTN_MG_3]]="","",Table1[[#This Row],[SISA X]])</f>
        <v/>
      </c>
      <c r="AP237" s="2" t="str">
        <f ca="1">IF(Table1[[#This Row],[QTY_ECER_MG_3]]="","",Table1[[#This Row],[STN SISA X]])</f>
        <v/>
      </c>
      <c r="AQ237" s="4" t="str">
        <f ca="1">IF(Table1[[#This Row],[CTN_MG_3]]="","",COUNT(AN$6:AN237))</f>
        <v/>
      </c>
      <c r="AR237" s="3">
        <f ca="1">INDEX([1]!NOTA[TGL_H],Table1[[#This Row],[//NOTA]])</f>
        <v>45119</v>
      </c>
    </row>
    <row r="238" spans="1:44" x14ac:dyDescent="0.25">
      <c r="A238" s="1">
        <v>292</v>
      </c>
      <c r="D238" s="4" t="str">
        <f ca="1">INDEX([1]!NOTA[NB NOTA_C_QTY],Table1[[#This Row],[//NOTA]])</f>
        <v>kenkostaplesno1210231020pak10boxartomoro</v>
      </c>
      <c r="E23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isistaplerstapleskenko121020pak10box</v>
      </c>
      <c r="F238" s="4" t="e">
        <f ca="1">MATCH(Table1[NB BM_C_QTY],Table6[POINTER],0)</f>
        <v>#N/A</v>
      </c>
      <c r="G238" s="4">
        <f t="shared" si="4"/>
        <v>292</v>
      </c>
      <c r="H238" s="4">
        <f ca="1">MATCH(Table1[[#This Row],[NB NOTA_C_QTY]],[2]!db[NB NOTA_C_QTY+F],0)</f>
        <v>1485</v>
      </c>
      <c r="I238" s="4" t="str">
        <f ca="1">INDEX(INDIRECT($4:$4),Table1[//DB])</f>
        <v>Isi stapler (staples) Kenko 1210</v>
      </c>
      <c r="J238" s="4" t="str">
        <f ca="1">INDEX(INDIRECT($4:$4),Table1[//DB])</f>
        <v>ARTO MORO</v>
      </c>
      <c r="K238" s="5" t="str">
        <f ca="1">INDEX(INDIRECT($4:$4),Table1[//DB])</f>
        <v>KENKO</v>
      </c>
      <c r="L238" s="4" t="str">
        <f ca="1">INDEX(INDIRECT($4:$4),Table1[//DB])</f>
        <v>20 PAK (10 BOX)</v>
      </c>
      <c r="M238" s="4" t="str">
        <f ca="1">INDEX(INDIRECT($4:$4),Table1[//DB])</f>
        <v>isi</v>
      </c>
      <c r="N238" s="4" t="str">
        <f ca="1">INDEX(INDIRECT($4:$4),Table1[//DB])</f>
        <v>20</v>
      </c>
      <c r="O238" s="4" t="str">
        <f ca="1">INDEX(INDIRECT($4:$4),Table1[//DB])</f>
        <v>PAK</v>
      </c>
      <c r="P238" s="4" t="str">
        <f ca="1">INDEX(INDIRECT($4:$4),Table1[//DB])</f>
        <v>10</v>
      </c>
      <c r="Q238" s="4" t="str">
        <f ca="1">INDEX(INDIRECT($4:$4),Table1[//DB])</f>
        <v>BOX</v>
      </c>
      <c r="R238" s="4" t="str">
        <f ca="1">INDEX(INDIRECT($4:$4),Table1[//DB])</f>
        <v/>
      </c>
      <c r="S238" s="4" t="str">
        <f ca="1">INDEX(INDIRECT($4:$4),Table1[//DB])</f>
        <v/>
      </c>
      <c r="T238" s="4">
        <f ca="1">INDEX(INDIRECT($4:$4),Table1[//DB])</f>
        <v>200</v>
      </c>
      <c r="U238" s="4" t="str">
        <f ca="1">INDEX(INDIRECT($4:$4),Table1[//DB])</f>
        <v>BOX</v>
      </c>
      <c r="V238" s="4"/>
      <c r="W238" s="2">
        <f>INDEX([1]!NOTA[C],Table1[[#This Row],[//NOTA]])</f>
        <v>3</v>
      </c>
      <c r="X238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38" s="2">
        <f>IF(Table1[[#This Row],[CTN]]&lt;1,"",INDEX([1]!NOTA[QTY],Table1[[#This Row],[//NOTA]]))</f>
        <v>0</v>
      </c>
      <c r="Z238" s="2">
        <f>IF(Table1[[#This Row],[CTN]]&lt;1,"",INDEX([1]!NOTA[STN],Table1[[#This Row],[//NOTA]]))</f>
        <v>0</v>
      </c>
      <c r="AA23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238" s="4" t="str">
        <f>IF(Table1[[#This Row],[CTN]]&lt;1,INDEX([1]!NOTA[QTY],Table1[[#This Row],[//NOTA]]),"")</f>
        <v/>
      </c>
      <c r="AC238" s="4" t="str">
        <f>IF(Table1[[#This Row],[SISA]]="","",INDEX([1]!NOTA[STN],Table1[[#This Row],[//NOTA]]))</f>
        <v/>
      </c>
      <c r="AD23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8" s="2" t="str">
        <f>IF(Table1[[#This Row],[SISA X]]="","",Table1[[#This Row],[STN X]])</f>
        <v/>
      </c>
      <c r="AF238" s="2" t="str">
        <f ca="1">IF(AND(AR$5:AR$373&gt;=$3:$3,AR$5:AR$373&lt;=$4:$4),Table1[[#This Row],[CTN]],"")</f>
        <v/>
      </c>
      <c r="AG238" s="2" t="str">
        <f ca="1">IF(Table1[[#This Row],[CTN_MG_1]]="","",Table1[[#This Row],[SISA X]])</f>
        <v/>
      </c>
      <c r="AH238" s="2" t="str">
        <f ca="1">IF(Table1[[#This Row],[QTY_ECER_MG_1]]="","",Table1[[#This Row],[STN SISA X]])</f>
        <v/>
      </c>
      <c r="AI238" s="2" t="str">
        <f ca="1">IF(Table1[[#This Row],[CTN_MG_1]]="","",COUNT(AF$6:AF238))</f>
        <v/>
      </c>
      <c r="AJ238" s="2">
        <f ca="1">IF(AND(Table1[TGL_H]&gt;=$3:$3,Table1[TGL_H]&lt;=$4:$4),Table1[CTN],"")</f>
        <v>3</v>
      </c>
      <c r="AK238" s="2" t="str">
        <f ca="1">IF(Table1[[#This Row],[CTN_MG_2]]="","",Table1[[#This Row],[SISA X]])</f>
        <v/>
      </c>
      <c r="AL238" s="2" t="str">
        <f ca="1">IF(Table1[[#This Row],[QTY_ECER_MG_2]]="","",Table1[[#This Row],[STN SISA X]])</f>
        <v/>
      </c>
      <c r="AM238" s="2">
        <f ca="1">IF(Table1[[#This Row],[CTN_MG_2]]="","",COUNT(AJ$6:AJ238))</f>
        <v>64</v>
      </c>
      <c r="AN238" s="2" t="str">
        <f ca="1">IF(AND(AR$5:AR$373&gt;=$3:$3,AR$5:AR$373&lt;=$4:$4),Table1[[#This Row],[CTN]],"")</f>
        <v/>
      </c>
      <c r="AO238" s="2" t="str">
        <f ca="1">IF(Table1[[#This Row],[CTN_MG_3]]="","",Table1[[#This Row],[SISA X]])</f>
        <v/>
      </c>
      <c r="AP238" s="2" t="str">
        <f ca="1">IF(Table1[[#This Row],[QTY_ECER_MG_3]]="","",Table1[[#This Row],[STN SISA X]])</f>
        <v/>
      </c>
      <c r="AQ238" s="4" t="str">
        <f ca="1">IF(Table1[[#This Row],[CTN_MG_3]]="","",COUNT(AN$6:AN238))</f>
        <v/>
      </c>
      <c r="AR238" s="3">
        <f ca="1">INDEX([1]!NOTA[TGL_H],Table1[[#This Row],[//NOTA]])</f>
        <v>45119</v>
      </c>
    </row>
    <row r="239" spans="1:44" x14ac:dyDescent="0.25">
      <c r="A239" s="1">
        <v>293</v>
      </c>
      <c r="D239" s="4" t="str">
        <f ca="1">INDEX([1]!NOTA[NB NOTA_C_QTY],Table1[[#This Row],[//NOTA]])</f>
        <v>kenkocutterbladea1009mm120lsnartomoro</v>
      </c>
      <c r="E23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isicutterkenkoa100kecil120lsn</v>
      </c>
      <c r="F239" s="4">
        <f ca="1">MATCH(Table1[NB BM_C_QTY],Table6[POINTER],0)</f>
        <v>3532</v>
      </c>
      <c r="G239" s="4">
        <f t="shared" si="4"/>
        <v>293</v>
      </c>
      <c r="H239" s="4">
        <f ca="1">MATCH(Table1[[#This Row],[NB NOTA_C_QTY]],[2]!db[NB NOTA_C_QTY+F],0)</f>
        <v>1301</v>
      </c>
      <c r="I239" s="4" t="str">
        <f ca="1">INDEX(INDIRECT($4:$4),Table1[//DB])</f>
        <v>Isi cutter Kenko A-100 kecil</v>
      </c>
      <c r="J239" s="4" t="str">
        <f ca="1">INDEX(INDIRECT($4:$4),Table1[//DB])</f>
        <v>ARTO MORO</v>
      </c>
      <c r="K239" s="5" t="str">
        <f ca="1">INDEX(INDIRECT($4:$4),Table1[//DB])</f>
        <v>KENKO</v>
      </c>
      <c r="L239" s="4" t="str">
        <f ca="1">INDEX(INDIRECT($4:$4),Table1[//DB])</f>
        <v>120 LSN</v>
      </c>
      <c r="M239" s="4" t="str">
        <f ca="1">INDEX(INDIRECT($4:$4),Table1[//DB])</f>
        <v>isi</v>
      </c>
      <c r="N239" s="4" t="str">
        <f ca="1">INDEX(INDIRECT($4:$4),Table1[//DB])</f>
        <v>120</v>
      </c>
      <c r="O239" s="4" t="str">
        <f ca="1">INDEX(INDIRECT($4:$4),Table1[//DB])</f>
        <v>LSN</v>
      </c>
      <c r="P239" s="4">
        <f ca="1">INDEX(INDIRECT($4:$4),Table1[//DB])</f>
        <v>12</v>
      </c>
      <c r="Q239" s="4" t="str">
        <f ca="1">INDEX(INDIRECT($4:$4),Table1[//DB])</f>
        <v>PCS</v>
      </c>
      <c r="R239" s="4" t="str">
        <f ca="1">INDEX(INDIRECT($4:$4),Table1[//DB])</f>
        <v/>
      </c>
      <c r="S239" s="4" t="str">
        <f ca="1">INDEX(INDIRECT($4:$4),Table1[//DB])</f>
        <v/>
      </c>
      <c r="T239" s="4">
        <f ca="1">INDEX(INDIRECT($4:$4),Table1[//DB])</f>
        <v>1440</v>
      </c>
      <c r="U239" s="4" t="str">
        <f ca="1">INDEX(INDIRECT($4:$4),Table1[//DB])</f>
        <v>PCS</v>
      </c>
      <c r="V239" s="4"/>
      <c r="W239" s="2">
        <f>INDEX([1]!NOTA[C],Table1[[#This Row],[//NOTA]])</f>
        <v>1</v>
      </c>
      <c r="X23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39" s="2">
        <f>IF(Table1[[#This Row],[CTN]]&lt;1,"",INDEX([1]!NOTA[QTY],Table1[[#This Row],[//NOTA]]))</f>
        <v>0</v>
      </c>
      <c r="Z239" s="2">
        <f>IF(Table1[[#This Row],[CTN]]&lt;1,"",INDEX([1]!NOTA[STN],Table1[[#This Row],[//NOTA]]))</f>
        <v>0</v>
      </c>
      <c r="AA23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239" s="4" t="str">
        <f>IF(Table1[[#This Row],[CTN]]&lt;1,INDEX([1]!NOTA[QTY],Table1[[#This Row],[//NOTA]]),"")</f>
        <v/>
      </c>
      <c r="AC239" s="4" t="str">
        <f>IF(Table1[[#This Row],[SISA]]="","",INDEX([1]!NOTA[STN],Table1[[#This Row],[//NOTA]]))</f>
        <v/>
      </c>
      <c r="AD23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39" s="2" t="str">
        <f>IF(Table1[[#This Row],[SISA X]]="","",Table1[[#This Row],[STN X]])</f>
        <v/>
      </c>
      <c r="AF239" s="2" t="str">
        <f ca="1">IF(AND(AR$5:AR$373&gt;=$3:$3,AR$5:AR$373&lt;=$4:$4),Table1[[#This Row],[CTN]],"")</f>
        <v/>
      </c>
      <c r="AG239" s="2" t="str">
        <f ca="1">IF(Table1[[#This Row],[CTN_MG_1]]="","",Table1[[#This Row],[SISA X]])</f>
        <v/>
      </c>
      <c r="AH239" s="2" t="str">
        <f ca="1">IF(Table1[[#This Row],[QTY_ECER_MG_1]]="","",Table1[[#This Row],[STN SISA X]])</f>
        <v/>
      </c>
      <c r="AI239" s="2" t="str">
        <f ca="1">IF(Table1[[#This Row],[CTN_MG_1]]="","",COUNT(AF$6:AF239))</f>
        <v/>
      </c>
      <c r="AJ239" s="2">
        <f ca="1">IF(AND(Table1[TGL_H]&gt;=$3:$3,Table1[TGL_H]&lt;=$4:$4),Table1[CTN],"")</f>
        <v>1</v>
      </c>
      <c r="AK239" s="2" t="str">
        <f ca="1">IF(Table1[[#This Row],[CTN_MG_2]]="","",Table1[[#This Row],[SISA X]])</f>
        <v/>
      </c>
      <c r="AL239" s="2" t="str">
        <f ca="1">IF(Table1[[#This Row],[QTY_ECER_MG_2]]="","",Table1[[#This Row],[STN SISA X]])</f>
        <v/>
      </c>
      <c r="AM239" s="2">
        <f ca="1">IF(Table1[[#This Row],[CTN_MG_2]]="","",COUNT(AJ$6:AJ239))</f>
        <v>65</v>
      </c>
      <c r="AN239" s="2" t="str">
        <f ca="1">IF(AND(AR$5:AR$373&gt;=$3:$3,AR$5:AR$373&lt;=$4:$4),Table1[[#This Row],[CTN]],"")</f>
        <v/>
      </c>
      <c r="AO239" s="2" t="str">
        <f ca="1">IF(Table1[[#This Row],[CTN_MG_3]]="","",Table1[[#This Row],[SISA X]])</f>
        <v/>
      </c>
      <c r="AP239" s="2" t="str">
        <f ca="1">IF(Table1[[#This Row],[QTY_ECER_MG_3]]="","",Table1[[#This Row],[STN SISA X]])</f>
        <v/>
      </c>
      <c r="AQ239" s="4" t="str">
        <f ca="1">IF(Table1[[#This Row],[CTN_MG_3]]="","",COUNT(AN$6:AN239))</f>
        <v/>
      </c>
      <c r="AR239" s="3">
        <f ca="1">INDEX([1]!NOTA[TGL_H],Table1[[#This Row],[//NOTA]])</f>
        <v>45119</v>
      </c>
    </row>
    <row r="240" spans="1:44" x14ac:dyDescent="0.25">
      <c r="A240" s="1">
        <v>294</v>
      </c>
      <c r="D240" s="4" t="str">
        <f ca="1">INDEX([1]!NOTA[NB NOTA_C_QTY],Table1[[#This Row],[//NOTA]])</f>
        <v>kenkopencilcasepc0719ur24lsnartomoro</v>
      </c>
      <c r="E24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pckenkopc0719ur24lsn</v>
      </c>
      <c r="F240" s="4" t="e">
        <f ca="1">MATCH(Table1[NB BM_C_QTY],Table6[POINTER],0)</f>
        <v>#N/A</v>
      </c>
      <c r="G240" s="4">
        <f t="shared" si="4"/>
        <v>294</v>
      </c>
      <c r="H240" s="4">
        <f ca="1">MATCH(Table1[[#This Row],[NB NOTA_C_QTY]],[2]!db[NB NOTA_C_QTY+F],0)</f>
        <v>1427</v>
      </c>
      <c r="I240" s="4" t="str">
        <f ca="1">INDEX(INDIRECT($4:$4),Table1[//DB])</f>
        <v>Pc Kenko PC-0719-UR</v>
      </c>
      <c r="J240" s="4" t="str">
        <f ca="1">INDEX(INDIRECT($4:$4),Table1[//DB])</f>
        <v>ARTO MORO</v>
      </c>
      <c r="K240" s="5" t="str">
        <f ca="1">INDEX(INDIRECT($4:$4),Table1[//DB])</f>
        <v>KENKO</v>
      </c>
      <c r="L240" s="4" t="str">
        <f ca="1">INDEX(INDIRECT($4:$4),Table1[//DB])</f>
        <v>24 LSN</v>
      </c>
      <c r="M240" s="4" t="str">
        <f ca="1">INDEX(INDIRECT($4:$4),Table1[//DB])</f>
        <v>pcase</v>
      </c>
      <c r="N240" s="4" t="str">
        <f ca="1">INDEX(INDIRECT($4:$4),Table1[//DB])</f>
        <v>24</v>
      </c>
      <c r="O240" s="4" t="str">
        <f ca="1">INDEX(INDIRECT($4:$4),Table1[//DB])</f>
        <v>LSN</v>
      </c>
      <c r="P240" s="4">
        <f ca="1">INDEX(INDIRECT($4:$4),Table1[//DB])</f>
        <v>12</v>
      </c>
      <c r="Q240" s="4" t="str">
        <f ca="1">INDEX(INDIRECT($4:$4),Table1[//DB])</f>
        <v>PCS</v>
      </c>
      <c r="R240" s="4" t="str">
        <f ca="1">INDEX(INDIRECT($4:$4),Table1[//DB])</f>
        <v/>
      </c>
      <c r="S240" s="4" t="str">
        <f ca="1">INDEX(INDIRECT($4:$4),Table1[//DB])</f>
        <v/>
      </c>
      <c r="T240" s="4">
        <f ca="1">INDEX(INDIRECT($4:$4),Table1[//DB])</f>
        <v>288</v>
      </c>
      <c r="U240" s="4" t="str">
        <f ca="1">INDEX(INDIRECT($4:$4),Table1[//DB])</f>
        <v>PCS</v>
      </c>
      <c r="V240" s="4"/>
      <c r="W240" s="2">
        <f>INDEX([1]!NOTA[C],Table1[[#This Row],[//NOTA]])</f>
        <v>1</v>
      </c>
      <c r="X24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40" s="2">
        <f>IF(Table1[[#This Row],[CTN]]&lt;1,"",INDEX([1]!NOTA[QTY],Table1[[#This Row],[//NOTA]]))</f>
        <v>0</v>
      </c>
      <c r="Z240" s="2">
        <f>IF(Table1[[#This Row],[CTN]]&lt;1,"",INDEX([1]!NOTA[STN],Table1[[#This Row],[//NOTA]]))</f>
        <v>0</v>
      </c>
      <c r="AA24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240" s="4" t="str">
        <f>IF(Table1[[#This Row],[CTN]]&lt;1,INDEX([1]!NOTA[QTY],Table1[[#This Row],[//NOTA]]),"")</f>
        <v/>
      </c>
      <c r="AC240" s="4" t="str">
        <f>IF(Table1[[#This Row],[SISA]]="","",INDEX([1]!NOTA[STN],Table1[[#This Row],[//NOTA]]))</f>
        <v/>
      </c>
      <c r="AD24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0" s="2" t="str">
        <f>IF(Table1[[#This Row],[SISA X]]="","",Table1[[#This Row],[STN X]])</f>
        <v/>
      </c>
      <c r="AF240" s="2" t="str">
        <f ca="1">IF(AND(AR$5:AR$373&gt;=$3:$3,AR$5:AR$373&lt;=$4:$4),Table1[[#This Row],[CTN]],"")</f>
        <v/>
      </c>
      <c r="AG240" s="2" t="str">
        <f ca="1">IF(Table1[[#This Row],[CTN_MG_1]]="","",Table1[[#This Row],[SISA X]])</f>
        <v/>
      </c>
      <c r="AH240" s="2" t="str">
        <f ca="1">IF(Table1[[#This Row],[QTY_ECER_MG_1]]="","",Table1[[#This Row],[STN SISA X]])</f>
        <v/>
      </c>
      <c r="AI240" s="2" t="str">
        <f ca="1">IF(Table1[[#This Row],[CTN_MG_1]]="","",COUNT(AF$6:AF240))</f>
        <v/>
      </c>
      <c r="AJ240" s="2">
        <f ca="1">IF(AND(Table1[TGL_H]&gt;=$3:$3,Table1[TGL_H]&lt;=$4:$4),Table1[CTN],"")</f>
        <v>1</v>
      </c>
      <c r="AK240" s="2" t="str">
        <f ca="1">IF(Table1[[#This Row],[CTN_MG_2]]="","",Table1[[#This Row],[SISA X]])</f>
        <v/>
      </c>
      <c r="AL240" s="2" t="str">
        <f ca="1">IF(Table1[[#This Row],[QTY_ECER_MG_2]]="","",Table1[[#This Row],[STN SISA X]])</f>
        <v/>
      </c>
      <c r="AM240" s="2">
        <f ca="1">IF(Table1[[#This Row],[CTN_MG_2]]="","",COUNT(AJ$6:AJ240))</f>
        <v>66</v>
      </c>
      <c r="AN240" s="2" t="str">
        <f ca="1">IF(AND(AR$5:AR$373&gt;=$3:$3,AR$5:AR$373&lt;=$4:$4),Table1[[#This Row],[CTN]],"")</f>
        <v/>
      </c>
      <c r="AO240" s="2" t="str">
        <f ca="1">IF(Table1[[#This Row],[CTN_MG_3]]="","",Table1[[#This Row],[SISA X]])</f>
        <v/>
      </c>
      <c r="AP240" s="2" t="str">
        <f ca="1">IF(Table1[[#This Row],[QTY_ECER_MG_3]]="","",Table1[[#This Row],[STN SISA X]])</f>
        <v/>
      </c>
      <c r="AQ240" s="4" t="str">
        <f ca="1">IF(Table1[[#This Row],[CTN_MG_3]]="","",COUNT(AN$6:AN240))</f>
        <v/>
      </c>
      <c r="AR240" s="3">
        <f ca="1">INDEX([1]!NOTA[TGL_H],Table1[[#This Row],[//NOTA]])</f>
        <v>45119</v>
      </c>
    </row>
    <row r="241" spans="1:44" x14ac:dyDescent="0.25">
      <c r="A241" s="1">
        <v>295</v>
      </c>
      <c r="D241" s="4" t="str">
        <f ca="1">INDEX([1]!NOTA[NB NOTA_C_QTY],Table1[[#This Row],[//NOTA]])</f>
        <v>kenkojumboclipno520pak10boxartomoro</v>
      </c>
      <c r="E24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clipjumbokenkono520pak10box</v>
      </c>
      <c r="F241" s="4" t="e">
        <f ca="1">MATCH(Table1[NB BM_C_QTY],Table6[POINTER],0)</f>
        <v>#N/A</v>
      </c>
      <c r="G241" s="4">
        <f t="shared" si="4"/>
        <v>295</v>
      </c>
      <c r="H241" s="4">
        <f ca="1">MATCH(Table1[[#This Row],[NB NOTA_C_QTY]],[2]!db[NB NOTA_C_QTY+F],0)</f>
        <v>1388</v>
      </c>
      <c r="I241" s="4" t="str">
        <f ca="1">INDEX(INDIRECT($4:$4),Table1[//DB])</f>
        <v>Clip Jumbo Kenko no.5</v>
      </c>
      <c r="J241" s="4" t="str">
        <f ca="1">INDEX(INDIRECT($4:$4),Table1[//DB])</f>
        <v>ARTO MORO</v>
      </c>
      <c r="K241" s="5" t="str">
        <f ca="1">INDEX(INDIRECT($4:$4),Table1[//DB])</f>
        <v>KENKO</v>
      </c>
      <c r="L241" s="4" t="str">
        <f ca="1">INDEX(INDIRECT($4:$4),Table1[//DB])</f>
        <v>20 PAK (10 BOX)</v>
      </c>
      <c r="M241" s="4" t="str">
        <f ca="1">INDEX(INDIRECT($4:$4),Table1[//DB])</f>
        <v>clip</v>
      </c>
      <c r="N241" s="4" t="str">
        <f ca="1">INDEX(INDIRECT($4:$4),Table1[//DB])</f>
        <v>20</v>
      </c>
      <c r="O241" s="4" t="str">
        <f ca="1">INDEX(INDIRECT($4:$4),Table1[//DB])</f>
        <v>PAK</v>
      </c>
      <c r="P241" s="4" t="str">
        <f ca="1">INDEX(INDIRECT($4:$4),Table1[//DB])</f>
        <v>10</v>
      </c>
      <c r="Q241" s="4" t="str">
        <f ca="1">INDEX(INDIRECT($4:$4),Table1[//DB])</f>
        <v>BOX</v>
      </c>
      <c r="R241" s="4" t="str">
        <f ca="1">INDEX(INDIRECT($4:$4),Table1[//DB])</f>
        <v/>
      </c>
      <c r="S241" s="4" t="str">
        <f ca="1">INDEX(INDIRECT($4:$4),Table1[//DB])</f>
        <v/>
      </c>
      <c r="T241" s="4">
        <f ca="1">INDEX(INDIRECT($4:$4),Table1[//DB])</f>
        <v>200</v>
      </c>
      <c r="U241" s="4" t="str">
        <f ca="1">INDEX(INDIRECT($4:$4),Table1[//DB])</f>
        <v>BOX</v>
      </c>
      <c r="V241" s="4"/>
      <c r="W241" s="2">
        <f>INDEX([1]!NOTA[C],Table1[[#This Row],[//NOTA]])</f>
        <v>1</v>
      </c>
      <c r="X24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41" s="2">
        <f>IF(Table1[[#This Row],[CTN]]&lt;1,"",INDEX([1]!NOTA[QTY],Table1[[#This Row],[//NOTA]]))</f>
        <v>0</v>
      </c>
      <c r="Z241" s="2">
        <f>IF(Table1[[#This Row],[CTN]]&lt;1,"",INDEX([1]!NOTA[STN],Table1[[#This Row],[//NOTA]]))</f>
        <v>0</v>
      </c>
      <c r="AA24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</v>
      </c>
      <c r="AB241" s="4" t="str">
        <f>IF(Table1[[#This Row],[CTN]]&lt;1,INDEX([1]!NOTA[QTY],Table1[[#This Row],[//NOTA]]),"")</f>
        <v/>
      </c>
      <c r="AC241" s="4" t="str">
        <f>IF(Table1[[#This Row],[SISA]]="","",INDEX([1]!NOTA[STN],Table1[[#This Row],[//NOTA]]))</f>
        <v/>
      </c>
      <c r="AD24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1" s="2" t="str">
        <f>IF(Table1[[#This Row],[SISA X]]="","",Table1[[#This Row],[STN X]])</f>
        <v/>
      </c>
      <c r="AF241" s="2" t="str">
        <f ca="1">IF(AND(AR$5:AR$373&gt;=$3:$3,AR$5:AR$373&lt;=$4:$4),Table1[[#This Row],[CTN]],"")</f>
        <v/>
      </c>
      <c r="AG241" s="2" t="str">
        <f ca="1">IF(Table1[[#This Row],[CTN_MG_1]]="","",Table1[[#This Row],[SISA X]])</f>
        <v/>
      </c>
      <c r="AH241" s="2" t="str">
        <f ca="1">IF(Table1[[#This Row],[QTY_ECER_MG_1]]="","",Table1[[#This Row],[STN SISA X]])</f>
        <v/>
      </c>
      <c r="AI241" s="2" t="str">
        <f ca="1">IF(Table1[[#This Row],[CTN_MG_1]]="","",COUNT(AF$6:AF241))</f>
        <v/>
      </c>
      <c r="AJ241" s="2">
        <f ca="1">IF(AND(Table1[TGL_H]&gt;=$3:$3,Table1[TGL_H]&lt;=$4:$4),Table1[CTN],"")</f>
        <v>1</v>
      </c>
      <c r="AK241" s="2" t="str">
        <f ca="1">IF(Table1[[#This Row],[CTN_MG_2]]="","",Table1[[#This Row],[SISA X]])</f>
        <v/>
      </c>
      <c r="AL241" s="2" t="str">
        <f ca="1">IF(Table1[[#This Row],[QTY_ECER_MG_2]]="","",Table1[[#This Row],[STN SISA X]])</f>
        <v/>
      </c>
      <c r="AM241" s="2">
        <f ca="1">IF(Table1[[#This Row],[CTN_MG_2]]="","",COUNT(AJ$6:AJ241))</f>
        <v>67</v>
      </c>
      <c r="AN241" s="2" t="str">
        <f ca="1">IF(AND(AR$5:AR$373&gt;=$3:$3,AR$5:AR$373&lt;=$4:$4),Table1[[#This Row],[CTN]],"")</f>
        <v/>
      </c>
      <c r="AO241" s="2" t="str">
        <f ca="1">IF(Table1[[#This Row],[CTN_MG_3]]="","",Table1[[#This Row],[SISA X]])</f>
        <v/>
      </c>
      <c r="AP241" s="2" t="str">
        <f ca="1">IF(Table1[[#This Row],[QTY_ECER_MG_3]]="","",Table1[[#This Row],[STN SISA X]])</f>
        <v/>
      </c>
      <c r="AQ241" s="4" t="str">
        <f ca="1">IF(Table1[[#This Row],[CTN_MG_3]]="","",COUNT(AN$6:AN241))</f>
        <v/>
      </c>
      <c r="AR241" s="3">
        <f ca="1">INDEX([1]!NOTA[TGL_H],Table1[[#This Row],[//NOTA]])</f>
        <v>45119</v>
      </c>
    </row>
    <row r="242" spans="1:44" x14ac:dyDescent="0.25">
      <c r="A242" s="1">
        <v>296</v>
      </c>
      <c r="D242" s="4" t="str">
        <f ca="1">INDEX([1]!NOTA[NB NOTA_C_QTY],Table1[[#This Row],[//NOTA]])</f>
        <v>kenkobinderclipno10750grsartomoro</v>
      </c>
      <c r="E24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binderclipkenko10750grs</v>
      </c>
      <c r="F242" s="4" t="e">
        <f ca="1">MATCH(Table1[NB BM_C_QTY],Table6[POINTER],0)</f>
        <v>#N/A</v>
      </c>
      <c r="G242" s="4">
        <f t="shared" si="4"/>
        <v>296</v>
      </c>
      <c r="H242" s="4">
        <f ca="1">MATCH(Table1[[#This Row],[NB NOTA_C_QTY]],[2]!db[NB NOTA_C_QTY+F],0)</f>
        <v>1207</v>
      </c>
      <c r="I242" s="4" t="str">
        <f ca="1">INDEX(INDIRECT($4:$4),Table1[//DB])</f>
        <v>Binder clip Kenko 107</v>
      </c>
      <c r="J242" s="4" t="str">
        <f ca="1">INDEX(INDIRECT($4:$4),Table1[//DB])</f>
        <v>ARTO MORO</v>
      </c>
      <c r="K242" s="5" t="str">
        <f ca="1">INDEX(INDIRECT($4:$4),Table1[//DB])</f>
        <v>KENKO</v>
      </c>
      <c r="L242" s="4" t="str">
        <f ca="1">INDEX(INDIRECT($4:$4),Table1[//DB])</f>
        <v>50 GRS</v>
      </c>
      <c r="M242" s="4" t="str">
        <f ca="1">INDEX(INDIRECT($4:$4),Table1[//DB])</f>
        <v>clip</v>
      </c>
      <c r="N242" s="4" t="str">
        <f ca="1">INDEX(INDIRECT($4:$4),Table1[//DB])</f>
        <v>50</v>
      </c>
      <c r="O242" s="4" t="str">
        <f ca="1">INDEX(INDIRECT($4:$4),Table1[//DB])</f>
        <v>GRS</v>
      </c>
      <c r="P242" s="4">
        <f ca="1">INDEX(INDIRECT($4:$4),Table1[//DB])</f>
        <v>12</v>
      </c>
      <c r="Q242" s="4" t="str">
        <f ca="1">INDEX(INDIRECT($4:$4),Table1[//DB])</f>
        <v>LSN</v>
      </c>
      <c r="R242" s="4">
        <f ca="1">INDEX(INDIRECT($4:$4),Table1[//DB])</f>
        <v>12</v>
      </c>
      <c r="S242" s="4" t="str">
        <f ca="1">INDEX(INDIRECT($4:$4),Table1[//DB])</f>
        <v>PCS</v>
      </c>
      <c r="T242" s="4">
        <f ca="1">INDEX(INDIRECT($4:$4),Table1[//DB])</f>
        <v>7200</v>
      </c>
      <c r="U242" s="4" t="str">
        <f ca="1">INDEX(INDIRECT($4:$4),Table1[//DB])</f>
        <v>PCS</v>
      </c>
      <c r="V242" s="4"/>
      <c r="W242" s="2">
        <f>INDEX([1]!NOTA[C],Table1[[#This Row],[//NOTA]])</f>
        <v>1</v>
      </c>
      <c r="X24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42" s="2">
        <f>IF(Table1[[#This Row],[CTN]]&lt;1,"",INDEX([1]!NOTA[QTY],Table1[[#This Row],[//NOTA]]))</f>
        <v>0</v>
      </c>
      <c r="Z242" s="2">
        <f>IF(Table1[[#This Row],[CTN]]&lt;1,"",INDEX([1]!NOTA[STN],Table1[[#This Row],[//NOTA]]))</f>
        <v>0</v>
      </c>
      <c r="AA24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7200</v>
      </c>
      <c r="AB242" s="4" t="str">
        <f>IF(Table1[[#This Row],[CTN]]&lt;1,INDEX([1]!NOTA[QTY],Table1[[#This Row],[//NOTA]]),"")</f>
        <v/>
      </c>
      <c r="AC242" s="4" t="str">
        <f>IF(Table1[[#This Row],[SISA]]="","",INDEX([1]!NOTA[STN],Table1[[#This Row],[//NOTA]]))</f>
        <v/>
      </c>
      <c r="AD24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2" s="2" t="str">
        <f>IF(Table1[[#This Row],[SISA X]]="","",Table1[[#This Row],[STN X]])</f>
        <v/>
      </c>
      <c r="AF242" s="2" t="str">
        <f ca="1">IF(AND(AR$5:AR$373&gt;=$3:$3,AR$5:AR$373&lt;=$4:$4),Table1[[#This Row],[CTN]],"")</f>
        <v/>
      </c>
      <c r="AG242" s="2" t="str">
        <f ca="1">IF(Table1[[#This Row],[CTN_MG_1]]="","",Table1[[#This Row],[SISA X]])</f>
        <v/>
      </c>
      <c r="AH242" s="2" t="str">
        <f ca="1">IF(Table1[[#This Row],[QTY_ECER_MG_1]]="","",Table1[[#This Row],[STN SISA X]])</f>
        <v/>
      </c>
      <c r="AI242" s="2" t="str">
        <f ca="1">IF(Table1[[#This Row],[CTN_MG_1]]="","",COUNT(AF$6:AF242))</f>
        <v/>
      </c>
      <c r="AJ242" s="2">
        <f ca="1">IF(AND(Table1[TGL_H]&gt;=$3:$3,Table1[TGL_H]&lt;=$4:$4),Table1[CTN],"")</f>
        <v>1</v>
      </c>
      <c r="AK242" s="2" t="str">
        <f ca="1">IF(Table1[[#This Row],[CTN_MG_2]]="","",Table1[[#This Row],[SISA X]])</f>
        <v/>
      </c>
      <c r="AL242" s="2" t="str">
        <f ca="1">IF(Table1[[#This Row],[QTY_ECER_MG_2]]="","",Table1[[#This Row],[STN SISA X]])</f>
        <v/>
      </c>
      <c r="AM242" s="2">
        <f ca="1">IF(Table1[[#This Row],[CTN_MG_2]]="","",COUNT(AJ$6:AJ242))</f>
        <v>68</v>
      </c>
      <c r="AN242" s="2" t="str">
        <f ca="1">IF(AND(AR$5:AR$373&gt;=$3:$3,AR$5:AR$373&lt;=$4:$4),Table1[[#This Row],[CTN]],"")</f>
        <v/>
      </c>
      <c r="AO242" s="2" t="str">
        <f ca="1">IF(Table1[[#This Row],[CTN_MG_3]]="","",Table1[[#This Row],[SISA X]])</f>
        <v/>
      </c>
      <c r="AP242" s="2" t="str">
        <f ca="1">IF(Table1[[#This Row],[QTY_ECER_MG_3]]="","",Table1[[#This Row],[STN SISA X]])</f>
        <v/>
      </c>
      <c r="AQ242" s="4" t="str">
        <f ca="1">IF(Table1[[#This Row],[CTN_MG_3]]="","",COUNT(AN$6:AN242))</f>
        <v/>
      </c>
      <c r="AR242" s="3">
        <f ca="1">INDEX([1]!NOTA[TGL_H],Table1[[#This Row],[//NOTA]])</f>
        <v>45119</v>
      </c>
    </row>
    <row r="243" spans="1:44" x14ac:dyDescent="0.25">
      <c r="A243" s="1">
        <v>297</v>
      </c>
      <c r="D243" s="4" t="str">
        <f ca="1">INDEX([1]!NOTA[NB NOTA_C_QTY],Table1[[#This Row],[//NOTA]])</f>
        <v>kenkobinderclipno11130grsartomoro</v>
      </c>
      <c r="E24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binderclipkenko11130grs</v>
      </c>
      <c r="F243" s="4" t="e">
        <f ca="1">MATCH(Table1[NB BM_C_QTY],Table6[POINTER],0)</f>
        <v>#N/A</v>
      </c>
      <c r="G243" s="4">
        <f t="shared" si="4"/>
        <v>297</v>
      </c>
      <c r="H243" s="4">
        <f ca="1">MATCH(Table1[[#This Row],[NB NOTA_C_QTY]],[2]!db[NB NOTA_C_QTY+F],0)</f>
        <v>1208</v>
      </c>
      <c r="I243" s="4" t="str">
        <f ca="1">INDEX(INDIRECT($4:$4),Table1[//DB])</f>
        <v>Binder clip Kenko 111</v>
      </c>
      <c r="J243" s="4" t="str">
        <f ca="1">INDEX(INDIRECT($4:$4),Table1[//DB])</f>
        <v>ARTO MORO</v>
      </c>
      <c r="K243" s="5" t="str">
        <f ca="1">INDEX(INDIRECT($4:$4),Table1[//DB])</f>
        <v>KENKO</v>
      </c>
      <c r="L243" s="4" t="str">
        <f ca="1">INDEX(INDIRECT($4:$4),Table1[//DB])</f>
        <v>30 GRS</v>
      </c>
      <c r="M243" s="4" t="str">
        <f ca="1">INDEX(INDIRECT($4:$4),Table1[//DB])</f>
        <v>clip</v>
      </c>
      <c r="N243" s="4" t="str">
        <f ca="1">INDEX(INDIRECT($4:$4),Table1[//DB])</f>
        <v>30</v>
      </c>
      <c r="O243" s="4" t="str">
        <f ca="1">INDEX(INDIRECT($4:$4),Table1[//DB])</f>
        <v>GRS</v>
      </c>
      <c r="P243" s="4">
        <f ca="1">INDEX(INDIRECT($4:$4),Table1[//DB])</f>
        <v>12</v>
      </c>
      <c r="Q243" s="4" t="str">
        <f ca="1">INDEX(INDIRECT($4:$4),Table1[//DB])</f>
        <v>LSN</v>
      </c>
      <c r="R243" s="4">
        <f ca="1">INDEX(INDIRECT($4:$4),Table1[//DB])</f>
        <v>12</v>
      </c>
      <c r="S243" s="4" t="str">
        <f ca="1">INDEX(INDIRECT($4:$4),Table1[//DB])</f>
        <v>PCS</v>
      </c>
      <c r="T243" s="4">
        <f ca="1">INDEX(INDIRECT($4:$4),Table1[//DB])</f>
        <v>4320</v>
      </c>
      <c r="U243" s="4" t="str">
        <f ca="1">INDEX(INDIRECT($4:$4),Table1[//DB])</f>
        <v>PCS</v>
      </c>
      <c r="V243" s="4"/>
      <c r="W243" s="2">
        <f>INDEX([1]!NOTA[C],Table1[[#This Row],[//NOTA]])</f>
        <v>1</v>
      </c>
      <c r="X24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43" s="2">
        <f>IF(Table1[[#This Row],[CTN]]&lt;1,"",INDEX([1]!NOTA[QTY],Table1[[#This Row],[//NOTA]]))</f>
        <v>0</v>
      </c>
      <c r="Z243" s="2">
        <f>IF(Table1[[#This Row],[CTN]]&lt;1,"",INDEX([1]!NOTA[STN],Table1[[#This Row],[//NOTA]]))</f>
        <v>0</v>
      </c>
      <c r="AA24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4320</v>
      </c>
      <c r="AB243" s="4" t="str">
        <f>IF(Table1[[#This Row],[CTN]]&lt;1,INDEX([1]!NOTA[QTY],Table1[[#This Row],[//NOTA]]),"")</f>
        <v/>
      </c>
      <c r="AC243" s="4" t="str">
        <f>IF(Table1[[#This Row],[SISA]]="","",INDEX([1]!NOTA[STN],Table1[[#This Row],[//NOTA]]))</f>
        <v/>
      </c>
      <c r="AD24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3" s="2" t="str">
        <f>IF(Table1[[#This Row],[SISA X]]="","",Table1[[#This Row],[STN X]])</f>
        <v/>
      </c>
      <c r="AF243" s="2" t="str">
        <f ca="1">IF(AND(AR$5:AR$373&gt;=$3:$3,AR$5:AR$373&lt;=$4:$4),Table1[[#This Row],[CTN]],"")</f>
        <v/>
      </c>
      <c r="AG243" s="2" t="str">
        <f ca="1">IF(Table1[[#This Row],[CTN_MG_1]]="","",Table1[[#This Row],[SISA X]])</f>
        <v/>
      </c>
      <c r="AH243" s="2" t="str">
        <f ca="1">IF(Table1[[#This Row],[QTY_ECER_MG_1]]="","",Table1[[#This Row],[STN SISA X]])</f>
        <v/>
      </c>
      <c r="AI243" s="2" t="str">
        <f ca="1">IF(Table1[[#This Row],[CTN_MG_1]]="","",COUNT(AF$6:AF243))</f>
        <v/>
      </c>
      <c r="AJ243" s="2">
        <f ca="1">IF(AND(Table1[TGL_H]&gt;=$3:$3,Table1[TGL_H]&lt;=$4:$4),Table1[CTN],"")</f>
        <v>1</v>
      </c>
      <c r="AK243" s="2" t="str">
        <f ca="1">IF(Table1[[#This Row],[CTN_MG_2]]="","",Table1[[#This Row],[SISA X]])</f>
        <v/>
      </c>
      <c r="AL243" s="2" t="str">
        <f ca="1">IF(Table1[[#This Row],[QTY_ECER_MG_2]]="","",Table1[[#This Row],[STN SISA X]])</f>
        <v/>
      </c>
      <c r="AM243" s="2">
        <f ca="1">IF(Table1[[#This Row],[CTN_MG_2]]="","",COUNT(AJ$6:AJ243))</f>
        <v>69</v>
      </c>
      <c r="AN243" s="2" t="str">
        <f ca="1">IF(AND(AR$5:AR$373&gt;=$3:$3,AR$5:AR$373&lt;=$4:$4),Table1[[#This Row],[CTN]],"")</f>
        <v/>
      </c>
      <c r="AO243" s="2" t="str">
        <f ca="1">IF(Table1[[#This Row],[CTN_MG_3]]="","",Table1[[#This Row],[SISA X]])</f>
        <v/>
      </c>
      <c r="AP243" s="2" t="str">
        <f ca="1">IF(Table1[[#This Row],[QTY_ECER_MG_3]]="","",Table1[[#This Row],[STN SISA X]])</f>
        <v/>
      </c>
      <c r="AQ243" s="4" t="str">
        <f ca="1">IF(Table1[[#This Row],[CTN_MG_3]]="","",COUNT(AN$6:AN243))</f>
        <v/>
      </c>
      <c r="AR243" s="3">
        <f ca="1">INDEX([1]!NOTA[TGL_H],Table1[[#This Row],[//NOTA]])</f>
        <v>45119</v>
      </c>
    </row>
    <row r="244" spans="1:44" x14ac:dyDescent="0.25">
      <c r="A244" s="1">
        <v>298</v>
      </c>
      <c r="D244" s="4" t="str">
        <f ca="1">INDEX([1]!NOTA[NB NOTA_C_QTY],Table1[[#This Row],[//NOTA]])</f>
        <v>kenkocutterbladel15018mm60lsnartomoro</v>
      </c>
      <c r="E24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isicutterkenkol15060lsn</v>
      </c>
      <c r="F244" s="4" t="e">
        <f ca="1">MATCH(Table1[NB BM_C_QTY],Table6[POINTER],0)</f>
        <v>#N/A</v>
      </c>
      <c r="G244" s="4">
        <f t="shared" si="4"/>
        <v>298</v>
      </c>
      <c r="H244" s="4">
        <f ca="1">MATCH(Table1[[#This Row],[NB NOTA_C_QTY]],[2]!db[NB NOTA_C_QTY+F],0)</f>
        <v>1302</v>
      </c>
      <c r="I244" s="4" t="str">
        <f ca="1">INDEX(INDIRECT($4:$4),Table1[//DB])</f>
        <v>Isi cutter Kenko L-150</v>
      </c>
      <c r="J244" s="4" t="str">
        <f ca="1">INDEX(INDIRECT($4:$4),Table1[//DB])</f>
        <v>ARTO MORO</v>
      </c>
      <c r="K244" s="5" t="str">
        <f ca="1">INDEX(INDIRECT($4:$4),Table1[//DB])</f>
        <v>KENKO</v>
      </c>
      <c r="L244" s="4" t="str">
        <f ca="1">INDEX(INDIRECT($4:$4),Table1[//DB])</f>
        <v>60 LSN</v>
      </c>
      <c r="M244" s="4" t="str">
        <f ca="1">INDEX(INDIRECT($4:$4),Table1[//DB])</f>
        <v>isi</v>
      </c>
      <c r="N244" s="4" t="str">
        <f ca="1">INDEX(INDIRECT($4:$4),Table1[//DB])</f>
        <v>60</v>
      </c>
      <c r="O244" s="4" t="str">
        <f ca="1">INDEX(INDIRECT($4:$4),Table1[//DB])</f>
        <v>LSN</v>
      </c>
      <c r="P244" s="4">
        <f ca="1">INDEX(INDIRECT($4:$4),Table1[//DB])</f>
        <v>12</v>
      </c>
      <c r="Q244" s="4" t="str">
        <f ca="1">INDEX(INDIRECT($4:$4),Table1[//DB])</f>
        <v>PCS</v>
      </c>
      <c r="R244" s="4" t="str">
        <f ca="1">INDEX(INDIRECT($4:$4),Table1[//DB])</f>
        <v/>
      </c>
      <c r="S244" s="4" t="str">
        <f ca="1">INDEX(INDIRECT($4:$4),Table1[//DB])</f>
        <v/>
      </c>
      <c r="T244" s="4">
        <f ca="1">INDEX(INDIRECT($4:$4),Table1[//DB])</f>
        <v>720</v>
      </c>
      <c r="U244" s="4" t="str">
        <f ca="1">INDEX(INDIRECT($4:$4),Table1[//DB])</f>
        <v>PCS</v>
      </c>
      <c r="V244" s="4"/>
      <c r="W244" s="2">
        <f>INDEX([1]!NOTA[C],Table1[[#This Row],[//NOTA]])</f>
        <v>5</v>
      </c>
      <c r="X244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44" s="2">
        <f>IF(Table1[[#This Row],[CTN]]&lt;1,"",INDEX([1]!NOTA[QTY],Table1[[#This Row],[//NOTA]]))</f>
        <v>0</v>
      </c>
      <c r="Z244" s="2">
        <f>IF(Table1[[#This Row],[CTN]]&lt;1,"",INDEX([1]!NOTA[STN],Table1[[#This Row],[//NOTA]]))</f>
        <v>0</v>
      </c>
      <c r="AA24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3600</v>
      </c>
      <c r="AB244" s="4" t="str">
        <f>IF(Table1[[#This Row],[CTN]]&lt;1,INDEX([1]!NOTA[QTY],Table1[[#This Row],[//NOTA]]),"")</f>
        <v/>
      </c>
      <c r="AC244" s="4" t="str">
        <f>IF(Table1[[#This Row],[SISA]]="","",INDEX([1]!NOTA[STN],Table1[[#This Row],[//NOTA]]))</f>
        <v/>
      </c>
      <c r="AD24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4" s="2" t="str">
        <f>IF(Table1[[#This Row],[SISA X]]="","",Table1[[#This Row],[STN X]])</f>
        <v/>
      </c>
      <c r="AF244" s="2" t="str">
        <f ca="1">IF(AND(AR$5:AR$373&gt;=$3:$3,AR$5:AR$373&lt;=$4:$4),Table1[[#This Row],[CTN]],"")</f>
        <v/>
      </c>
      <c r="AG244" s="2" t="str">
        <f ca="1">IF(Table1[[#This Row],[CTN_MG_1]]="","",Table1[[#This Row],[SISA X]])</f>
        <v/>
      </c>
      <c r="AH244" s="2" t="str">
        <f ca="1">IF(Table1[[#This Row],[QTY_ECER_MG_1]]="","",Table1[[#This Row],[STN SISA X]])</f>
        <v/>
      </c>
      <c r="AI244" s="2" t="str">
        <f ca="1">IF(Table1[[#This Row],[CTN_MG_1]]="","",COUNT(AF$6:AF244))</f>
        <v/>
      </c>
      <c r="AJ244" s="2">
        <f ca="1">IF(AND(Table1[TGL_H]&gt;=$3:$3,Table1[TGL_H]&lt;=$4:$4),Table1[CTN],"")</f>
        <v>5</v>
      </c>
      <c r="AK244" s="2" t="str">
        <f ca="1">IF(Table1[[#This Row],[CTN_MG_2]]="","",Table1[[#This Row],[SISA X]])</f>
        <v/>
      </c>
      <c r="AL244" s="2" t="str">
        <f ca="1">IF(Table1[[#This Row],[QTY_ECER_MG_2]]="","",Table1[[#This Row],[STN SISA X]])</f>
        <v/>
      </c>
      <c r="AM244" s="2">
        <f ca="1">IF(Table1[[#This Row],[CTN_MG_2]]="","",COUNT(AJ$6:AJ244))</f>
        <v>70</v>
      </c>
      <c r="AN244" s="2" t="str">
        <f ca="1">IF(AND(AR$5:AR$373&gt;=$3:$3,AR$5:AR$373&lt;=$4:$4),Table1[[#This Row],[CTN]],"")</f>
        <v/>
      </c>
      <c r="AO244" s="2" t="str">
        <f ca="1">IF(Table1[[#This Row],[CTN_MG_3]]="","",Table1[[#This Row],[SISA X]])</f>
        <v/>
      </c>
      <c r="AP244" s="2" t="str">
        <f ca="1">IF(Table1[[#This Row],[QTY_ECER_MG_3]]="","",Table1[[#This Row],[STN SISA X]])</f>
        <v/>
      </c>
      <c r="AQ244" s="4" t="str">
        <f ca="1">IF(Table1[[#This Row],[CTN_MG_3]]="","",COUNT(AN$6:AN244))</f>
        <v/>
      </c>
      <c r="AR244" s="3">
        <f ca="1">INDEX([1]!NOTA[TGL_H],Table1[[#This Row],[//NOTA]])</f>
        <v>45119</v>
      </c>
    </row>
    <row r="245" spans="1:44" x14ac:dyDescent="0.25">
      <c r="A245" s="1">
        <v>299</v>
      </c>
      <c r="D245" s="4" t="str">
        <f ca="1">INDEX([1]!NOTA[NB NOTA_C_QTY],Table1[[#This Row],[//NOTA]])</f>
        <v>kenkocorrectionfluidke107m36lsnartomoro</v>
      </c>
      <c r="E24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tipeexkenkoke107m36lsn</v>
      </c>
      <c r="F245" s="4">
        <f ca="1">MATCH(Table1[NB BM_C_QTY],Table6[POINTER],0)</f>
        <v>3806</v>
      </c>
      <c r="G245" s="4">
        <f t="shared" si="4"/>
        <v>299</v>
      </c>
      <c r="H245" s="4">
        <f ca="1">MATCH(Table1[[#This Row],[NB NOTA_C_QTY]],[2]!db[NB NOTA_C_QTY+F],0)</f>
        <v>1264</v>
      </c>
      <c r="I245" s="4" t="str">
        <f ca="1">INDEX(INDIRECT($4:$4),Table1[//DB])</f>
        <v>Tipe-ex Kenko KE-107 M</v>
      </c>
      <c r="J245" s="4" t="str">
        <f ca="1">INDEX(INDIRECT($4:$4),Table1[//DB])</f>
        <v>ARTO MORO</v>
      </c>
      <c r="K245" s="5" t="str">
        <f ca="1">INDEX(INDIRECT($4:$4),Table1[//DB])</f>
        <v>KENKO</v>
      </c>
      <c r="L245" s="4" t="str">
        <f ca="1">INDEX(INDIRECT($4:$4),Table1[//DB])</f>
        <v>36 LSN</v>
      </c>
      <c r="M245" s="4" t="str">
        <f ca="1">INDEX(INDIRECT($4:$4),Table1[//DB])</f>
        <v>tipex</v>
      </c>
      <c r="N245" s="4" t="str">
        <f ca="1">INDEX(INDIRECT($4:$4),Table1[//DB])</f>
        <v>36</v>
      </c>
      <c r="O245" s="4" t="str">
        <f ca="1">INDEX(INDIRECT($4:$4),Table1[//DB])</f>
        <v>LSN</v>
      </c>
      <c r="P245" s="4">
        <f ca="1">INDEX(INDIRECT($4:$4),Table1[//DB])</f>
        <v>12</v>
      </c>
      <c r="Q245" s="4" t="str">
        <f ca="1">INDEX(INDIRECT($4:$4),Table1[//DB])</f>
        <v>PCS</v>
      </c>
      <c r="R245" s="4" t="str">
        <f ca="1">INDEX(INDIRECT($4:$4),Table1[//DB])</f>
        <v/>
      </c>
      <c r="S245" s="4" t="str">
        <f ca="1">INDEX(INDIRECT($4:$4),Table1[//DB])</f>
        <v/>
      </c>
      <c r="T245" s="4">
        <f ca="1">INDEX(INDIRECT($4:$4),Table1[//DB])</f>
        <v>432</v>
      </c>
      <c r="U245" s="4" t="str">
        <f ca="1">INDEX(INDIRECT($4:$4),Table1[//DB])</f>
        <v>PCS</v>
      </c>
      <c r="V245" s="4"/>
      <c r="W245" s="2">
        <f>INDEX([1]!NOTA[C],Table1[[#This Row],[//NOTA]])</f>
        <v>2</v>
      </c>
      <c r="X24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45" s="2">
        <f>IF(Table1[[#This Row],[CTN]]&lt;1,"",INDEX([1]!NOTA[QTY],Table1[[#This Row],[//NOTA]]))</f>
        <v>0</v>
      </c>
      <c r="Z245" s="2">
        <f>IF(Table1[[#This Row],[CTN]]&lt;1,"",INDEX([1]!NOTA[STN],Table1[[#This Row],[//NOTA]]))</f>
        <v>0</v>
      </c>
      <c r="AA24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245" s="4" t="str">
        <f>IF(Table1[[#This Row],[CTN]]&lt;1,INDEX([1]!NOTA[QTY],Table1[[#This Row],[//NOTA]]),"")</f>
        <v/>
      </c>
      <c r="AC245" s="4" t="str">
        <f>IF(Table1[[#This Row],[SISA]]="","",INDEX([1]!NOTA[STN],Table1[[#This Row],[//NOTA]]))</f>
        <v/>
      </c>
      <c r="AD24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5" s="2" t="str">
        <f>IF(Table1[[#This Row],[SISA X]]="","",Table1[[#This Row],[STN X]])</f>
        <v/>
      </c>
      <c r="AF245" s="2" t="str">
        <f ca="1">IF(AND(AR$5:AR$373&gt;=$3:$3,AR$5:AR$373&lt;=$4:$4),Table1[[#This Row],[CTN]],"")</f>
        <v/>
      </c>
      <c r="AG245" s="2" t="str">
        <f ca="1">IF(Table1[[#This Row],[CTN_MG_1]]="","",Table1[[#This Row],[SISA X]])</f>
        <v/>
      </c>
      <c r="AH245" s="2" t="str">
        <f ca="1">IF(Table1[[#This Row],[QTY_ECER_MG_1]]="","",Table1[[#This Row],[STN SISA X]])</f>
        <v/>
      </c>
      <c r="AI245" s="2" t="str">
        <f ca="1">IF(Table1[[#This Row],[CTN_MG_1]]="","",COUNT(AF$6:AF245))</f>
        <v/>
      </c>
      <c r="AJ245" s="2">
        <f ca="1">IF(AND(Table1[TGL_H]&gt;=$3:$3,Table1[TGL_H]&lt;=$4:$4),Table1[CTN],"")</f>
        <v>2</v>
      </c>
      <c r="AK245" s="2" t="str">
        <f ca="1">IF(Table1[[#This Row],[CTN_MG_2]]="","",Table1[[#This Row],[SISA X]])</f>
        <v/>
      </c>
      <c r="AL245" s="2" t="str">
        <f ca="1">IF(Table1[[#This Row],[QTY_ECER_MG_2]]="","",Table1[[#This Row],[STN SISA X]])</f>
        <v/>
      </c>
      <c r="AM245" s="2">
        <f ca="1">IF(Table1[[#This Row],[CTN_MG_2]]="","",COUNT(AJ$6:AJ245))</f>
        <v>71</v>
      </c>
      <c r="AN245" s="2" t="str">
        <f ca="1">IF(AND(AR$5:AR$373&gt;=$3:$3,AR$5:AR$373&lt;=$4:$4),Table1[[#This Row],[CTN]],"")</f>
        <v/>
      </c>
      <c r="AO245" s="2" t="str">
        <f ca="1">IF(Table1[[#This Row],[CTN_MG_3]]="","",Table1[[#This Row],[SISA X]])</f>
        <v/>
      </c>
      <c r="AP245" s="2" t="str">
        <f ca="1">IF(Table1[[#This Row],[QTY_ECER_MG_3]]="","",Table1[[#This Row],[STN SISA X]])</f>
        <v/>
      </c>
      <c r="AQ245" s="4" t="str">
        <f ca="1">IF(Table1[[#This Row],[CTN_MG_3]]="","",COUNT(AN$6:AN245))</f>
        <v/>
      </c>
      <c r="AR245" s="3">
        <f ca="1">INDEX([1]!NOTA[TGL_H],Table1[[#This Row],[//NOTA]])</f>
        <v>45119</v>
      </c>
    </row>
    <row r="246" spans="1:44" x14ac:dyDescent="0.25">
      <c r="A246" s="1">
        <v>300</v>
      </c>
      <c r="D246" s="4" t="str">
        <f ca="1">INDEX([1]!NOTA[NB NOTA_C_QTY],Table1[[#This Row],[//NOTA]])</f>
        <v>kenkocorrectionfluidke10836lsnartomoro</v>
      </c>
      <c r="E24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tipeexkenkoke10836lsn</v>
      </c>
      <c r="F246" s="4">
        <f ca="1">MATCH(Table1[NB BM_C_QTY],Table6[POINTER],0)</f>
        <v>3807</v>
      </c>
      <c r="G246" s="4">
        <f t="shared" si="4"/>
        <v>300</v>
      </c>
      <c r="H246" s="4">
        <f ca="1">MATCH(Table1[[#This Row],[NB NOTA_C_QTY]],[2]!db[NB NOTA_C_QTY+F],0)</f>
        <v>1265</v>
      </c>
      <c r="I246" s="4" t="str">
        <f ca="1">INDEX(INDIRECT($4:$4),Table1[//DB])</f>
        <v>Tipe-ex Kenko KE-108</v>
      </c>
      <c r="J246" s="4" t="str">
        <f ca="1">INDEX(INDIRECT($4:$4),Table1[//DB])</f>
        <v>ARTO MORO</v>
      </c>
      <c r="K246" s="5" t="str">
        <f ca="1">INDEX(INDIRECT($4:$4),Table1[//DB])</f>
        <v>KENKO</v>
      </c>
      <c r="L246" s="4" t="str">
        <f ca="1">INDEX(INDIRECT($4:$4),Table1[//DB])</f>
        <v>36 LSN</v>
      </c>
      <c r="M246" s="4" t="str">
        <f ca="1">INDEX(INDIRECT($4:$4),Table1[//DB])</f>
        <v>tipex</v>
      </c>
      <c r="N246" s="4" t="str">
        <f ca="1">INDEX(INDIRECT($4:$4),Table1[//DB])</f>
        <v>36</v>
      </c>
      <c r="O246" s="4" t="str">
        <f ca="1">INDEX(INDIRECT($4:$4),Table1[//DB])</f>
        <v>LSN</v>
      </c>
      <c r="P246" s="4">
        <f ca="1">INDEX(INDIRECT($4:$4),Table1[//DB])</f>
        <v>12</v>
      </c>
      <c r="Q246" s="4" t="str">
        <f ca="1">INDEX(INDIRECT($4:$4),Table1[//DB])</f>
        <v>PCS</v>
      </c>
      <c r="R246" s="4" t="str">
        <f ca="1">INDEX(INDIRECT($4:$4),Table1[//DB])</f>
        <v/>
      </c>
      <c r="S246" s="4" t="str">
        <f ca="1">INDEX(INDIRECT($4:$4),Table1[//DB])</f>
        <v/>
      </c>
      <c r="T246" s="4">
        <f ca="1">INDEX(INDIRECT($4:$4),Table1[//DB])</f>
        <v>432</v>
      </c>
      <c r="U246" s="4" t="str">
        <f ca="1">INDEX(INDIRECT($4:$4),Table1[//DB])</f>
        <v>PCS</v>
      </c>
      <c r="V246" s="4"/>
      <c r="W246" s="2">
        <f>INDEX([1]!NOTA[C],Table1[[#This Row],[//NOTA]])</f>
        <v>2</v>
      </c>
      <c r="X24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46" s="2">
        <f>IF(Table1[[#This Row],[CTN]]&lt;1,"",INDEX([1]!NOTA[QTY],Table1[[#This Row],[//NOTA]]))</f>
        <v>0</v>
      </c>
      <c r="Z246" s="2">
        <f>IF(Table1[[#This Row],[CTN]]&lt;1,"",INDEX([1]!NOTA[STN],Table1[[#This Row],[//NOTA]]))</f>
        <v>0</v>
      </c>
      <c r="AA24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246" s="4" t="str">
        <f>IF(Table1[[#This Row],[CTN]]&lt;1,INDEX([1]!NOTA[QTY],Table1[[#This Row],[//NOTA]]),"")</f>
        <v/>
      </c>
      <c r="AC246" s="4" t="str">
        <f>IF(Table1[[#This Row],[SISA]]="","",INDEX([1]!NOTA[STN],Table1[[#This Row],[//NOTA]]))</f>
        <v/>
      </c>
      <c r="AD24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6" s="2" t="str">
        <f>IF(Table1[[#This Row],[SISA X]]="","",Table1[[#This Row],[STN X]])</f>
        <v/>
      </c>
      <c r="AF246" s="2" t="str">
        <f ca="1">IF(AND(AR$5:AR$373&gt;=$3:$3,AR$5:AR$373&lt;=$4:$4),Table1[[#This Row],[CTN]],"")</f>
        <v/>
      </c>
      <c r="AG246" s="2" t="str">
        <f ca="1">IF(Table1[[#This Row],[CTN_MG_1]]="","",Table1[[#This Row],[SISA X]])</f>
        <v/>
      </c>
      <c r="AH246" s="2" t="str">
        <f ca="1">IF(Table1[[#This Row],[QTY_ECER_MG_1]]="","",Table1[[#This Row],[STN SISA X]])</f>
        <v/>
      </c>
      <c r="AI246" s="2" t="str">
        <f ca="1">IF(Table1[[#This Row],[CTN_MG_1]]="","",COUNT(AF$6:AF246))</f>
        <v/>
      </c>
      <c r="AJ246" s="2">
        <f ca="1">IF(AND(Table1[TGL_H]&gt;=$3:$3,Table1[TGL_H]&lt;=$4:$4),Table1[CTN],"")</f>
        <v>2</v>
      </c>
      <c r="AK246" s="2" t="str">
        <f ca="1">IF(Table1[[#This Row],[CTN_MG_2]]="","",Table1[[#This Row],[SISA X]])</f>
        <v/>
      </c>
      <c r="AL246" s="2" t="str">
        <f ca="1">IF(Table1[[#This Row],[QTY_ECER_MG_2]]="","",Table1[[#This Row],[STN SISA X]])</f>
        <v/>
      </c>
      <c r="AM246" s="2">
        <f ca="1">IF(Table1[[#This Row],[CTN_MG_2]]="","",COUNT(AJ$6:AJ246))</f>
        <v>72</v>
      </c>
      <c r="AN246" s="2" t="str">
        <f ca="1">IF(AND(AR$5:AR$373&gt;=$3:$3,AR$5:AR$373&lt;=$4:$4),Table1[[#This Row],[CTN]],"")</f>
        <v/>
      </c>
      <c r="AO246" s="2" t="str">
        <f ca="1">IF(Table1[[#This Row],[CTN_MG_3]]="","",Table1[[#This Row],[SISA X]])</f>
        <v/>
      </c>
      <c r="AP246" s="2" t="str">
        <f ca="1">IF(Table1[[#This Row],[QTY_ECER_MG_3]]="","",Table1[[#This Row],[STN SISA X]])</f>
        <v/>
      </c>
      <c r="AQ246" s="4" t="str">
        <f ca="1">IF(Table1[[#This Row],[CTN_MG_3]]="","",COUNT(AN$6:AN246))</f>
        <v/>
      </c>
      <c r="AR246" s="3">
        <f ca="1">INDEX([1]!NOTA[TGL_H],Table1[[#This Row],[//NOTA]])</f>
        <v>45119</v>
      </c>
    </row>
    <row r="247" spans="1:44" x14ac:dyDescent="0.25">
      <c r="A247" s="1">
        <v>301</v>
      </c>
      <c r="D247" s="4" t="str">
        <f ca="1">INDEX([1]!NOTA[NB NOTA_C_QTY],Table1[[#This Row],[//NOTA]])</f>
        <v>kenkotapedispensertd3231&amp;3core24pcsartomoro</v>
      </c>
      <c r="E24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tapedispenserkenkotd32324pcs</v>
      </c>
      <c r="F247" s="4" t="e">
        <f ca="1">MATCH(Table1[NB BM_C_QTY],Table6[POINTER],0)</f>
        <v>#N/A</v>
      </c>
      <c r="G247" s="4">
        <f t="shared" si="4"/>
        <v>301</v>
      </c>
      <c r="H247" s="4">
        <f ca="1">MATCH(Table1[[#This Row],[NB NOTA_C_QTY]],[2]!db[NB NOTA_C_QTY+F],0)</f>
        <v>1490</v>
      </c>
      <c r="I247" s="4" t="str">
        <f ca="1">INDEX(INDIRECT($4:$4),Table1[//DB])</f>
        <v>Tape Dispenser Kenko TD-323</v>
      </c>
      <c r="J247" s="4" t="str">
        <f ca="1">INDEX(INDIRECT($4:$4),Table1[//DB])</f>
        <v>ARTO MORO</v>
      </c>
      <c r="K247" s="5" t="str">
        <f ca="1">INDEX(INDIRECT($4:$4),Table1[//DB])</f>
        <v>KENKO</v>
      </c>
      <c r="L247" s="4" t="str">
        <f ca="1">INDEX(INDIRECT($4:$4),Table1[//DB])</f>
        <v>24 PCS</v>
      </c>
      <c r="M247" s="4" t="str">
        <f ca="1">INDEX(INDIRECT($4:$4),Table1[//DB])</f>
        <v>isolasi</v>
      </c>
      <c r="N247" s="4" t="str">
        <f ca="1">INDEX(INDIRECT($4:$4),Table1[//DB])</f>
        <v>24</v>
      </c>
      <c r="O247" s="4" t="str">
        <f ca="1">INDEX(INDIRECT($4:$4),Table1[//DB])</f>
        <v>PCS</v>
      </c>
      <c r="P247" s="4" t="str">
        <f ca="1">INDEX(INDIRECT($4:$4),Table1[//DB])</f>
        <v/>
      </c>
      <c r="Q247" s="4" t="str">
        <f ca="1">INDEX(INDIRECT($4:$4),Table1[//DB])</f>
        <v/>
      </c>
      <c r="R247" s="4" t="str">
        <f ca="1">INDEX(INDIRECT($4:$4),Table1[//DB])</f>
        <v/>
      </c>
      <c r="S247" s="4" t="str">
        <f ca="1">INDEX(INDIRECT($4:$4),Table1[//DB])</f>
        <v/>
      </c>
      <c r="T247" s="4">
        <f ca="1">INDEX(INDIRECT($4:$4),Table1[//DB])</f>
        <v>24</v>
      </c>
      <c r="U247" s="4" t="str">
        <f ca="1">INDEX(INDIRECT($4:$4),Table1[//DB])</f>
        <v>PCS</v>
      </c>
      <c r="V247" s="4"/>
      <c r="W247" s="2">
        <f>INDEX([1]!NOTA[C],Table1[[#This Row],[//NOTA]])</f>
        <v>10</v>
      </c>
      <c r="X247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47" s="2">
        <f>IF(Table1[[#This Row],[CTN]]&lt;1,"",INDEX([1]!NOTA[QTY],Table1[[#This Row],[//NOTA]]))</f>
        <v>0</v>
      </c>
      <c r="Z247" s="2">
        <f>IF(Table1[[#This Row],[CTN]]&lt;1,"",INDEX([1]!NOTA[STN],Table1[[#This Row],[//NOTA]]))</f>
        <v>0</v>
      </c>
      <c r="AA24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247" s="4" t="str">
        <f>IF(Table1[[#This Row],[CTN]]&lt;1,INDEX([1]!NOTA[QTY],Table1[[#This Row],[//NOTA]]),"")</f>
        <v/>
      </c>
      <c r="AC247" s="4" t="str">
        <f>IF(Table1[[#This Row],[SISA]]="","",INDEX([1]!NOTA[STN],Table1[[#This Row],[//NOTA]]))</f>
        <v/>
      </c>
      <c r="AD24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7" s="2" t="str">
        <f>IF(Table1[[#This Row],[SISA X]]="","",Table1[[#This Row],[STN X]])</f>
        <v/>
      </c>
      <c r="AF247" s="2" t="str">
        <f ca="1">IF(AND(AR$5:AR$373&gt;=$3:$3,AR$5:AR$373&lt;=$4:$4),Table1[[#This Row],[CTN]],"")</f>
        <v/>
      </c>
      <c r="AG247" s="2" t="str">
        <f ca="1">IF(Table1[[#This Row],[CTN_MG_1]]="","",Table1[[#This Row],[SISA X]])</f>
        <v/>
      </c>
      <c r="AH247" s="2" t="str">
        <f ca="1">IF(Table1[[#This Row],[QTY_ECER_MG_1]]="","",Table1[[#This Row],[STN SISA X]])</f>
        <v/>
      </c>
      <c r="AI247" s="2" t="str">
        <f ca="1">IF(Table1[[#This Row],[CTN_MG_1]]="","",COUNT(AF$6:AF247))</f>
        <v/>
      </c>
      <c r="AJ247" s="2">
        <f ca="1">IF(AND(Table1[TGL_H]&gt;=$3:$3,Table1[TGL_H]&lt;=$4:$4),Table1[CTN],"")</f>
        <v>10</v>
      </c>
      <c r="AK247" s="2" t="str">
        <f ca="1">IF(Table1[[#This Row],[CTN_MG_2]]="","",Table1[[#This Row],[SISA X]])</f>
        <v/>
      </c>
      <c r="AL247" s="2" t="str">
        <f ca="1">IF(Table1[[#This Row],[QTY_ECER_MG_2]]="","",Table1[[#This Row],[STN SISA X]])</f>
        <v/>
      </c>
      <c r="AM247" s="2">
        <f ca="1">IF(Table1[[#This Row],[CTN_MG_2]]="","",COUNT(AJ$6:AJ247))</f>
        <v>73</v>
      </c>
      <c r="AN247" s="2" t="str">
        <f ca="1">IF(AND(AR$5:AR$373&gt;=$3:$3,AR$5:AR$373&lt;=$4:$4),Table1[[#This Row],[CTN]],"")</f>
        <v/>
      </c>
      <c r="AO247" s="2" t="str">
        <f ca="1">IF(Table1[[#This Row],[CTN_MG_3]]="","",Table1[[#This Row],[SISA X]])</f>
        <v/>
      </c>
      <c r="AP247" s="2" t="str">
        <f ca="1">IF(Table1[[#This Row],[QTY_ECER_MG_3]]="","",Table1[[#This Row],[STN SISA X]])</f>
        <v/>
      </c>
      <c r="AQ247" s="4" t="str">
        <f ca="1">IF(Table1[[#This Row],[CTN_MG_3]]="","",COUNT(AN$6:AN247))</f>
        <v/>
      </c>
      <c r="AR247" s="3">
        <f ca="1">INDEX([1]!NOTA[TGL_H],Table1[[#This Row],[//NOTA]])</f>
        <v>45119</v>
      </c>
    </row>
    <row r="248" spans="1:44" x14ac:dyDescent="0.25">
      <c r="A248" s="1">
        <v>303</v>
      </c>
      <c r="D248" s="4" t="str">
        <f ca="1">INDEX([1]!NOTA[NB NOTA_C_QTY],Table1[[#This Row],[//NOTA]])</f>
        <v>kenkomechanicalpencilmp0105mm12grsartomoro</v>
      </c>
      <c r="E24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mechpenkenkomp0112grs</v>
      </c>
      <c r="F248" s="4" t="e">
        <f ca="1">MATCH(Table1[NB BM_C_QTY],Table6[POINTER],0)</f>
        <v>#N/A</v>
      </c>
      <c r="G248" s="4">
        <f t="shared" si="4"/>
        <v>303</v>
      </c>
      <c r="H248" s="4">
        <f ca="1">MATCH(Table1[[#This Row],[NB NOTA_C_QTY]],[2]!db[NB NOTA_C_QTY+F],0)</f>
        <v>1396</v>
      </c>
      <c r="I248" s="4" t="str">
        <f ca="1">INDEX(INDIRECT($4:$4),Table1[//DB])</f>
        <v>Mech pen Kenko MP-01</v>
      </c>
      <c r="J248" s="4" t="str">
        <f ca="1">INDEX(INDIRECT($4:$4),Table1[//DB])</f>
        <v>ARTO MORO</v>
      </c>
      <c r="K248" s="5" t="str">
        <f ca="1">INDEX(INDIRECT($4:$4),Table1[//DB])</f>
        <v>KENKO</v>
      </c>
      <c r="L248" s="4" t="str">
        <f ca="1">INDEX(INDIRECT($4:$4),Table1[//DB])</f>
        <v>12 GRS</v>
      </c>
      <c r="M248" s="4" t="str">
        <f ca="1">INDEX(INDIRECT($4:$4),Table1[//DB])</f>
        <v>mechpen</v>
      </c>
      <c r="N248" s="4" t="str">
        <f ca="1">INDEX(INDIRECT($4:$4),Table1[//DB])</f>
        <v>12</v>
      </c>
      <c r="O248" s="4" t="str">
        <f ca="1">INDEX(INDIRECT($4:$4),Table1[//DB])</f>
        <v>GRS</v>
      </c>
      <c r="P248" s="4">
        <f ca="1">INDEX(INDIRECT($4:$4),Table1[//DB])</f>
        <v>12</v>
      </c>
      <c r="Q248" s="4" t="str">
        <f ca="1">INDEX(INDIRECT($4:$4),Table1[//DB])</f>
        <v>LSN</v>
      </c>
      <c r="R248" s="4">
        <f ca="1">INDEX(INDIRECT($4:$4),Table1[//DB])</f>
        <v>12</v>
      </c>
      <c r="S248" s="4" t="str">
        <f ca="1">INDEX(INDIRECT($4:$4),Table1[//DB])</f>
        <v>PCS</v>
      </c>
      <c r="T248" s="4">
        <f ca="1">INDEX(INDIRECT($4:$4),Table1[//DB])</f>
        <v>1728</v>
      </c>
      <c r="U248" s="4" t="str">
        <f ca="1">INDEX(INDIRECT($4:$4),Table1[//DB])</f>
        <v>PCS</v>
      </c>
      <c r="V248" s="4"/>
      <c r="W248" s="2">
        <f>INDEX([1]!NOTA[C],Table1[[#This Row],[//NOTA]])</f>
        <v>2</v>
      </c>
      <c r="X24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48" s="2">
        <f>IF(Table1[[#This Row],[CTN]]&lt;1,"",INDEX([1]!NOTA[QTY],Table1[[#This Row],[//NOTA]]))</f>
        <v>0</v>
      </c>
      <c r="Z248" s="2">
        <f>IF(Table1[[#This Row],[CTN]]&lt;1,"",INDEX([1]!NOTA[STN],Table1[[#This Row],[//NOTA]]))</f>
        <v>0</v>
      </c>
      <c r="AA24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B248" s="4" t="str">
        <f>IF(Table1[[#This Row],[CTN]]&lt;1,INDEX([1]!NOTA[QTY],Table1[[#This Row],[//NOTA]]),"")</f>
        <v/>
      </c>
      <c r="AC248" s="4" t="str">
        <f>IF(Table1[[#This Row],[SISA]]="","",INDEX([1]!NOTA[STN],Table1[[#This Row],[//NOTA]]))</f>
        <v/>
      </c>
      <c r="AD24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8" s="2" t="str">
        <f>IF(Table1[[#This Row],[SISA X]]="","",Table1[[#This Row],[STN X]])</f>
        <v/>
      </c>
      <c r="AF248" s="2" t="str">
        <f ca="1">IF(AND(AR$5:AR$373&gt;=$3:$3,AR$5:AR$373&lt;=$4:$4),Table1[[#This Row],[CTN]],"")</f>
        <v/>
      </c>
      <c r="AG248" s="2" t="str">
        <f ca="1">IF(Table1[[#This Row],[CTN_MG_1]]="","",Table1[[#This Row],[SISA X]])</f>
        <v/>
      </c>
      <c r="AH248" s="2" t="str">
        <f ca="1">IF(Table1[[#This Row],[QTY_ECER_MG_1]]="","",Table1[[#This Row],[STN SISA X]])</f>
        <v/>
      </c>
      <c r="AI248" s="2" t="str">
        <f ca="1">IF(Table1[[#This Row],[CTN_MG_1]]="","",COUNT(AF$6:AF248))</f>
        <v/>
      </c>
      <c r="AJ248" s="2">
        <f ca="1">IF(AND(Table1[TGL_H]&gt;=$3:$3,Table1[TGL_H]&lt;=$4:$4),Table1[CTN],"")</f>
        <v>2</v>
      </c>
      <c r="AK248" s="2" t="str">
        <f ca="1">IF(Table1[[#This Row],[CTN_MG_2]]="","",Table1[[#This Row],[SISA X]])</f>
        <v/>
      </c>
      <c r="AL248" s="2" t="str">
        <f ca="1">IF(Table1[[#This Row],[QTY_ECER_MG_2]]="","",Table1[[#This Row],[STN SISA X]])</f>
        <v/>
      </c>
      <c r="AM248" s="2">
        <f ca="1">IF(Table1[[#This Row],[CTN_MG_2]]="","",COUNT(AJ$6:AJ248))</f>
        <v>74</v>
      </c>
      <c r="AN248" s="2" t="str">
        <f ca="1">IF(AND(AR$5:AR$373&gt;=$3:$3,AR$5:AR$373&lt;=$4:$4),Table1[[#This Row],[CTN]],"")</f>
        <v/>
      </c>
      <c r="AO248" s="2" t="str">
        <f ca="1">IF(Table1[[#This Row],[CTN_MG_3]]="","",Table1[[#This Row],[SISA X]])</f>
        <v/>
      </c>
      <c r="AP248" s="2" t="str">
        <f ca="1">IF(Table1[[#This Row],[QTY_ECER_MG_3]]="","",Table1[[#This Row],[STN SISA X]])</f>
        <v/>
      </c>
      <c r="AQ248" s="4" t="str">
        <f ca="1">IF(Table1[[#This Row],[CTN_MG_3]]="","",COUNT(AN$6:AN248))</f>
        <v/>
      </c>
      <c r="AR248" s="3">
        <f ca="1">INDEX([1]!NOTA[TGL_H],Table1[[#This Row],[//NOTA]])</f>
        <v>45119</v>
      </c>
    </row>
    <row r="249" spans="1:44" x14ac:dyDescent="0.25">
      <c r="A249" s="1">
        <v>304</v>
      </c>
      <c r="D249" s="4" t="str">
        <f ca="1">INDEX([1]!NOTA[NB NOTA_C_QTY],Table1[[#This Row],[//NOTA]])</f>
        <v>kenkostaplerhd5020box6pcsartomoro</v>
      </c>
      <c r="E24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staplerkenkohd5020box6pcs</v>
      </c>
      <c r="F249" s="4" t="e">
        <f ca="1">MATCH(Table1[NB BM_C_QTY],Table6[POINTER],0)</f>
        <v>#N/A</v>
      </c>
      <c r="G249" s="4">
        <f t="shared" si="4"/>
        <v>304</v>
      </c>
      <c r="H249" s="4">
        <f ca="1">MATCH(Table1[[#This Row],[NB NOTA_C_QTY]],[2]!db[NB NOTA_C_QTY+F],0)</f>
        <v>1480</v>
      </c>
      <c r="I249" s="4" t="str">
        <f ca="1">INDEX(INDIRECT($4:$4),Table1[//DB])</f>
        <v>Stapler Kenko HD-50</v>
      </c>
      <c r="J249" s="4" t="str">
        <f ca="1">INDEX(INDIRECT($4:$4),Table1[//DB])</f>
        <v>ARTO MORO</v>
      </c>
      <c r="K249" s="5" t="str">
        <f ca="1">INDEX(INDIRECT($4:$4),Table1[//DB])</f>
        <v>KENKO</v>
      </c>
      <c r="L249" s="4" t="str">
        <f ca="1">INDEX(INDIRECT($4:$4),Table1[//DB])</f>
        <v>20 BOX (6 PCS)</v>
      </c>
      <c r="M249" s="4" t="str">
        <f ca="1">INDEX(INDIRECT($4:$4),Table1[//DB])</f>
        <v>stapler</v>
      </c>
      <c r="N249" s="4" t="str">
        <f ca="1">INDEX(INDIRECT($4:$4),Table1[//DB])</f>
        <v>20</v>
      </c>
      <c r="O249" s="4" t="str">
        <f ca="1">INDEX(INDIRECT($4:$4),Table1[//DB])</f>
        <v>BOX</v>
      </c>
      <c r="P249" s="4" t="str">
        <f ca="1">INDEX(INDIRECT($4:$4),Table1[//DB])</f>
        <v>6</v>
      </c>
      <c r="Q249" s="4" t="str">
        <f ca="1">INDEX(INDIRECT($4:$4),Table1[//DB])</f>
        <v>PCS</v>
      </c>
      <c r="R249" s="4" t="str">
        <f ca="1">INDEX(INDIRECT($4:$4),Table1[//DB])</f>
        <v/>
      </c>
      <c r="S249" s="4" t="str">
        <f ca="1">INDEX(INDIRECT($4:$4),Table1[//DB])</f>
        <v/>
      </c>
      <c r="T249" s="4">
        <f ca="1">INDEX(INDIRECT($4:$4),Table1[//DB])</f>
        <v>120</v>
      </c>
      <c r="U249" s="4" t="str">
        <f ca="1">INDEX(INDIRECT($4:$4),Table1[//DB])</f>
        <v>PCS</v>
      </c>
      <c r="V249" s="4"/>
      <c r="W249" s="2">
        <f>INDEX([1]!NOTA[C],Table1[[#This Row],[//NOTA]])</f>
        <v>2</v>
      </c>
      <c r="X24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49" s="2">
        <f>IF(Table1[[#This Row],[CTN]]&lt;1,"",INDEX([1]!NOTA[QTY],Table1[[#This Row],[//NOTA]]))</f>
        <v>0</v>
      </c>
      <c r="Z249" s="2">
        <f>IF(Table1[[#This Row],[CTN]]&lt;1,"",INDEX([1]!NOTA[STN],Table1[[#This Row],[//NOTA]]))</f>
        <v>0</v>
      </c>
      <c r="AA24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249" s="4" t="str">
        <f>IF(Table1[[#This Row],[CTN]]&lt;1,INDEX([1]!NOTA[QTY],Table1[[#This Row],[//NOTA]]),"")</f>
        <v/>
      </c>
      <c r="AC249" s="4" t="str">
        <f>IF(Table1[[#This Row],[SISA]]="","",INDEX([1]!NOTA[STN],Table1[[#This Row],[//NOTA]]))</f>
        <v/>
      </c>
      <c r="AD24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49" s="2" t="str">
        <f>IF(Table1[[#This Row],[SISA X]]="","",Table1[[#This Row],[STN X]])</f>
        <v/>
      </c>
      <c r="AF249" s="2" t="str">
        <f ca="1">IF(AND(AR$5:AR$373&gt;=$3:$3,AR$5:AR$373&lt;=$4:$4),Table1[[#This Row],[CTN]],"")</f>
        <v/>
      </c>
      <c r="AG249" s="2" t="str">
        <f ca="1">IF(Table1[[#This Row],[CTN_MG_1]]="","",Table1[[#This Row],[SISA X]])</f>
        <v/>
      </c>
      <c r="AH249" s="2" t="str">
        <f ca="1">IF(Table1[[#This Row],[QTY_ECER_MG_1]]="","",Table1[[#This Row],[STN SISA X]])</f>
        <v/>
      </c>
      <c r="AI249" s="2" t="str">
        <f ca="1">IF(Table1[[#This Row],[CTN_MG_1]]="","",COUNT(AF$6:AF249))</f>
        <v/>
      </c>
      <c r="AJ249" s="2">
        <f ca="1">IF(AND(Table1[TGL_H]&gt;=$3:$3,Table1[TGL_H]&lt;=$4:$4),Table1[CTN],"")</f>
        <v>2</v>
      </c>
      <c r="AK249" s="2" t="str">
        <f ca="1">IF(Table1[[#This Row],[CTN_MG_2]]="","",Table1[[#This Row],[SISA X]])</f>
        <v/>
      </c>
      <c r="AL249" s="2" t="str">
        <f ca="1">IF(Table1[[#This Row],[QTY_ECER_MG_2]]="","",Table1[[#This Row],[STN SISA X]])</f>
        <v/>
      </c>
      <c r="AM249" s="2">
        <f ca="1">IF(Table1[[#This Row],[CTN_MG_2]]="","",COUNT(AJ$6:AJ249))</f>
        <v>75</v>
      </c>
      <c r="AN249" s="2" t="str">
        <f ca="1">IF(AND(AR$5:AR$373&gt;=$3:$3,AR$5:AR$373&lt;=$4:$4),Table1[[#This Row],[CTN]],"")</f>
        <v/>
      </c>
      <c r="AO249" s="2" t="str">
        <f ca="1">IF(Table1[[#This Row],[CTN_MG_3]]="","",Table1[[#This Row],[SISA X]])</f>
        <v/>
      </c>
      <c r="AP249" s="2" t="str">
        <f ca="1">IF(Table1[[#This Row],[QTY_ECER_MG_3]]="","",Table1[[#This Row],[STN SISA X]])</f>
        <v/>
      </c>
      <c r="AQ249" s="4" t="str">
        <f ca="1">IF(Table1[[#This Row],[CTN_MG_3]]="","",COUNT(AN$6:AN249))</f>
        <v/>
      </c>
      <c r="AR249" s="3">
        <f ca="1">INDEX([1]!NOTA[TGL_H],Table1[[#This Row],[//NOTA]])</f>
        <v>45119</v>
      </c>
    </row>
    <row r="250" spans="1:44" x14ac:dyDescent="0.25">
      <c r="A250" s="1">
        <v>305</v>
      </c>
      <c r="D250" s="4" t="str">
        <f ca="1">INDEX([1]!NOTA[NB NOTA_C_QTY],Table1[[#This Row],[//NOTA]])</f>
        <v>kenkocorrectionfluidke0136lsnartomoro</v>
      </c>
      <c r="E25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tipeexkenkoke0136lsn</v>
      </c>
      <c r="F250" s="4">
        <f ca="1">MATCH(Table1[NB BM_C_QTY],Table6[POINTER],0)</f>
        <v>3805</v>
      </c>
      <c r="G250" s="4">
        <f t="shared" si="4"/>
        <v>305</v>
      </c>
      <c r="H250" s="4">
        <f ca="1">MATCH(Table1[[#This Row],[NB NOTA_C_QTY]],[2]!db[NB NOTA_C_QTY+F],0)</f>
        <v>1263</v>
      </c>
      <c r="I250" s="4" t="str">
        <f ca="1">INDEX(INDIRECT($4:$4),Table1[//DB])</f>
        <v>Tipe-ex Kenko KE-01</v>
      </c>
      <c r="J250" s="4" t="str">
        <f ca="1">INDEX(INDIRECT($4:$4),Table1[//DB])</f>
        <v>ARTO MORO</v>
      </c>
      <c r="K250" s="5" t="str">
        <f ca="1">INDEX(INDIRECT($4:$4),Table1[//DB])</f>
        <v>KENKO</v>
      </c>
      <c r="L250" s="4" t="str">
        <f ca="1">INDEX(INDIRECT($4:$4),Table1[//DB])</f>
        <v>36 LSN</v>
      </c>
      <c r="M250" s="4" t="str">
        <f ca="1">INDEX(INDIRECT($4:$4),Table1[//DB])</f>
        <v>tipex</v>
      </c>
      <c r="N250" s="4" t="str">
        <f ca="1">INDEX(INDIRECT($4:$4),Table1[//DB])</f>
        <v>36</v>
      </c>
      <c r="O250" s="4" t="str">
        <f ca="1">INDEX(INDIRECT($4:$4),Table1[//DB])</f>
        <v>LSN</v>
      </c>
      <c r="P250" s="4">
        <f ca="1">INDEX(INDIRECT($4:$4),Table1[//DB])</f>
        <v>12</v>
      </c>
      <c r="Q250" s="4" t="str">
        <f ca="1">INDEX(INDIRECT($4:$4),Table1[//DB])</f>
        <v>PCS</v>
      </c>
      <c r="R250" s="4" t="str">
        <f ca="1">INDEX(INDIRECT($4:$4),Table1[//DB])</f>
        <v/>
      </c>
      <c r="S250" s="4" t="str">
        <f ca="1">INDEX(INDIRECT($4:$4),Table1[//DB])</f>
        <v/>
      </c>
      <c r="T250" s="4">
        <f ca="1">INDEX(INDIRECT($4:$4),Table1[//DB])</f>
        <v>432</v>
      </c>
      <c r="U250" s="4" t="str">
        <f ca="1">INDEX(INDIRECT($4:$4),Table1[//DB])</f>
        <v>PCS</v>
      </c>
      <c r="V250" s="4"/>
      <c r="W250" s="2">
        <f>INDEX([1]!NOTA[C],Table1[[#This Row],[//NOTA]])</f>
        <v>7</v>
      </c>
      <c r="X250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250" s="2">
        <f>IF(Table1[[#This Row],[CTN]]&lt;1,"",INDEX([1]!NOTA[QTY],Table1[[#This Row],[//NOTA]]))</f>
        <v>0</v>
      </c>
      <c r="Z250" s="2">
        <f>IF(Table1[[#This Row],[CTN]]&lt;1,"",INDEX([1]!NOTA[STN],Table1[[#This Row],[//NOTA]]))</f>
        <v>0</v>
      </c>
      <c r="AA25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3024</v>
      </c>
      <c r="AB250" s="4" t="str">
        <f>IF(Table1[[#This Row],[CTN]]&lt;1,INDEX([1]!NOTA[QTY],Table1[[#This Row],[//NOTA]]),"")</f>
        <v/>
      </c>
      <c r="AC250" s="4" t="str">
        <f>IF(Table1[[#This Row],[SISA]]="","",INDEX([1]!NOTA[STN],Table1[[#This Row],[//NOTA]]))</f>
        <v/>
      </c>
      <c r="AD25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0" s="2" t="str">
        <f>IF(Table1[[#This Row],[SISA X]]="","",Table1[[#This Row],[STN X]])</f>
        <v/>
      </c>
      <c r="AF250" s="2" t="str">
        <f ca="1">IF(AND(AR$5:AR$373&gt;=$3:$3,AR$5:AR$373&lt;=$4:$4),Table1[[#This Row],[CTN]],"")</f>
        <v/>
      </c>
      <c r="AG250" s="2" t="str">
        <f ca="1">IF(Table1[[#This Row],[CTN_MG_1]]="","",Table1[[#This Row],[SISA X]])</f>
        <v/>
      </c>
      <c r="AH250" s="2" t="str">
        <f ca="1">IF(Table1[[#This Row],[QTY_ECER_MG_1]]="","",Table1[[#This Row],[STN SISA X]])</f>
        <v/>
      </c>
      <c r="AI250" s="2" t="str">
        <f ca="1">IF(Table1[[#This Row],[CTN_MG_1]]="","",COUNT(AF$6:AF250))</f>
        <v/>
      </c>
      <c r="AJ250" s="2">
        <f ca="1">IF(AND(Table1[TGL_H]&gt;=$3:$3,Table1[TGL_H]&lt;=$4:$4),Table1[CTN],"")</f>
        <v>7</v>
      </c>
      <c r="AK250" s="2" t="str">
        <f ca="1">IF(Table1[[#This Row],[CTN_MG_2]]="","",Table1[[#This Row],[SISA X]])</f>
        <v/>
      </c>
      <c r="AL250" s="2" t="str">
        <f ca="1">IF(Table1[[#This Row],[QTY_ECER_MG_2]]="","",Table1[[#This Row],[STN SISA X]])</f>
        <v/>
      </c>
      <c r="AM250" s="2">
        <f ca="1">IF(Table1[[#This Row],[CTN_MG_2]]="","",COUNT(AJ$6:AJ250))</f>
        <v>76</v>
      </c>
      <c r="AN250" s="2" t="str">
        <f ca="1">IF(AND(AR$5:AR$373&gt;=$3:$3,AR$5:AR$373&lt;=$4:$4),Table1[[#This Row],[CTN]],"")</f>
        <v/>
      </c>
      <c r="AO250" s="2" t="str">
        <f ca="1">IF(Table1[[#This Row],[CTN_MG_3]]="","",Table1[[#This Row],[SISA X]])</f>
        <v/>
      </c>
      <c r="AP250" s="2" t="str">
        <f ca="1">IF(Table1[[#This Row],[QTY_ECER_MG_3]]="","",Table1[[#This Row],[STN SISA X]])</f>
        <v/>
      </c>
      <c r="AQ250" s="4" t="str">
        <f ca="1">IF(Table1[[#This Row],[CTN_MG_3]]="","",COUNT(AN$6:AN250))</f>
        <v/>
      </c>
      <c r="AR250" s="3">
        <f ca="1">INDEX([1]!NOTA[TGL_H],Table1[[#This Row],[//NOTA]])</f>
        <v>45119</v>
      </c>
    </row>
    <row r="251" spans="1:44" x14ac:dyDescent="0.25">
      <c r="A251" s="1">
        <v>306</v>
      </c>
      <c r="D251" s="4" t="str">
        <f ca="1">INDEX([1]!NOTA[NB NOTA_C_QTY],Table1[[#This Row],[//NOTA]])</f>
        <v>kenkopocketnotepn40420lsnartomoro</v>
      </c>
      <c r="E25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pocketnotekenkopn40420lsn</v>
      </c>
      <c r="F251" s="4" t="e">
        <f ca="1">MATCH(Table1[NB BM_C_QTY],Table6[POINTER],0)</f>
        <v>#N/A</v>
      </c>
      <c r="G251" s="4">
        <f t="shared" si="4"/>
        <v>306</v>
      </c>
      <c r="H251" s="4">
        <f ca="1">MATCH(Table1[[#This Row],[NB NOTA_C_QTY]],[2]!db[NB NOTA_C_QTY+F],0)</f>
        <v>1433</v>
      </c>
      <c r="I251" s="4" t="str">
        <f ca="1">INDEX(INDIRECT($4:$4),Table1[//DB])</f>
        <v>Pocket note Kenko PN-404</v>
      </c>
      <c r="J251" s="4" t="str">
        <f ca="1">INDEX(INDIRECT($4:$4),Table1[//DB])</f>
        <v>ARTO MORO</v>
      </c>
      <c r="K251" s="5" t="str">
        <f ca="1">INDEX(INDIRECT($4:$4),Table1[//DB])</f>
        <v>KENKO</v>
      </c>
      <c r="L251" s="4" t="str">
        <f ca="1">INDEX(INDIRECT($4:$4),Table1[//DB])</f>
        <v>20 LSN</v>
      </c>
      <c r="M251" s="4" t="str">
        <f ca="1">INDEX(INDIRECT($4:$4),Table1[//DB])</f>
        <v>note</v>
      </c>
      <c r="N251" s="4" t="str">
        <f ca="1">INDEX(INDIRECT($4:$4),Table1[//DB])</f>
        <v>20</v>
      </c>
      <c r="O251" s="4" t="str">
        <f ca="1">INDEX(INDIRECT($4:$4),Table1[//DB])</f>
        <v>LSN</v>
      </c>
      <c r="P251" s="4">
        <f ca="1">INDEX(INDIRECT($4:$4),Table1[//DB])</f>
        <v>12</v>
      </c>
      <c r="Q251" s="4" t="str">
        <f ca="1">INDEX(INDIRECT($4:$4),Table1[//DB])</f>
        <v>PCS</v>
      </c>
      <c r="R251" s="4" t="str">
        <f ca="1">INDEX(INDIRECT($4:$4),Table1[//DB])</f>
        <v/>
      </c>
      <c r="S251" s="4" t="str">
        <f ca="1">INDEX(INDIRECT($4:$4),Table1[//DB])</f>
        <v/>
      </c>
      <c r="T251" s="4">
        <f ca="1">INDEX(INDIRECT($4:$4),Table1[//DB])</f>
        <v>240</v>
      </c>
      <c r="U251" s="4" t="str">
        <f ca="1">INDEX(INDIRECT($4:$4),Table1[//DB])</f>
        <v>PCS</v>
      </c>
      <c r="V251" s="4"/>
      <c r="W251" s="2">
        <f>INDEX([1]!NOTA[C],Table1[[#This Row],[//NOTA]])</f>
        <v>1</v>
      </c>
      <c r="X25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51" s="2">
        <f>IF(Table1[[#This Row],[CTN]]&lt;1,"",INDEX([1]!NOTA[QTY],Table1[[#This Row],[//NOTA]]))</f>
        <v>0</v>
      </c>
      <c r="Z251" s="2">
        <f>IF(Table1[[#This Row],[CTN]]&lt;1,"",INDEX([1]!NOTA[STN],Table1[[#This Row],[//NOTA]]))</f>
        <v>0</v>
      </c>
      <c r="AA25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251" s="4" t="str">
        <f>IF(Table1[[#This Row],[CTN]]&lt;1,INDEX([1]!NOTA[QTY],Table1[[#This Row],[//NOTA]]),"")</f>
        <v/>
      </c>
      <c r="AC251" s="4" t="str">
        <f>IF(Table1[[#This Row],[SISA]]="","",INDEX([1]!NOTA[STN],Table1[[#This Row],[//NOTA]]))</f>
        <v/>
      </c>
      <c r="AD25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1" s="2" t="str">
        <f>IF(Table1[[#This Row],[SISA X]]="","",Table1[[#This Row],[STN X]])</f>
        <v/>
      </c>
      <c r="AF251" s="2" t="str">
        <f ca="1">IF(AND(AR$5:AR$373&gt;=$3:$3,AR$5:AR$373&lt;=$4:$4),Table1[[#This Row],[CTN]],"")</f>
        <v/>
      </c>
      <c r="AG251" s="2" t="str">
        <f ca="1">IF(Table1[[#This Row],[CTN_MG_1]]="","",Table1[[#This Row],[SISA X]])</f>
        <v/>
      </c>
      <c r="AH251" s="2" t="str">
        <f ca="1">IF(Table1[[#This Row],[QTY_ECER_MG_1]]="","",Table1[[#This Row],[STN SISA X]])</f>
        <v/>
      </c>
      <c r="AI251" s="2" t="str">
        <f ca="1">IF(Table1[[#This Row],[CTN_MG_1]]="","",COUNT(AF$6:AF251))</f>
        <v/>
      </c>
      <c r="AJ251" s="2">
        <f ca="1">IF(AND(Table1[TGL_H]&gt;=$3:$3,Table1[TGL_H]&lt;=$4:$4),Table1[CTN],"")</f>
        <v>1</v>
      </c>
      <c r="AK251" s="2" t="str">
        <f ca="1">IF(Table1[[#This Row],[CTN_MG_2]]="","",Table1[[#This Row],[SISA X]])</f>
        <v/>
      </c>
      <c r="AL251" s="2" t="str">
        <f ca="1">IF(Table1[[#This Row],[QTY_ECER_MG_2]]="","",Table1[[#This Row],[STN SISA X]])</f>
        <v/>
      </c>
      <c r="AM251" s="2">
        <f ca="1">IF(Table1[[#This Row],[CTN_MG_2]]="","",COUNT(AJ$6:AJ251))</f>
        <v>77</v>
      </c>
      <c r="AN251" s="2" t="str">
        <f ca="1">IF(AND(AR$5:AR$373&gt;=$3:$3,AR$5:AR$373&lt;=$4:$4),Table1[[#This Row],[CTN]],"")</f>
        <v/>
      </c>
      <c r="AO251" s="2" t="str">
        <f ca="1">IF(Table1[[#This Row],[CTN_MG_3]]="","",Table1[[#This Row],[SISA X]])</f>
        <v/>
      </c>
      <c r="AP251" s="2" t="str">
        <f ca="1">IF(Table1[[#This Row],[QTY_ECER_MG_3]]="","",Table1[[#This Row],[STN SISA X]])</f>
        <v/>
      </c>
      <c r="AQ251" s="4" t="str">
        <f ca="1">IF(Table1[[#This Row],[CTN_MG_3]]="","",COUNT(AN$6:AN251))</f>
        <v/>
      </c>
      <c r="AR251" s="3">
        <f ca="1">INDEX([1]!NOTA[TGL_H],Table1[[#This Row],[//NOTA]])</f>
        <v>45119</v>
      </c>
    </row>
    <row r="252" spans="1:44" x14ac:dyDescent="0.25">
      <c r="A252" s="1">
        <v>307</v>
      </c>
      <c r="D252" s="4" t="str">
        <f ca="1">INDEX([1]!NOTA[NB NOTA_C_QTY],Table1[[#This Row],[//NOTA]])</f>
        <v>kenkoliquidgluelg3535ml20lsnartomoro</v>
      </c>
      <c r="E25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lemcairkenkolg3520lsn</v>
      </c>
      <c r="F252" s="4">
        <f ca="1">MATCH(Table1[NB BM_C_QTY],Table6[POINTER],0)</f>
        <v>3584</v>
      </c>
      <c r="G252" s="4">
        <f t="shared" si="4"/>
        <v>307</v>
      </c>
      <c r="H252" s="4">
        <f ca="1">MATCH(Table1[[#This Row],[NB NOTA_C_QTY]],[2]!db[NB NOTA_C_QTY+F],0)</f>
        <v>1390</v>
      </c>
      <c r="I252" s="4" t="str">
        <f ca="1">INDEX(INDIRECT($4:$4),Table1[//DB])</f>
        <v>Lem cair Kenko LG-35</v>
      </c>
      <c r="J252" s="4" t="str">
        <f ca="1">INDEX(INDIRECT($4:$4),Table1[//DB])</f>
        <v>ARTO MORO</v>
      </c>
      <c r="K252" s="5" t="str">
        <f ca="1">INDEX(INDIRECT($4:$4),Table1[//DB])</f>
        <v>KENKO</v>
      </c>
      <c r="L252" s="4" t="str">
        <f ca="1">INDEX(INDIRECT($4:$4),Table1[//DB])</f>
        <v>20 LSN</v>
      </c>
      <c r="M252" s="4" t="str">
        <f ca="1">INDEX(INDIRECT($4:$4),Table1[//DB])</f>
        <v>lem</v>
      </c>
      <c r="N252" s="4" t="str">
        <f ca="1">INDEX(INDIRECT($4:$4),Table1[//DB])</f>
        <v>20</v>
      </c>
      <c r="O252" s="4" t="str">
        <f ca="1">INDEX(INDIRECT($4:$4),Table1[//DB])</f>
        <v>LSN</v>
      </c>
      <c r="P252" s="4">
        <f ca="1">INDEX(INDIRECT($4:$4),Table1[//DB])</f>
        <v>12</v>
      </c>
      <c r="Q252" s="4" t="str">
        <f ca="1">INDEX(INDIRECT($4:$4),Table1[//DB])</f>
        <v>PCS</v>
      </c>
      <c r="R252" s="4" t="str">
        <f ca="1">INDEX(INDIRECT($4:$4),Table1[//DB])</f>
        <v/>
      </c>
      <c r="S252" s="4" t="str">
        <f ca="1">INDEX(INDIRECT($4:$4),Table1[//DB])</f>
        <v/>
      </c>
      <c r="T252" s="4">
        <f ca="1">INDEX(INDIRECT($4:$4),Table1[//DB])</f>
        <v>240</v>
      </c>
      <c r="U252" s="4" t="str">
        <f ca="1">INDEX(INDIRECT($4:$4),Table1[//DB])</f>
        <v>PCS</v>
      </c>
      <c r="V252" s="4"/>
      <c r="W252" s="2">
        <f>INDEX([1]!NOTA[C],Table1[[#This Row],[//NOTA]])</f>
        <v>3</v>
      </c>
      <c r="X252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52" s="2">
        <f>IF(Table1[[#This Row],[CTN]]&lt;1,"",INDEX([1]!NOTA[QTY],Table1[[#This Row],[//NOTA]]))</f>
        <v>0</v>
      </c>
      <c r="Z252" s="2">
        <f>IF(Table1[[#This Row],[CTN]]&lt;1,"",INDEX([1]!NOTA[STN],Table1[[#This Row],[//NOTA]]))</f>
        <v>0</v>
      </c>
      <c r="AA25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252" s="4" t="str">
        <f>IF(Table1[[#This Row],[CTN]]&lt;1,INDEX([1]!NOTA[QTY],Table1[[#This Row],[//NOTA]]),"")</f>
        <v/>
      </c>
      <c r="AC252" s="4" t="str">
        <f>IF(Table1[[#This Row],[SISA]]="","",INDEX([1]!NOTA[STN],Table1[[#This Row],[//NOTA]]))</f>
        <v/>
      </c>
      <c r="AD25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2" s="2" t="str">
        <f>IF(Table1[[#This Row],[SISA X]]="","",Table1[[#This Row],[STN X]])</f>
        <v/>
      </c>
      <c r="AF252" s="2" t="str">
        <f ca="1">IF(AND(AR$5:AR$373&gt;=$3:$3,AR$5:AR$373&lt;=$4:$4),Table1[[#This Row],[CTN]],"")</f>
        <v/>
      </c>
      <c r="AG252" s="2" t="str">
        <f ca="1">IF(Table1[[#This Row],[CTN_MG_1]]="","",Table1[[#This Row],[SISA X]])</f>
        <v/>
      </c>
      <c r="AH252" s="2" t="str">
        <f ca="1">IF(Table1[[#This Row],[QTY_ECER_MG_1]]="","",Table1[[#This Row],[STN SISA X]])</f>
        <v/>
      </c>
      <c r="AI252" s="2" t="str">
        <f ca="1">IF(Table1[[#This Row],[CTN_MG_1]]="","",COUNT(AF$6:AF252))</f>
        <v/>
      </c>
      <c r="AJ252" s="2">
        <f ca="1">IF(AND(Table1[TGL_H]&gt;=$3:$3,Table1[TGL_H]&lt;=$4:$4),Table1[CTN],"")</f>
        <v>3</v>
      </c>
      <c r="AK252" s="2" t="str">
        <f ca="1">IF(Table1[[#This Row],[CTN_MG_2]]="","",Table1[[#This Row],[SISA X]])</f>
        <v/>
      </c>
      <c r="AL252" s="2" t="str">
        <f ca="1">IF(Table1[[#This Row],[QTY_ECER_MG_2]]="","",Table1[[#This Row],[STN SISA X]])</f>
        <v/>
      </c>
      <c r="AM252" s="2">
        <f ca="1">IF(Table1[[#This Row],[CTN_MG_2]]="","",COUNT(AJ$6:AJ252))</f>
        <v>78</v>
      </c>
      <c r="AN252" s="2" t="str">
        <f ca="1">IF(AND(AR$5:AR$373&gt;=$3:$3,AR$5:AR$373&lt;=$4:$4),Table1[[#This Row],[CTN]],"")</f>
        <v/>
      </c>
      <c r="AO252" s="2" t="str">
        <f ca="1">IF(Table1[[#This Row],[CTN_MG_3]]="","",Table1[[#This Row],[SISA X]])</f>
        <v/>
      </c>
      <c r="AP252" s="2" t="str">
        <f ca="1">IF(Table1[[#This Row],[QTY_ECER_MG_3]]="","",Table1[[#This Row],[STN SISA X]])</f>
        <v/>
      </c>
      <c r="AQ252" s="4" t="str">
        <f ca="1">IF(Table1[[#This Row],[CTN_MG_3]]="","",COUNT(AN$6:AN252))</f>
        <v/>
      </c>
      <c r="AR252" s="3">
        <f ca="1">INDEX([1]!NOTA[TGL_H],Table1[[#This Row],[//NOTA]])</f>
        <v>45119</v>
      </c>
    </row>
    <row r="253" spans="1:44" x14ac:dyDescent="0.25">
      <c r="A253" s="1">
        <v>309</v>
      </c>
      <c r="D253" s="4" t="str">
        <f ca="1">INDEX([1]!NOTA[NB NOTA_C_QTY],Table1[[#This Row],[//NOTA]])</f>
        <v>pcmagac176222*75144pcsartomoro</v>
      </c>
      <c r="E25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pcmagnitac176222x75144pcs</v>
      </c>
      <c r="F253" s="4">
        <f ca="1">MATCH(Table1[NB BM_C_QTY],Table6[POINTER],0)</f>
        <v>1567</v>
      </c>
      <c r="G253" s="4">
        <f t="shared" si="4"/>
        <v>309</v>
      </c>
      <c r="H253" s="4">
        <f ca="1">MATCH(Table1[[#This Row],[NB NOTA_C_QTY]],[2]!db[NB NOTA_C_QTY+F],0)</f>
        <v>1849</v>
      </c>
      <c r="I253" s="4" t="str">
        <f ca="1">INDEX(INDIRECT($4:$4),Table1[//DB])</f>
        <v>Pc Magnit  AC-1762 (22x7.5)</v>
      </c>
      <c r="J253" s="4" t="str">
        <f ca="1">INDEX(INDIRECT($4:$4),Table1[//DB])</f>
        <v>ARTO MORO</v>
      </c>
      <c r="K253" s="5" t="str">
        <f ca="1">INDEX(INDIRECT($4:$4),Table1[//DB])</f>
        <v>SAMUDERA ANGKASA JAYA</v>
      </c>
      <c r="L253" s="4" t="str">
        <f ca="1">INDEX(INDIRECT($4:$4),Table1[//DB])</f>
        <v>144 PCS</v>
      </c>
      <c r="M253" s="4" t="str">
        <f ca="1">INDEX(INDIRECT($4:$4),Table1[//DB])</f>
        <v>pcase</v>
      </c>
      <c r="N253" s="4" t="str">
        <f ca="1">INDEX(INDIRECT($4:$4),Table1[//DB])</f>
        <v>144</v>
      </c>
      <c r="O253" s="4" t="str">
        <f ca="1">INDEX(INDIRECT($4:$4),Table1[//DB])</f>
        <v>PCS</v>
      </c>
      <c r="P253" s="4" t="str">
        <f ca="1">INDEX(INDIRECT($4:$4),Table1[//DB])</f>
        <v/>
      </c>
      <c r="Q253" s="4" t="str">
        <f ca="1">INDEX(INDIRECT($4:$4),Table1[//DB])</f>
        <v/>
      </c>
      <c r="R253" s="4" t="str">
        <f ca="1">INDEX(INDIRECT($4:$4),Table1[//DB])</f>
        <v/>
      </c>
      <c r="S253" s="4" t="str">
        <f ca="1">INDEX(INDIRECT($4:$4),Table1[//DB])</f>
        <v/>
      </c>
      <c r="T253" s="4">
        <f ca="1">INDEX(INDIRECT($4:$4),Table1[//DB])</f>
        <v>144</v>
      </c>
      <c r="U253" s="4" t="str">
        <f ca="1">INDEX(INDIRECT($4:$4),Table1[//DB])</f>
        <v>PCS</v>
      </c>
      <c r="V253" s="4"/>
      <c r="W253" s="2">
        <f>INDEX([1]!NOTA[C],Table1[[#This Row],[//NOTA]])</f>
        <v>3</v>
      </c>
      <c r="X253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53" s="2">
        <f>IF(Table1[[#This Row],[CTN]]&lt;1,"",INDEX([1]!NOTA[QTY],Table1[[#This Row],[//NOTA]]))</f>
        <v>432</v>
      </c>
      <c r="Z253" s="2" t="str">
        <f>IF(Table1[[#This Row],[CTN]]&lt;1,"",INDEX([1]!NOTA[STN],Table1[[#This Row],[//NOTA]]))</f>
        <v>PCS</v>
      </c>
      <c r="AA25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</v>
      </c>
      <c r="AB253" s="4" t="str">
        <f>IF(Table1[[#This Row],[CTN]]&lt;1,INDEX([1]!NOTA[QTY],Table1[[#This Row],[//NOTA]]),"")</f>
        <v/>
      </c>
      <c r="AC253" s="4" t="str">
        <f>IF(Table1[[#This Row],[SISA]]="","",INDEX([1]!NOTA[STN],Table1[[#This Row],[//NOTA]]))</f>
        <v/>
      </c>
      <c r="AD25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3" s="2" t="str">
        <f>IF(Table1[[#This Row],[SISA X]]="","",Table1[[#This Row],[STN X]])</f>
        <v/>
      </c>
      <c r="AF253" s="2" t="str">
        <f ca="1">IF(AND(AR$5:AR$373&gt;=$3:$3,AR$5:AR$373&lt;=$4:$4),Table1[[#This Row],[CTN]],"")</f>
        <v/>
      </c>
      <c r="AG253" s="2" t="str">
        <f ca="1">IF(Table1[[#This Row],[CTN_MG_1]]="","",Table1[[#This Row],[SISA X]])</f>
        <v/>
      </c>
      <c r="AH253" s="2" t="str">
        <f ca="1">IF(Table1[[#This Row],[QTY_ECER_MG_1]]="","",Table1[[#This Row],[STN SISA X]])</f>
        <v/>
      </c>
      <c r="AI253" s="2" t="str">
        <f ca="1">IF(Table1[[#This Row],[CTN_MG_1]]="","",COUNT(AF$6:AF253))</f>
        <v/>
      </c>
      <c r="AJ253" s="2">
        <f ca="1">IF(AND(Table1[TGL_H]&gt;=$3:$3,Table1[TGL_H]&lt;=$4:$4),Table1[CTN],"")</f>
        <v>3</v>
      </c>
      <c r="AK253" s="2" t="str">
        <f ca="1">IF(Table1[[#This Row],[CTN_MG_2]]="","",Table1[[#This Row],[SISA X]])</f>
        <v/>
      </c>
      <c r="AL253" s="2" t="str">
        <f ca="1">IF(Table1[[#This Row],[QTY_ECER_MG_2]]="","",Table1[[#This Row],[STN SISA X]])</f>
        <v/>
      </c>
      <c r="AM253" s="2">
        <f ca="1">IF(Table1[[#This Row],[CTN_MG_2]]="","",COUNT(AJ$6:AJ253))</f>
        <v>79</v>
      </c>
      <c r="AN253" s="2" t="str">
        <f ca="1">IF(AND(AR$5:AR$373&gt;=$3:$3,AR$5:AR$373&lt;=$4:$4),Table1[[#This Row],[CTN]],"")</f>
        <v/>
      </c>
      <c r="AO253" s="2" t="str">
        <f ca="1">IF(Table1[[#This Row],[CTN_MG_3]]="","",Table1[[#This Row],[SISA X]])</f>
        <v/>
      </c>
      <c r="AP253" s="2" t="str">
        <f ca="1">IF(Table1[[#This Row],[QTY_ECER_MG_3]]="","",Table1[[#This Row],[STN SISA X]])</f>
        <v/>
      </c>
      <c r="AQ253" s="4" t="str">
        <f ca="1">IF(Table1[[#This Row],[CTN_MG_3]]="","",COUNT(AN$6:AN253))</f>
        <v/>
      </c>
      <c r="AR253" s="3">
        <f ca="1">INDEX([1]!NOTA[TGL_H],Table1[[#This Row],[//NOTA]])</f>
        <v>45119</v>
      </c>
    </row>
    <row r="254" spans="1:44" x14ac:dyDescent="0.25">
      <c r="A254" s="1">
        <v>310</v>
      </c>
      <c r="D254" s="4" t="str">
        <f ca="1">INDEX([1]!NOTA[NB NOTA_C_QTY],Table1[[#This Row],[//NOTA]])</f>
        <v>pcmagfc175722*75144pcsartomoro</v>
      </c>
      <c r="E25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pcmagnitfc175722x75144pcs</v>
      </c>
      <c r="F254" s="4">
        <f ca="1">MATCH(Table1[NB BM_C_QTY],Table6[POINTER],0)</f>
        <v>1601</v>
      </c>
      <c r="G254" s="4">
        <f t="shared" si="4"/>
        <v>310</v>
      </c>
      <c r="H254" s="4">
        <f ca="1">MATCH(Table1[[#This Row],[NB NOTA_C_QTY]],[2]!db[NB NOTA_C_QTY+F],0)</f>
        <v>1855</v>
      </c>
      <c r="I254" s="4" t="str">
        <f ca="1">INDEX(INDIRECT($4:$4),Table1[//DB])</f>
        <v>Pc Magnit FC-1757 (22x7.5)</v>
      </c>
      <c r="J254" s="4" t="str">
        <f ca="1">INDEX(INDIRECT($4:$4),Table1[//DB])</f>
        <v>ARTO MORO</v>
      </c>
      <c r="K254" s="5" t="str">
        <f ca="1">INDEX(INDIRECT($4:$4),Table1[//DB])</f>
        <v>SAMUDERA ANGKASA JAYA</v>
      </c>
      <c r="L254" s="4" t="str">
        <f ca="1">INDEX(INDIRECT($4:$4),Table1[//DB])</f>
        <v>144 PCS</v>
      </c>
      <c r="M254" s="4" t="str">
        <f ca="1">INDEX(INDIRECT($4:$4),Table1[//DB])</f>
        <v>pcase</v>
      </c>
      <c r="N254" s="4" t="str">
        <f ca="1">INDEX(INDIRECT($4:$4),Table1[//DB])</f>
        <v>144</v>
      </c>
      <c r="O254" s="4" t="str">
        <f ca="1">INDEX(INDIRECT($4:$4),Table1[//DB])</f>
        <v>PCS</v>
      </c>
      <c r="P254" s="4" t="str">
        <f ca="1">INDEX(INDIRECT($4:$4),Table1[//DB])</f>
        <v/>
      </c>
      <c r="Q254" s="4" t="str">
        <f ca="1">INDEX(INDIRECT($4:$4),Table1[//DB])</f>
        <v/>
      </c>
      <c r="R254" s="4" t="str">
        <f ca="1">INDEX(INDIRECT($4:$4),Table1[//DB])</f>
        <v/>
      </c>
      <c r="S254" s="4" t="str">
        <f ca="1">INDEX(INDIRECT($4:$4),Table1[//DB])</f>
        <v/>
      </c>
      <c r="T254" s="4">
        <f ca="1">INDEX(INDIRECT($4:$4),Table1[//DB])</f>
        <v>144</v>
      </c>
      <c r="U254" s="4" t="str">
        <f ca="1">INDEX(INDIRECT($4:$4),Table1[//DB])</f>
        <v>PCS</v>
      </c>
      <c r="V254" s="4"/>
      <c r="W254" s="2">
        <f>INDEX([1]!NOTA[C],Table1[[#This Row],[//NOTA]])</f>
        <v>2</v>
      </c>
      <c r="X25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54" s="2">
        <f>IF(Table1[[#This Row],[CTN]]&lt;1,"",INDEX([1]!NOTA[QTY],Table1[[#This Row],[//NOTA]]))</f>
        <v>288</v>
      </c>
      <c r="Z254" s="2" t="str">
        <f>IF(Table1[[#This Row],[CTN]]&lt;1,"",INDEX([1]!NOTA[STN],Table1[[#This Row],[//NOTA]]))</f>
        <v>PCS</v>
      </c>
      <c r="AA25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254" s="4" t="str">
        <f>IF(Table1[[#This Row],[CTN]]&lt;1,INDEX([1]!NOTA[QTY],Table1[[#This Row],[//NOTA]]),"")</f>
        <v/>
      </c>
      <c r="AC254" s="4" t="str">
        <f>IF(Table1[[#This Row],[SISA]]="","",INDEX([1]!NOTA[STN],Table1[[#This Row],[//NOTA]]))</f>
        <v/>
      </c>
      <c r="AD25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4" s="2" t="str">
        <f>IF(Table1[[#This Row],[SISA X]]="","",Table1[[#This Row],[STN X]])</f>
        <v/>
      </c>
      <c r="AF254" s="2" t="str">
        <f ca="1">IF(AND(AR$5:AR$373&gt;=$3:$3,AR$5:AR$373&lt;=$4:$4),Table1[[#This Row],[CTN]],"")</f>
        <v/>
      </c>
      <c r="AG254" s="2" t="str">
        <f ca="1">IF(Table1[[#This Row],[CTN_MG_1]]="","",Table1[[#This Row],[SISA X]])</f>
        <v/>
      </c>
      <c r="AH254" s="2" t="str">
        <f ca="1">IF(Table1[[#This Row],[QTY_ECER_MG_1]]="","",Table1[[#This Row],[STN SISA X]])</f>
        <v/>
      </c>
      <c r="AI254" s="2" t="str">
        <f ca="1">IF(Table1[[#This Row],[CTN_MG_1]]="","",COUNT(AF$6:AF254))</f>
        <v/>
      </c>
      <c r="AJ254" s="2">
        <f ca="1">IF(AND(Table1[TGL_H]&gt;=$3:$3,Table1[TGL_H]&lt;=$4:$4),Table1[CTN],"")</f>
        <v>2</v>
      </c>
      <c r="AK254" s="2" t="str">
        <f ca="1">IF(Table1[[#This Row],[CTN_MG_2]]="","",Table1[[#This Row],[SISA X]])</f>
        <v/>
      </c>
      <c r="AL254" s="2" t="str">
        <f ca="1">IF(Table1[[#This Row],[QTY_ECER_MG_2]]="","",Table1[[#This Row],[STN SISA X]])</f>
        <v/>
      </c>
      <c r="AM254" s="2">
        <f ca="1">IF(Table1[[#This Row],[CTN_MG_2]]="","",COUNT(AJ$6:AJ254))</f>
        <v>80</v>
      </c>
      <c r="AN254" s="2" t="str">
        <f ca="1">IF(AND(AR$5:AR$373&gt;=$3:$3,AR$5:AR$373&lt;=$4:$4),Table1[[#This Row],[CTN]],"")</f>
        <v/>
      </c>
      <c r="AO254" s="2" t="str">
        <f ca="1">IF(Table1[[#This Row],[CTN_MG_3]]="","",Table1[[#This Row],[SISA X]])</f>
        <v/>
      </c>
      <c r="AP254" s="2" t="str">
        <f ca="1">IF(Table1[[#This Row],[QTY_ECER_MG_3]]="","",Table1[[#This Row],[STN SISA X]])</f>
        <v/>
      </c>
      <c r="AQ254" s="4" t="str">
        <f ca="1">IF(Table1[[#This Row],[CTN_MG_3]]="","",COUNT(AN$6:AN254))</f>
        <v/>
      </c>
      <c r="AR254" s="3">
        <f ca="1">INDEX([1]!NOTA[TGL_H],Table1[[#This Row],[//NOTA]])</f>
        <v>45119</v>
      </c>
    </row>
    <row r="255" spans="1:44" x14ac:dyDescent="0.25">
      <c r="A255" s="1">
        <v>311</v>
      </c>
      <c r="D255" s="4" t="str">
        <f ca="1">INDEX([1]!NOTA[NB NOTA_C_QTY],Table1[[#This Row],[//NOTA]])</f>
        <v>pcmagfx221022*10metaliklebar120pcsartomoro</v>
      </c>
      <c r="E25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pcmagnitfx2210metaliklebar22x10120pcs</v>
      </c>
      <c r="F255" s="4">
        <f ca="1">MATCH(Table1[NB BM_C_QTY],Table6[POINTER],0)</f>
        <v>1605</v>
      </c>
      <c r="G255" s="4">
        <f t="shared" si="4"/>
        <v>311</v>
      </c>
      <c r="H255" s="4">
        <f ca="1">MATCH(Table1[[#This Row],[NB NOTA_C_QTY]],[2]!db[NB NOTA_C_QTY+F],0)</f>
        <v>1861</v>
      </c>
      <c r="I255" s="4" t="str">
        <f ca="1">INDEX(INDIRECT($4:$4),Table1[//DB])</f>
        <v>Pc Magnit FX-2210 Metalik Lebar (22x10)</v>
      </c>
      <c r="J255" s="4" t="str">
        <f ca="1">INDEX(INDIRECT($4:$4),Table1[//DB])</f>
        <v>ARTO MORO</v>
      </c>
      <c r="K255" s="5" t="str">
        <f ca="1">INDEX(INDIRECT($4:$4),Table1[//DB])</f>
        <v>SAMUDERA ANGKASA JAYA</v>
      </c>
      <c r="L255" s="4" t="str">
        <f ca="1">INDEX(INDIRECT($4:$4),Table1[//DB])</f>
        <v>120 PCS</v>
      </c>
      <c r="M255" s="4" t="str">
        <f ca="1">INDEX(INDIRECT($4:$4),Table1[//DB])</f>
        <v>pcase</v>
      </c>
      <c r="N255" s="4" t="str">
        <f ca="1">INDEX(INDIRECT($4:$4),Table1[//DB])</f>
        <v>120</v>
      </c>
      <c r="O255" s="4" t="str">
        <f ca="1">INDEX(INDIRECT($4:$4),Table1[//DB])</f>
        <v>PCS</v>
      </c>
      <c r="P255" s="4" t="str">
        <f ca="1">INDEX(INDIRECT($4:$4),Table1[//DB])</f>
        <v/>
      </c>
      <c r="Q255" s="4" t="str">
        <f ca="1">INDEX(INDIRECT($4:$4),Table1[//DB])</f>
        <v/>
      </c>
      <c r="R255" s="4" t="str">
        <f ca="1">INDEX(INDIRECT($4:$4),Table1[//DB])</f>
        <v/>
      </c>
      <c r="S255" s="4" t="str">
        <f ca="1">INDEX(INDIRECT($4:$4),Table1[//DB])</f>
        <v/>
      </c>
      <c r="T255" s="4">
        <f ca="1">INDEX(INDIRECT($4:$4),Table1[//DB])</f>
        <v>120</v>
      </c>
      <c r="U255" s="4" t="str">
        <f ca="1">INDEX(INDIRECT($4:$4),Table1[//DB])</f>
        <v>PCS</v>
      </c>
      <c r="V255" s="4"/>
      <c r="W255" s="2">
        <f>INDEX([1]!NOTA[C],Table1[[#This Row],[//NOTA]])</f>
        <v>1</v>
      </c>
      <c r="X25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55" s="2">
        <f>IF(Table1[[#This Row],[CTN]]&lt;1,"",INDEX([1]!NOTA[QTY],Table1[[#This Row],[//NOTA]]))</f>
        <v>120</v>
      </c>
      <c r="Z255" s="2" t="str">
        <f>IF(Table1[[#This Row],[CTN]]&lt;1,"",INDEX([1]!NOTA[STN],Table1[[#This Row],[//NOTA]]))</f>
        <v>PCS</v>
      </c>
      <c r="AA25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B255" s="4" t="str">
        <f>IF(Table1[[#This Row],[CTN]]&lt;1,INDEX([1]!NOTA[QTY],Table1[[#This Row],[//NOTA]]),"")</f>
        <v/>
      </c>
      <c r="AC255" s="4" t="str">
        <f>IF(Table1[[#This Row],[SISA]]="","",INDEX([1]!NOTA[STN],Table1[[#This Row],[//NOTA]]))</f>
        <v/>
      </c>
      <c r="AD25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5" s="2" t="str">
        <f>IF(Table1[[#This Row],[SISA X]]="","",Table1[[#This Row],[STN X]])</f>
        <v/>
      </c>
      <c r="AF255" s="2" t="str">
        <f ca="1">IF(AND(AR$5:AR$373&gt;=$3:$3,AR$5:AR$373&lt;=$4:$4),Table1[[#This Row],[CTN]],"")</f>
        <v/>
      </c>
      <c r="AG255" s="2" t="str">
        <f ca="1">IF(Table1[[#This Row],[CTN_MG_1]]="","",Table1[[#This Row],[SISA X]])</f>
        <v/>
      </c>
      <c r="AH255" s="2" t="str">
        <f ca="1">IF(Table1[[#This Row],[QTY_ECER_MG_1]]="","",Table1[[#This Row],[STN SISA X]])</f>
        <v/>
      </c>
      <c r="AI255" s="2" t="str">
        <f ca="1">IF(Table1[[#This Row],[CTN_MG_1]]="","",COUNT(AF$6:AF255))</f>
        <v/>
      </c>
      <c r="AJ255" s="2">
        <f ca="1">IF(AND(Table1[TGL_H]&gt;=$3:$3,Table1[TGL_H]&lt;=$4:$4),Table1[CTN],"")</f>
        <v>1</v>
      </c>
      <c r="AK255" s="2" t="str">
        <f ca="1">IF(Table1[[#This Row],[CTN_MG_2]]="","",Table1[[#This Row],[SISA X]])</f>
        <v/>
      </c>
      <c r="AL255" s="2" t="str">
        <f ca="1">IF(Table1[[#This Row],[QTY_ECER_MG_2]]="","",Table1[[#This Row],[STN SISA X]])</f>
        <v/>
      </c>
      <c r="AM255" s="2">
        <f ca="1">IF(Table1[[#This Row],[CTN_MG_2]]="","",COUNT(AJ$6:AJ255))</f>
        <v>81</v>
      </c>
      <c r="AN255" s="2" t="str">
        <f ca="1">IF(AND(AR$5:AR$373&gt;=$3:$3,AR$5:AR$373&lt;=$4:$4),Table1[[#This Row],[CTN]],"")</f>
        <v/>
      </c>
      <c r="AO255" s="2" t="str">
        <f ca="1">IF(Table1[[#This Row],[CTN_MG_3]]="","",Table1[[#This Row],[SISA X]])</f>
        <v/>
      </c>
      <c r="AP255" s="2" t="str">
        <f ca="1">IF(Table1[[#This Row],[QTY_ECER_MG_3]]="","",Table1[[#This Row],[STN SISA X]])</f>
        <v/>
      </c>
      <c r="AQ255" s="4" t="str">
        <f ca="1">IF(Table1[[#This Row],[CTN_MG_3]]="","",COUNT(AN$6:AN255))</f>
        <v/>
      </c>
      <c r="AR255" s="3">
        <f ca="1">INDEX([1]!NOTA[TGL_H],Table1[[#This Row],[//NOTA]])</f>
        <v>45119</v>
      </c>
    </row>
    <row r="256" spans="1:44" x14ac:dyDescent="0.25">
      <c r="A256" s="1">
        <v>313</v>
      </c>
      <c r="D256" s="4" t="str">
        <f ca="1">INDEX([1]!NOTA[NB NOTA_C_QTY],Table1[[#This Row],[//NOTA]])</f>
        <v>ballpentf1190htm03mmhightech96lsnuntana</v>
      </c>
      <c r="E25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bpgeltf1190hitek03mmhitam96lsn</v>
      </c>
      <c r="F256" s="4">
        <f ca="1">MATCH(Table1[NB BM_C_QTY],Table6[POINTER],0)</f>
        <v>2500</v>
      </c>
      <c r="G256" s="4">
        <f t="shared" si="4"/>
        <v>313</v>
      </c>
      <c r="H256" s="4">
        <f ca="1">MATCH(Table1[[#This Row],[NB NOTA_C_QTY]],[2]!db[NB NOTA_C_QTY+F],0)</f>
        <v>121</v>
      </c>
      <c r="I256" s="4" t="str">
        <f ca="1">INDEX(INDIRECT($4:$4),Table1[//DB])</f>
        <v>Bp gel TF-1190 hitek 0.3mm hitam</v>
      </c>
      <c r="J256" s="4" t="str">
        <f ca="1">INDEX(INDIRECT($4:$4),Table1[//DB])</f>
        <v>UNTANA</v>
      </c>
      <c r="K256" s="5" t="str">
        <f ca="1">INDEX(INDIRECT($4:$4),Table1[//DB])</f>
        <v>DUTA BUANA</v>
      </c>
      <c r="L256" s="4" t="str">
        <f ca="1">INDEX(INDIRECT($4:$4),Table1[//DB])</f>
        <v>96 LSN</v>
      </c>
      <c r="M256" s="4" t="str">
        <f ca="1">INDEX(INDIRECT($4:$4),Table1[//DB])</f>
        <v>pen</v>
      </c>
      <c r="N256" s="4" t="str">
        <f ca="1">INDEX(INDIRECT($4:$4),Table1[//DB])</f>
        <v>96</v>
      </c>
      <c r="O256" s="4" t="str">
        <f ca="1">INDEX(INDIRECT($4:$4),Table1[//DB])</f>
        <v>LSN</v>
      </c>
      <c r="P256" s="4">
        <f ca="1">INDEX(INDIRECT($4:$4),Table1[//DB])</f>
        <v>12</v>
      </c>
      <c r="Q256" s="4" t="str">
        <f ca="1">INDEX(INDIRECT($4:$4),Table1[//DB])</f>
        <v>PCS</v>
      </c>
      <c r="R256" s="4" t="str">
        <f ca="1">INDEX(INDIRECT($4:$4),Table1[//DB])</f>
        <v/>
      </c>
      <c r="S256" s="4" t="str">
        <f ca="1">INDEX(INDIRECT($4:$4),Table1[//DB])</f>
        <v/>
      </c>
      <c r="T256" s="4">
        <f ca="1">INDEX(INDIRECT($4:$4),Table1[//DB])</f>
        <v>1152</v>
      </c>
      <c r="U256" s="4" t="str">
        <f ca="1">INDEX(INDIRECT($4:$4),Table1[//DB])</f>
        <v>PCS</v>
      </c>
      <c r="V256" s="4"/>
      <c r="W256" s="2">
        <f>INDEX([1]!NOTA[C],Table1[[#This Row],[//NOTA]])</f>
        <v>7</v>
      </c>
      <c r="X256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256" s="2">
        <f>IF(Table1[[#This Row],[CTN]]&lt;1,"",INDEX([1]!NOTA[QTY],Table1[[#This Row],[//NOTA]]))</f>
        <v>672</v>
      </c>
      <c r="Z256" s="2" t="str">
        <f>IF(Table1[[#This Row],[CTN]]&lt;1,"",INDEX([1]!NOTA[STN],Table1[[#This Row],[//NOTA]]))</f>
        <v>LSN</v>
      </c>
      <c r="AA25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8064</v>
      </c>
      <c r="AB256" s="4" t="str">
        <f>IF(Table1[[#This Row],[CTN]]&lt;1,INDEX([1]!NOTA[QTY],Table1[[#This Row],[//NOTA]]),"")</f>
        <v/>
      </c>
      <c r="AC256" s="4" t="str">
        <f>IF(Table1[[#This Row],[SISA]]="","",INDEX([1]!NOTA[STN],Table1[[#This Row],[//NOTA]]))</f>
        <v/>
      </c>
      <c r="AD25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6" s="2" t="str">
        <f>IF(Table1[[#This Row],[SISA X]]="","",Table1[[#This Row],[STN X]])</f>
        <v/>
      </c>
      <c r="AF256" s="2" t="str">
        <f ca="1">IF(AND(AR$5:AR$373&gt;=$3:$3,AR$5:AR$373&lt;=$4:$4),Table1[[#This Row],[CTN]],"")</f>
        <v/>
      </c>
      <c r="AG256" s="2" t="str">
        <f ca="1">IF(Table1[[#This Row],[CTN_MG_1]]="","",Table1[[#This Row],[SISA X]])</f>
        <v/>
      </c>
      <c r="AH256" s="2" t="str">
        <f ca="1">IF(Table1[[#This Row],[QTY_ECER_MG_1]]="","",Table1[[#This Row],[STN SISA X]])</f>
        <v/>
      </c>
      <c r="AI256" s="2" t="str">
        <f ca="1">IF(Table1[[#This Row],[CTN_MG_1]]="","",COUNT(AF$6:AF256))</f>
        <v/>
      </c>
      <c r="AJ256" s="2">
        <f ca="1">IF(AND(Table1[TGL_H]&gt;=$3:$3,Table1[TGL_H]&lt;=$4:$4),Table1[CTN],"")</f>
        <v>7</v>
      </c>
      <c r="AK256" s="2" t="str">
        <f ca="1">IF(Table1[[#This Row],[CTN_MG_2]]="","",Table1[[#This Row],[SISA X]])</f>
        <v/>
      </c>
      <c r="AL256" s="2" t="str">
        <f ca="1">IF(Table1[[#This Row],[QTY_ECER_MG_2]]="","",Table1[[#This Row],[STN SISA X]])</f>
        <v/>
      </c>
      <c r="AM256" s="2">
        <f ca="1">IF(Table1[[#This Row],[CTN_MG_2]]="","",COUNT(AJ$6:AJ256))</f>
        <v>82</v>
      </c>
      <c r="AN256" s="2" t="str">
        <f ca="1">IF(AND(AR$5:AR$373&gt;=$3:$3,AR$5:AR$373&lt;=$4:$4),Table1[[#This Row],[CTN]],"")</f>
        <v/>
      </c>
      <c r="AO256" s="2" t="str">
        <f ca="1">IF(Table1[[#This Row],[CTN_MG_3]]="","",Table1[[#This Row],[SISA X]])</f>
        <v/>
      </c>
      <c r="AP256" s="2" t="str">
        <f ca="1">IF(Table1[[#This Row],[QTY_ECER_MG_3]]="","",Table1[[#This Row],[STN SISA X]])</f>
        <v/>
      </c>
      <c r="AQ256" s="4" t="str">
        <f ca="1">IF(Table1[[#This Row],[CTN_MG_3]]="","",COUNT(AN$6:AN256))</f>
        <v/>
      </c>
      <c r="AR256" s="3">
        <f ca="1">INDEX([1]!NOTA[TGL_H],Table1[[#This Row],[//NOTA]])</f>
        <v>45119</v>
      </c>
    </row>
    <row r="257" spans="1:44" x14ac:dyDescent="0.25">
      <c r="A257" s="1">
        <v>315</v>
      </c>
      <c r="D257" s="4" t="str">
        <f ca="1">INDEX([1]!NOTA[NB NOTA_C_QTY],Table1[[#This Row],[//NOTA]])</f>
        <v>ballpengeltf311503mmhightechknock96lsnuntana</v>
      </c>
      <c r="E25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bpgeltf3115hitekknock03mm96lsn</v>
      </c>
      <c r="F257" s="4">
        <f ca="1">MATCH(Table1[NB BM_C_QTY],Table6[POINTER],0)</f>
        <v>412</v>
      </c>
      <c r="G257" s="4">
        <f t="shared" si="4"/>
        <v>315</v>
      </c>
      <c r="H257" s="4">
        <f ca="1">MATCH(Table1[[#This Row],[NB NOTA_C_QTY]],[2]!db[NB NOTA_C_QTY+F],0)</f>
        <v>117</v>
      </c>
      <c r="I257" s="4" t="str">
        <f ca="1">INDEX(INDIRECT($4:$4),Table1[//DB])</f>
        <v>Bp gel TF-3115 hitek knock 0.3mm</v>
      </c>
      <c r="J257" s="4" t="str">
        <f ca="1">INDEX(INDIRECT($4:$4),Table1[//DB])</f>
        <v>UNTANA</v>
      </c>
      <c r="K257" s="5" t="str">
        <f ca="1">INDEX(INDIRECT($4:$4),Table1[//DB])</f>
        <v>DUTA BUANA</v>
      </c>
      <c r="L257" s="4" t="str">
        <f ca="1">INDEX(INDIRECT($4:$4),Table1[//DB])</f>
        <v>96 LSN</v>
      </c>
      <c r="M257" s="4" t="str">
        <f ca="1">INDEX(INDIRECT($4:$4),Table1[//DB])</f>
        <v>pen</v>
      </c>
      <c r="N257" s="4" t="str">
        <f ca="1">INDEX(INDIRECT($4:$4),Table1[//DB])</f>
        <v>96</v>
      </c>
      <c r="O257" s="4" t="str">
        <f ca="1">INDEX(INDIRECT($4:$4),Table1[//DB])</f>
        <v>LSN</v>
      </c>
      <c r="P257" s="4">
        <f ca="1">INDEX(INDIRECT($4:$4),Table1[//DB])</f>
        <v>12</v>
      </c>
      <c r="Q257" s="4" t="str">
        <f ca="1">INDEX(INDIRECT($4:$4),Table1[//DB])</f>
        <v>PCS</v>
      </c>
      <c r="R257" s="4" t="str">
        <f ca="1">INDEX(INDIRECT($4:$4),Table1[//DB])</f>
        <v/>
      </c>
      <c r="S257" s="4" t="str">
        <f ca="1">INDEX(INDIRECT($4:$4),Table1[//DB])</f>
        <v/>
      </c>
      <c r="T257" s="4">
        <f ca="1">INDEX(INDIRECT($4:$4),Table1[//DB])</f>
        <v>1152</v>
      </c>
      <c r="U257" s="4" t="str">
        <f ca="1">INDEX(INDIRECT($4:$4),Table1[//DB])</f>
        <v>PCS</v>
      </c>
      <c r="V257" s="4"/>
      <c r="W257" s="2">
        <f>INDEX([1]!NOTA[C],Table1[[#This Row],[//NOTA]])</f>
        <v>5</v>
      </c>
      <c r="X25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57" s="2">
        <f>IF(Table1[[#This Row],[CTN]]&lt;1,"",INDEX([1]!NOTA[QTY],Table1[[#This Row],[//NOTA]]))</f>
        <v>480</v>
      </c>
      <c r="Z257" s="2" t="str">
        <f>IF(Table1[[#This Row],[CTN]]&lt;1,"",INDEX([1]!NOTA[STN],Table1[[#This Row],[//NOTA]]))</f>
        <v>LSN</v>
      </c>
      <c r="AA25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5760</v>
      </c>
      <c r="AB257" s="4" t="str">
        <f>IF(Table1[[#This Row],[CTN]]&lt;1,INDEX([1]!NOTA[QTY],Table1[[#This Row],[//NOTA]]),"")</f>
        <v/>
      </c>
      <c r="AC257" s="4" t="str">
        <f>IF(Table1[[#This Row],[SISA]]="","",INDEX([1]!NOTA[STN],Table1[[#This Row],[//NOTA]]))</f>
        <v/>
      </c>
      <c r="AD25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7" s="2" t="str">
        <f>IF(Table1[[#This Row],[SISA X]]="","",Table1[[#This Row],[STN X]])</f>
        <v/>
      </c>
      <c r="AF257" s="2" t="str">
        <f ca="1">IF(AND(AR$5:AR$373&gt;=$3:$3,AR$5:AR$373&lt;=$4:$4),Table1[[#This Row],[CTN]],"")</f>
        <v/>
      </c>
      <c r="AG257" s="2" t="str">
        <f ca="1">IF(Table1[[#This Row],[CTN_MG_1]]="","",Table1[[#This Row],[SISA X]])</f>
        <v/>
      </c>
      <c r="AH257" s="2" t="str">
        <f ca="1">IF(Table1[[#This Row],[QTY_ECER_MG_1]]="","",Table1[[#This Row],[STN SISA X]])</f>
        <v/>
      </c>
      <c r="AI257" s="2" t="str">
        <f ca="1">IF(Table1[[#This Row],[CTN_MG_1]]="","",COUNT(AF$6:AF257))</f>
        <v/>
      </c>
      <c r="AJ257" s="2">
        <f ca="1">IF(AND(Table1[TGL_H]&gt;=$3:$3,Table1[TGL_H]&lt;=$4:$4),Table1[CTN],"")</f>
        <v>5</v>
      </c>
      <c r="AK257" s="2" t="str">
        <f ca="1">IF(Table1[[#This Row],[CTN_MG_2]]="","",Table1[[#This Row],[SISA X]])</f>
        <v/>
      </c>
      <c r="AL257" s="2" t="str">
        <f ca="1">IF(Table1[[#This Row],[QTY_ECER_MG_2]]="","",Table1[[#This Row],[STN SISA X]])</f>
        <v/>
      </c>
      <c r="AM257" s="2">
        <f ca="1">IF(Table1[[#This Row],[CTN_MG_2]]="","",COUNT(AJ$6:AJ257))</f>
        <v>83</v>
      </c>
      <c r="AN257" s="2" t="str">
        <f ca="1">IF(AND(AR$5:AR$373&gt;=$3:$3,AR$5:AR$373&lt;=$4:$4),Table1[[#This Row],[CTN]],"")</f>
        <v/>
      </c>
      <c r="AO257" s="2" t="str">
        <f ca="1">IF(Table1[[#This Row],[CTN_MG_3]]="","",Table1[[#This Row],[SISA X]])</f>
        <v/>
      </c>
      <c r="AP257" s="2" t="str">
        <f ca="1">IF(Table1[[#This Row],[QTY_ECER_MG_3]]="","",Table1[[#This Row],[STN SISA X]])</f>
        <v/>
      </c>
      <c r="AQ257" s="4" t="str">
        <f ca="1">IF(Table1[[#This Row],[CTN_MG_3]]="","",COUNT(AN$6:AN257))</f>
        <v/>
      </c>
      <c r="AR257" s="3">
        <f ca="1">INDEX([1]!NOTA[TGL_H],Table1[[#This Row],[//NOTA]])</f>
        <v>45119</v>
      </c>
    </row>
    <row r="258" spans="1:44" x14ac:dyDescent="0.25">
      <c r="A258" s="1">
        <v>317</v>
      </c>
      <c r="D258" s="4" t="str">
        <f ca="1">INDEX([1]!NOTA[NB NOTA_C_QTY],Table1[[#This Row],[//NOTA]])</f>
        <v>ntagdmrh3014000pcsuntana</v>
      </c>
      <c r="E25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nametagdusmerah3014000pcs</v>
      </c>
      <c r="F258" s="4">
        <f ca="1">MATCH(Table1[NB BM_C_QTY],Table6[POINTER],0)</f>
        <v>1388</v>
      </c>
      <c r="G258" s="4">
        <f t="shared" si="4"/>
        <v>317</v>
      </c>
      <c r="H258" s="4">
        <f ca="1">MATCH(Table1[[#This Row],[NB NOTA_C_QTY]],[2]!db[NB NOTA_C_QTY+F],0)</f>
        <v>1761</v>
      </c>
      <c r="I258" s="4" t="str">
        <f ca="1">INDEX(INDIRECT($4:$4),Table1[//DB])</f>
        <v>Name Tag Dus Merah 301</v>
      </c>
      <c r="J258" s="4" t="str">
        <f ca="1">INDEX(INDIRECT($4:$4),Table1[//DB])</f>
        <v>UNTANA</v>
      </c>
      <c r="K258" s="5" t="str">
        <f ca="1">INDEX(INDIRECT($4:$4),Table1[//DB])</f>
        <v>ETJ</v>
      </c>
      <c r="L258" s="4" t="str">
        <f ca="1">INDEX(INDIRECT($4:$4),Table1[//DB])</f>
        <v>4000 PCS</v>
      </c>
      <c r="M258" s="4" t="str">
        <f ca="1">INDEX(INDIRECT($4:$4),Table1[//DB])</f>
        <v>dll</v>
      </c>
      <c r="N258" s="4" t="str">
        <f ca="1">INDEX(INDIRECT($4:$4),Table1[//DB])</f>
        <v>4000</v>
      </c>
      <c r="O258" s="4" t="str">
        <f ca="1">INDEX(INDIRECT($4:$4),Table1[//DB])</f>
        <v>PCS</v>
      </c>
      <c r="P258" s="4" t="str">
        <f ca="1">INDEX(INDIRECT($4:$4),Table1[//DB])</f>
        <v/>
      </c>
      <c r="Q258" s="4" t="str">
        <f ca="1">INDEX(INDIRECT($4:$4),Table1[//DB])</f>
        <v/>
      </c>
      <c r="R258" s="4" t="str">
        <f ca="1">INDEX(INDIRECT($4:$4),Table1[//DB])</f>
        <v/>
      </c>
      <c r="S258" s="4" t="str">
        <f ca="1">INDEX(INDIRECT($4:$4),Table1[//DB])</f>
        <v/>
      </c>
      <c r="T258" s="4">
        <f ca="1">INDEX(INDIRECT($4:$4),Table1[//DB])</f>
        <v>4000</v>
      </c>
      <c r="U258" s="4" t="str">
        <f ca="1">INDEX(INDIRECT($4:$4),Table1[//DB])</f>
        <v>PCS</v>
      </c>
      <c r="V258" s="4"/>
      <c r="W258" s="2">
        <f>INDEX([1]!NOTA[C],Table1[[#This Row],[//NOTA]])</f>
        <v>3</v>
      </c>
      <c r="X258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58" s="2">
        <f>IF(Table1[[#This Row],[CTN]]&lt;1,"",INDEX([1]!NOTA[QTY],Table1[[#This Row],[//NOTA]]))</f>
        <v>12000</v>
      </c>
      <c r="Z258" s="2" t="str">
        <f>IF(Table1[[#This Row],[CTN]]&lt;1,"",INDEX([1]!NOTA[STN],Table1[[#This Row],[//NOTA]]))</f>
        <v>PCS</v>
      </c>
      <c r="AA25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12000</v>
      </c>
      <c r="AB258" s="4" t="str">
        <f>IF(Table1[[#This Row],[CTN]]&lt;1,INDEX([1]!NOTA[QTY],Table1[[#This Row],[//NOTA]]),"")</f>
        <v/>
      </c>
      <c r="AC258" s="4" t="str">
        <f>IF(Table1[[#This Row],[SISA]]="","",INDEX([1]!NOTA[STN],Table1[[#This Row],[//NOTA]]))</f>
        <v/>
      </c>
      <c r="AD25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8" s="2" t="str">
        <f>IF(Table1[[#This Row],[SISA X]]="","",Table1[[#This Row],[STN X]])</f>
        <v/>
      </c>
      <c r="AF258" s="2" t="str">
        <f ca="1">IF(AND(AR$5:AR$373&gt;=$3:$3,AR$5:AR$373&lt;=$4:$4),Table1[[#This Row],[CTN]],"")</f>
        <v/>
      </c>
      <c r="AG258" s="2" t="str">
        <f ca="1">IF(Table1[[#This Row],[CTN_MG_1]]="","",Table1[[#This Row],[SISA X]])</f>
        <v/>
      </c>
      <c r="AH258" s="2" t="str">
        <f ca="1">IF(Table1[[#This Row],[QTY_ECER_MG_1]]="","",Table1[[#This Row],[STN SISA X]])</f>
        <v/>
      </c>
      <c r="AI258" s="2" t="str">
        <f ca="1">IF(Table1[[#This Row],[CTN_MG_1]]="","",COUNT(AF$6:AF258))</f>
        <v/>
      </c>
      <c r="AJ258" s="2">
        <f ca="1">IF(AND(Table1[TGL_H]&gt;=$3:$3,Table1[TGL_H]&lt;=$4:$4),Table1[CTN],"")</f>
        <v>3</v>
      </c>
      <c r="AK258" s="2" t="str">
        <f ca="1">IF(Table1[[#This Row],[CTN_MG_2]]="","",Table1[[#This Row],[SISA X]])</f>
        <v/>
      </c>
      <c r="AL258" s="2" t="str">
        <f ca="1">IF(Table1[[#This Row],[QTY_ECER_MG_2]]="","",Table1[[#This Row],[STN SISA X]])</f>
        <v/>
      </c>
      <c r="AM258" s="2">
        <f ca="1">IF(Table1[[#This Row],[CTN_MG_2]]="","",COUNT(AJ$6:AJ258))</f>
        <v>84</v>
      </c>
      <c r="AN258" s="2" t="str">
        <f ca="1">IF(AND(AR$5:AR$373&gt;=$3:$3,AR$5:AR$373&lt;=$4:$4),Table1[[#This Row],[CTN]],"")</f>
        <v/>
      </c>
      <c r="AO258" s="2" t="str">
        <f ca="1">IF(Table1[[#This Row],[CTN_MG_3]]="","",Table1[[#This Row],[SISA X]])</f>
        <v/>
      </c>
      <c r="AP258" s="2" t="str">
        <f ca="1">IF(Table1[[#This Row],[QTY_ECER_MG_3]]="","",Table1[[#This Row],[STN SISA X]])</f>
        <v/>
      </c>
      <c r="AQ258" s="4" t="str">
        <f ca="1">IF(Table1[[#This Row],[CTN_MG_3]]="","",COUNT(AN$6:AN258))</f>
        <v/>
      </c>
      <c r="AR258" s="3">
        <f ca="1">INDEX([1]!NOTA[TGL_H],Table1[[#This Row],[//NOTA]])</f>
        <v>45119</v>
      </c>
    </row>
    <row r="259" spans="1:44" x14ac:dyDescent="0.25">
      <c r="A259" s="1">
        <v>319</v>
      </c>
      <c r="D259" s="4" t="str">
        <f ca="1">INDEX([1]!NOTA[NB NOTA_C_QTY],Table1[[#This Row],[//NOTA]])</f>
        <v>stickernamafancyholo2520pcsuntana</v>
      </c>
      <c r="E25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stickernamafancyholo2520pcs</v>
      </c>
      <c r="F259" s="4" t="e">
        <f ca="1">MATCH(Table1[NB BM_C_QTY],Table6[POINTER],0)</f>
        <v>#N/A</v>
      </c>
      <c r="G259" s="4">
        <f t="shared" si="4"/>
        <v>319</v>
      </c>
      <c r="H259" s="4">
        <f ca="1">MATCH(Table1[[#This Row],[NB NOTA_C_QTY]],[2]!db[NB NOTA_C_QTY+F],0)</f>
        <v>2350</v>
      </c>
      <c r="I259" s="4" t="str">
        <f ca="1">INDEX(INDIRECT($4:$4),Table1[//DB])</f>
        <v>Sticker Nama Fancy Holo</v>
      </c>
      <c r="J259" s="4" t="str">
        <f ca="1">INDEX(INDIRECT($4:$4),Table1[//DB])</f>
        <v>UNTANA</v>
      </c>
      <c r="K259" s="5" t="str">
        <f ca="1">INDEX(INDIRECT($4:$4),Table1[//DB])</f>
        <v>SAPUTRO OFFICE</v>
      </c>
      <c r="L259" s="4" t="str">
        <f ca="1">INDEX(INDIRECT($4:$4),Table1[//DB])</f>
        <v>2520 PCS</v>
      </c>
      <c r="M259" s="4" t="str">
        <f ca="1">INDEX(INDIRECT($4:$4),Table1[//DB])</f>
        <v>dll</v>
      </c>
      <c r="N259" s="4" t="str">
        <f ca="1">INDEX(INDIRECT($4:$4),Table1[//DB])</f>
        <v>2520</v>
      </c>
      <c r="O259" s="4" t="str">
        <f ca="1">INDEX(INDIRECT($4:$4),Table1[//DB])</f>
        <v>PCS</v>
      </c>
      <c r="P259" s="4" t="str">
        <f ca="1">INDEX(INDIRECT($4:$4),Table1[//DB])</f>
        <v/>
      </c>
      <c r="Q259" s="4" t="str">
        <f ca="1">INDEX(INDIRECT($4:$4),Table1[//DB])</f>
        <v/>
      </c>
      <c r="R259" s="4" t="str">
        <f ca="1">INDEX(INDIRECT($4:$4),Table1[//DB])</f>
        <v/>
      </c>
      <c r="S259" s="4" t="str">
        <f ca="1">INDEX(INDIRECT($4:$4),Table1[//DB])</f>
        <v/>
      </c>
      <c r="T259" s="4">
        <f ca="1">INDEX(INDIRECT($4:$4),Table1[//DB])</f>
        <v>2520</v>
      </c>
      <c r="U259" s="4" t="str">
        <f ca="1">INDEX(INDIRECT($4:$4),Table1[//DB])</f>
        <v>PCS</v>
      </c>
      <c r="V259" s="4"/>
      <c r="W259" s="2">
        <f>INDEX([1]!NOTA[C],Table1[[#This Row],[//NOTA]])</f>
        <v>9</v>
      </c>
      <c r="X259" s="2">
        <f ca="1">IF(Table1[[#This Row],[Column5]]/Table1[[#This Row],[QTY X]]=Table1[[#This Row],[CTN]],Table1[[#This Row],[Column5]]/Table1[[#This Row],[QTY X]],Table1[[#This Row],[Column5]]/Table1[[#This Row],[QTY X]]&amp;" xxx ")</f>
        <v>9</v>
      </c>
      <c r="Y259" s="2">
        <f>IF(Table1[[#This Row],[CTN]]&lt;1,"",INDEX([1]!NOTA[QTY],Table1[[#This Row],[//NOTA]]))</f>
        <v>22680</v>
      </c>
      <c r="Z259" s="2" t="str">
        <f>IF(Table1[[#This Row],[CTN]]&lt;1,"",INDEX([1]!NOTA[STN],Table1[[#This Row],[//NOTA]]))</f>
        <v>PCS</v>
      </c>
      <c r="AA25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22680</v>
      </c>
      <c r="AB259" s="4" t="str">
        <f>IF(Table1[[#This Row],[CTN]]&lt;1,INDEX([1]!NOTA[QTY],Table1[[#This Row],[//NOTA]]),"")</f>
        <v/>
      </c>
      <c r="AC259" s="4" t="str">
        <f>IF(Table1[[#This Row],[SISA]]="","",INDEX([1]!NOTA[STN],Table1[[#This Row],[//NOTA]]))</f>
        <v/>
      </c>
      <c r="AD25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59" s="2" t="str">
        <f>IF(Table1[[#This Row],[SISA X]]="","",Table1[[#This Row],[STN X]])</f>
        <v/>
      </c>
      <c r="AF259" s="2" t="str">
        <f ca="1">IF(AND(AR$5:AR$373&gt;=$3:$3,AR$5:AR$373&lt;=$4:$4),Table1[[#This Row],[CTN]],"")</f>
        <v/>
      </c>
      <c r="AG259" s="2" t="str">
        <f ca="1">IF(Table1[[#This Row],[CTN_MG_1]]="","",Table1[[#This Row],[SISA X]])</f>
        <v/>
      </c>
      <c r="AH259" s="2" t="str">
        <f ca="1">IF(Table1[[#This Row],[QTY_ECER_MG_1]]="","",Table1[[#This Row],[STN SISA X]])</f>
        <v/>
      </c>
      <c r="AI259" s="2" t="str">
        <f ca="1">IF(Table1[[#This Row],[CTN_MG_1]]="","",COUNT(AF$6:AF259))</f>
        <v/>
      </c>
      <c r="AJ259" s="2">
        <f ca="1">IF(AND(Table1[TGL_H]&gt;=$3:$3,Table1[TGL_H]&lt;=$4:$4),Table1[CTN],"")</f>
        <v>9</v>
      </c>
      <c r="AK259" s="2" t="str">
        <f ca="1">IF(Table1[[#This Row],[CTN_MG_2]]="","",Table1[[#This Row],[SISA X]])</f>
        <v/>
      </c>
      <c r="AL259" s="2" t="str">
        <f ca="1">IF(Table1[[#This Row],[QTY_ECER_MG_2]]="","",Table1[[#This Row],[STN SISA X]])</f>
        <v/>
      </c>
      <c r="AM259" s="2">
        <f ca="1">IF(Table1[[#This Row],[CTN_MG_2]]="","",COUNT(AJ$6:AJ259))</f>
        <v>85</v>
      </c>
      <c r="AN259" s="2" t="str">
        <f ca="1">IF(AND(AR$5:AR$373&gt;=$3:$3,AR$5:AR$373&lt;=$4:$4),Table1[[#This Row],[CTN]],"")</f>
        <v/>
      </c>
      <c r="AO259" s="2" t="str">
        <f ca="1">IF(Table1[[#This Row],[CTN_MG_3]]="","",Table1[[#This Row],[SISA X]])</f>
        <v/>
      </c>
      <c r="AP259" s="2" t="str">
        <f ca="1">IF(Table1[[#This Row],[QTY_ECER_MG_3]]="","",Table1[[#This Row],[STN SISA X]])</f>
        <v/>
      </c>
      <c r="AQ259" s="4" t="str">
        <f ca="1">IF(Table1[[#This Row],[CTN_MG_3]]="","",COUNT(AN$6:AN259))</f>
        <v/>
      </c>
      <c r="AR259" s="3">
        <f ca="1">INDEX([1]!NOTA[TGL_H],Table1[[#This Row],[//NOTA]])</f>
        <v>45122</v>
      </c>
    </row>
    <row r="260" spans="1:44" x14ac:dyDescent="0.25">
      <c r="A260" s="1">
        <v>320</v>
      </c>
      <c r="D260" s="4" t="str">
        <f ca="1">INDEX([1]!NOTA[NB NOTA_C_QTY],Table1[[#This Row],[//NOTA]])</f>
        <v>stickernamafancyholo3780pcsuntana</v>
      </c>
      <c r="E26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stickernamafancyholo3780pcs</v>
      </c>
      <c r="F260" s="4" t="e">
        <f ca="1">MATCH(Table1[NB BM_C_QTY],Table6[POINTER],0)</f>
        <v>#N/A</v>
      </c>
      <c r="G260" s="4">
        <f t="shared" si="4"/>
        <v>320</v>
      </c>
      <c r="H260" s="4">
        <f ca="1">MATCH(Table1[[#This Row],[NB NOTA_C_QTY]],[2]!db[NB NOTA_C_QTY+F],0)</f>
        <v>2351</v>
      </c>
      <c r="I260" s="4" t="str">
        <f ca="1">INDEX(INDIRECT($4:$4),Table1[//DB])</f>
        <v>Sticker Nama Fancy Holo</v>
      </c>
      <c r="J260" s="4" t="str">
        <f ca="1">INDEX(INDIRECT($4:$4),Table1[//DB])</f>
        <v>UNTANA</v>
      </c>
      <c r="K260" s="5" t="str">
        <f ca="1">INDEX(INDIRECT($4:$4),Table1[//DB])</f>
        <v>SAPUTRO OFFICE</v>
      </c>
      <c r="L260" s="4" t="str">
        <f ca="1">INDEX(INDIRECT($4:$4),Table1[//DB])</f>
        <v>3780 PCS</v>
      </c>
      <c r="M260" s="4" t="str">
        <f ca="1">INDEX(INDIRECT($4:$4),Table1[//DB])</f>
        <v>dll</v>
      </c>
      <c r="N260" s="4" t="str">
        <f ca="1">INDEX(INDIRECT($4:$4),Table1[//DB])</f>
        <v>3780</v>
      </c>
      <c r="O260" s="4" t="str">
        <f ca="1">INDEX(INDIRECT($4:$4),Table1[//DB])</f>
        <v>PCS</v>
      </c>
      <c r="P260" s="4" t="str">
        <f ca="1">INDEX(INDIRECT($4:$4),Table1[//DB])</f>
        <v/>
      </c>
      <c r="Q260" s="4" t="str">
        <f ca="1">INDEX(INDIRECT($4:$4),Table1[//DB])</f>
        <v/>
      </c>
      <c r="R260" s="4" t="str">
        <f ca="1">INDEX(INDIRECT($4:$4),Table1[//DB])</f>
        <v/>
      </c>
      <c r="S260" s="4" t="str">
        <f ca="1">INDEX(INDIRECT($4:$4),Table1[//DB])</f>
        <v/>
      </c>
      <c r="T260" s="4">
        <f ca="1">INDEX(INDIRECT($4:$4),Table1[//DB])</f>
        <v>3780</v>
      </c>
      <c r="U260" s="4" t="str">
        <f ca="1">INDEX(INDIRECT($4:$4),Table1[//DB])</f>
        <v>PCS</v>
      </c>
      <c r="V260" s="4"/>
      <c r="W260" s="2">
        <f>INDEX([1]!NOTA[C],Table1[[#This Row],[//NOTA]])</f>
        <v>4</v>
      </c>
      <c r="X260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260" s="2">
        <f>IF(Table1[[#This Row],[CTN]]&lt;1,"",INDEX([1]!NOTA[QTY],Table1[[#This Row],[//NOTA]]))</f>
        <v>15120</v>
      </c>
      <c r="Z260" s="2" t="str">
        <f>IF(Table1[[#This Row],[CTN]]&lt;1,"",INDEX([1]!NOTA[STN],Table1[[#This Row],[//NOTA]]))</f>
        <v>PCS</v>
      </c>
      <c r="AA26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15120</v>
      </c>
      <c r="AB260" s="4" t="str">
        <f>IF(Table1[[#This Row],[CTN]]&lt;1,INDEX([1]!NOTA[QTY],Table1[[#This Row],[//NOTA]]),"")</f>
        <v/>
      </c>
      <c r="AC260" s="4" t="str">
        <f>IF(Table1[[#This Row],[SISA]]="","",INDEX([1]!NOTA[STN],Table1[[#This Row],[//NOTA]]))</f>
        <v/>
      </c>
      <c r="AD26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0" s="2" t="str">
        <f>IF(Table1[[#This Row],[SISA X]]="","",Table1[[#This Row],[STN X]])</f>
        <v/>
      </c>
      <c r="AF260" s="2" t="str">
        <f ca="1">IF(AND(AR$5:AR$373&gt;=$3:$3,AR$5:AR$373&lt;=$4:$4),Table1[[#This Row],[CTN]],"")</f>
        <v/>
      </c>
      <c r="AG260" s="2" t="str">
        <f ca="1">IF(Table1[[#This Row],[CTN_MG_1]]="","",Table1[[#This Row],[SISA X]])</f>
        <v/>
      </c>
      <c r="AH260" s="2" t="str">
        <f ca="1">IF(Table1[[#This Row],[QTY_ECER_MG_1]]="","",Table1[[#This Row],[STN SISA X]])</f>
        <v/>
      </c>
      <c r="AI260" s="2" t="str">
        <f ca="1">IF(Table1[[#This Row],[CTN_MG_1]]="","",COUNT(AF$6:AF260))</f>
        <v/>
      </c>
      <c r="AJ260" s="2">
        <f ca="1">IF(AND(Table1[TGL_H]&gt;=$3:$3,Table1[TGL_H]&lt;=$4:$4),Table1[CTN],"")</f>
        <v>4</v>
      </c>
      <c r="AK260" s="2" t="str">
        <f ca="1">IF(Table1[[#This Row],[CTN_MG_2]]="","",Table1[[#This Row],[SISA X]])</f>
        <v/>
      </c>
      <c r="AL260" s="2" t="str">
        <f ca="1">IF(Table1[[#This Row],[QTY_ECER_MG_2]]="","",Table1[[#This Row],[STN SISA X]])</f>
        <v/>
      </c>
      <c r="AM260" s="2">
        <f ca="1">IF(Table1[[#This Row],[CTN_MG_2]]="","",COUNT(AJ$6:AJ260))</f>
        <v>86</v>
      </c>
      <c r="AN260" s="2" t="str">
        <f ca="1">IF(AND(AR$5:AR$373&gt;=$3:$3,AR$5:AR$373&lt;=$4:$4),Table1[[#This Row],[CTN]],"")</f>
        <v/>
      </c>
      <c r="AO260" s="2" t="str">
        <f ca="1">IF(Table1[[#This Row],[CTN_MG_3]]="","",Table1[[#This Row],[SISA X]])</f>
        <v/>
      </c>
      <c r="AP260" s="2" t="str">
        <f ca="1">IF(Table1[[#This Row],[QTY_ECER_MG_3]]="","",Table1[[#This Row],[STN SISA X]])</f>
        <v/>
      </c>
      <c r="AQ260" s="4" t="str">
        <f ca="1">IF(Table1[[#This Row],[CTN_MG_3]]="","",COUNT(AN$6:AN260))</f>
        <v/>
      </c>
      <c r="AR260" s="3">
        <f ca="1">INDEX([1]!NOTA[TGL_H],Table1[[#This Row],[//NOTA]])</f>
        <v>45122</v>
      </c>
    </row>
    <row r="261" spans="1:44" x14ac:dyDescent="0.25">
      <c r="A261" s="1">
        <v>322</v>
      </c>
      <c r="D261" s="4" t="str">
        <f ca="1">INDEX([1]!NOTA[NB NOTA_C_QTY],Table1[[#This Row],[//NOTA]])</f>
        <v>kenkoscissorsc82825lsnartomoro</v>
      </c>
      <c r="E26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guntingkenkosc82825lsn</v>
      </c>
      <c r="F261" s="4">
        <f ca="1">MATCH(Table1[NB BM_C_QTY],Table6[POINTER],0)</f>
        <v>3528</v>
      </c>
      <c r="G261" s="4">
        <f t="shared" si="4"/>
        <v>322</v>
      </c>
      <c r="H261" s="4">
        <f ca="1">MATCH(Table1[[#This Row],[NB NOTA_C_QTY]],[2]!db[NB NOTA_C_QTY+F],0)</f>
        <v>1450</v>
      </c>
      <c r="I261" s="4" t="str">
        <f ca="1">INDEX(INDIRECT($4:$4),Table1[//DB])</f>
        <v>Gunting Kenko SC-828</v>
      </c>
      <c r="J261" s="4" t="str">
        <f ca="1">INDEX(INDIRECT($4:$4),Table1[//DB])</f>
        <v>ARTO MORO</v>
      </c>
      <c r="K261" s="5" t="str">
        <f ca="1">INDEX(INDIRECT($4:$4),Table1[//DB])</f>
        <v>KENKO</v>
      </c>
      <c r="L261" s="4" t="str">
        <f ca="1">INDEX(INDIRECT($4:$4),Table1[//DB])</f>
        <v>25 LSN</v>
      </c>
      <c r="M261" s="4" t="str">
        <f ca="1">INDEX(INDIRECT($4:$4),Table1[//DB])</f>
        <v>gunting</v>
      </c>
      <c r="N261" s="4" t="str">
        <f ca="1">INDEX(INDIRECT($4:$4),Table1[//DB])</f>
        <v>25</v>
      </c>
      <c r="O261" s="4" t="str">
        <f ca="1">INDEX(INDIRECT($4:$4),Table1[//DB])</f>
        <v>LSN</v>
      </c>
      <c r="P261" s="4">
        <f ca="1">INDEX(INDIRECT($4:$4),Table1[//DB])</f>
        <v>12</v>
      </c>
      <c r="Q261" s="4" t="str">
        <f ca="1">INDEX(INDIRECT($4:$4),Table1[//DB])</f>
        <v>PCS</v>
      </c>
      <c r="R261" s="4" t="str">
        <f ca="1">INDEX(INDIRECT($4:$4),Table1[//DB])</f>
        <v/>
      </c>
      <c r="S261" s="4" t="str">
        <f ca="1">INDEX(INDIRECT($4:$4),Table1[//DB])</f>
        <v/>
      </c>
      <c r="T261" s="4">
        <f ca="1">INDEX(INDIRECT($4:$4),Table1[//DB])</f>
        <v>300</v>
      </c>
      <c r="U261" s="4" t="str">
        <f ca="1">INDEX(INDIRECT($4:$4),Table1[//DB])</f>
        <v>PCS</v>
      </c>
      <c r="V261" s="4"/>
      <c r="W261" s="2">
        <f>INDEX([1]!NOTA[C],Table1[[#This Row],[//NOTA]])</f>
        <v>1</v>
      </c>
      <c r="X26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61" s="2">
        <f>IF(Table1[[#This Row],[CTN]]&lt;1,"",INDEX([1]!NOTA[QTY],Table1[[#This Row],[//NOTA]]))</f>
        <v>0</v>
      </c>
      <c r="Z261" s="2">
        <f>IF(Table1[[#This Row],[CTN]]&lt;1,"",INDEX([1]!NOTA[STN],Table1[[#This Row],[//NOTA]]))</f>
        <v>0</v>
      </c>
      <c r="AA26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B261" s="4" t="str">
        <f>IF(Table1[[#This Row],[CTN]]&lt;1,INDEX([1]!NOTA[QTY],Table1[[#This Row],[//NOTA]]),"")</f>
        <v/>
      </c>
      <c r="AC261" s="4" t="str">
        <f>IF(Table1[[#This Row],[SISA]]="","",INDEX([1]!NOTA[STN],Table1[[#This Row],[//NOTA]]))</f>
        <v/>
      </c>
      <c r="AD26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1" s="2" t="str">
        <f>IF(Table1[[#This Row],[SISA X]]="","",Table1[[#This Row],[STN X]])</f>
        <v/>
      </c>
      <c r="AF261" s="2" t="str">
        <f ca="1">IF(AND(AR$5:AR$373&gt;=$3:$3,AR$5:AR$373&lt;=$4:$4),Table1[[#This Row],[CTN]],"")</f>
        <v/>
      </c>
      <c r="AG261" s="2" t="str">
        <f ca="1">IF(Table1[[#This Row],[CTN_MG_1]]="","",Table1[[#This Row],[SISA X]])</f>
        <v/>
      </c>
      <c r="AH261" s="2" t="str">
        <f ca="1">IF(Table1[[#This Row],[QTY_ECER_MG_1]]="","",Table1[[#This Row],[STN SISA X]])</f>
        <v/>
      </c>
      <c r="AI261" s="2" t="str">
        <f ca="1">IF(Table1[[#This Row],[CTN_MG_1]]="","",COUNT(AF$6:AF261))</f>
        <v/>
      </c>
      <c r="AJ261" s="2">
        <f ca="1">IF(AND(Table1[TGL_H]&gt;=$3:$3,Table1[TGL_H]&lt;=$4:$4),Table1[CTN],"")</f>
        <v>1</v>
      </c>
      <c r="AK261" s="2" t="str">
        <f ca="1">IF(Table1[[#This Row],[CTN_MG_2]]="","",Table1[[#This Row],[SISA X]])</f>
        <v/>
      </c>
      <c r="AL261" s="2" t="str">
        <f ca="1">IF(Table1[[#This Row],[QTY_ECER_MG_2]]="","",Table1[[#This Row],[STN SISA X]])</f>
        <v/>
      </c>
      <c r="AM261" s="2">
        <f ca="1">IF(Table1[[#This Row],[CTN_MG_2]]="","",COUNT(AJ$6:AJ261))</f>
        <v>87</v>
      </c>
      <c r="AN261" s="2" t="str">
        <f ca="1">IF(AND(AR$5:AR$373&gt;=$3:$3,AR$5:AR$373&lt;=$4:$4),Table1[[#This Row],[CTN]],"")</f>
        <v/>
      </c>
      <c r="AO261" s="2" t="str">
        <f ca="1">IF(Table1[[#This Row],[CTN_MG_3]]="","",Table1[[#This Row],[SISA X]])</f>
        <v/>
      </c>
      <c r="AP261" s="2" t="str">
        <f ca="1">IF(Table1[[#This Row],[QTY_ECER_MG_3]]="","",Table1[[#This Row],[STN SISA X]])</f>
        <v/>
      </c>
      <c r="AQ261" s="4" t="str">
        <f ca="1">IF(Table1[[#This Row],[CTN_MG_3]]="","",COUNT(AN$6:AN261))</f>
        <v/>
      </c>
      <c r="AR261" s="3">
        <f ca="1">INDEX([1]!NOTA[TGL_H],Table1[[#This Row],[//NOTA]])</f>
        <v>45121</v>
      </c>
    </row>
    <row r="262" spans="1:44" x14ac:dyDescent="0.25">
      <c r="A262" s="1">
        <v>323</v>
      </c>
      <c r="D262" s="4" t="str">
        <f ca="1">INDEX([1]!NOTA[NB NOTA_C_QTY],Table1[[#This Row],[//NOTA]])</f>
        <v>kenkoscissorsc848n10lsnartomoro</v>
      </c>
      <c r="E26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guntingkenkosc848n10lsn</v>
      </c>
      <c r="F262" s="4">
        <f ca="1">MATCH(Table1[NB BM_C_QTY],Table6[POINTER],0)</f>
        <v>3526</v>
      </c>
      <c r="G262" s="4">
        <f t="shared" ref="G262:G325" si="5">A:A</f>
        <v>323</v>
      </c>
      <c r="H262" s="4">
        <f ca="1">MATCH(Table1[[#This Row],[NB NOTA_C_QTY]],[2]!db[NB NOTA_C_QTY+F],0)</f>
        <v>1453</v>
      </c>
      <c r="I262" s="4" t="str">
        <f ca="1">INDEX(INDIRECT($4:$4),Table1[//DB])</f>
        <v>Gunting Kenko SC-848 N</v>
      </c>
      <c r="J262" s="4" t="str">
        <f ca="1">INDEX(INDIRECT($4:$4),Table1[//DB])</f>
        <v>ARTO MORO</v>
      </c>
      <c r="K262" s="5" t="str">
        <f ca="1">INDEX(INDIRECT($4:$4),Table1[//DB])</f>
        <v>KENKO</v>
      </c>
      <c r="L262" s="4" t="str">
        <f ca="1">INDEX(INDIRECT($4:$4),Table1[//DB])</f>
        <v>10 LSN</v>
      </c>
      <c r="M262" s="4" t="str">
        <f ca="1">INDEX(INDIRECT($4:$4),Table1[//DB])</f>
        <v>gunting</v>
      </c>
      <c r="N262" s="4" t="str">
        <f ca="1">INDEX(INDIRECT($4:$4),Table1[//DB])</f>
        <v>10</v>
      </c>
      <c r="O262" s="4" t="str">
        <f ca="1">INDEX(INDIRECT($4:$4),Table1[//DB])</f>
        <v>LSN</v>
      </c>
      <c r="P262" s="4">
        <f ca="1">INDEX(INDIRECT($4:$4),Table1[//DB])</f>
        <v>12</v>
      </c>
      <c r="Q262" s="4" t="str">
        <f ca="1">INDEX(INDIRECT($4:$4),Table1[//DB])</f>
        <v>PCS</v>
      </c>
      <c r="R262" s="4" t="str">
        <f ca="1">INDEX(INDIRECT($4:$4),Table1[//DB])</f>
        <v/>
      </c>
      <c r="S262" s="4" t="str">
        <f ca="1">INDEX(INDIRECT($4:$4),Table1[//DB])</f>
        <v/>
      </c>
      <c r="T262" s="4">
        <f ca="1">INDEX(INDIRECT($4:$4),Table1[//DB])</f>
        <v>120</v>
      </c>
      <c r="U262" s="4" t="str">
        <f ca="1">INDEX(INDIRECT($4:$4),Table1[//DB])</f>
        <v>PCS</v>
      </c>
      <c r="V262" s="4"/>
      <c r="W262" s="2">
        <f>INDEX([1]!NOTA[C],Table1[[#This Row],[//NOTA]])</f>
        <v>1</v>
      </c>
      <c r="X26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62" s="2">
        <f>IF(Table1[[#This Row],[CTN]]&lt;1,"",INDEX([1]!NOTA[QTY],Table1[[#This Row],[//NOTA]]))</f>
        <v>0</v>
      </c>
      <c r="Z262" s="2">
        <f>IF(Table1[[#This Row],[CTN]]&lt;1,"",INDEX([1]!NOTA[STN],Table1[[#This Row],[//NOTA]]))</f>
        <v>0</v>
      </c>
      <c r="AA26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B262" s="4" t="str">
        <f>IF(Table1[[#This Row],[CTN]]&lt;1,INDEX([1]!NOTA[QTY],Table1[[#This Row],[//NOTA]]),"")</f>
        <v/>
      </c>
      <c r="AC262" s="4" t="str">
        <f>IF(Table1[[#This Row],[SISA]]="","",INDEX([1]!NOTA[STN],Table1[[#This Row],[//NOTA]]))</f>
        <v/>
      </c>
      <c r="AD26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2" s="2" t="str">
        <f>IF(Table1[[#This Row],[SISA X]]="","",Table1[[#This Row],[STN X]])</f>
        <v/>
      </c>
      <c r="AF262" s="2" t="str">
        <f ca="1">IF(AND(AR$5:AR$373&gt;=$3:$3,AR$5:AR$373&lt;=$4:$4),Table1[[#This Row],[CTN]],"")</f>
        <v/>
      </c>
      <c r="AG262" s="2" t="str">
        <f ca="1">IF(Table1[[#This Row],[CTN_MG_1]]="","",Table1[[#This Row],[SISA X]])</f>
        <v/>
      </c>
      <c r="AH262" s="2" t="str">
        <f ca="1">IF(Table1[[#This Row],[QTY_ECER_MG_1]]="","",Table1[[#This Row],[STN SISA X]])</f>
        <v/>
      </c>
      <c r="AI262" s="2" t="str">
        <f ca="1">IF(Table1[[#This Row],[CTN_MG_1]]="","",COUNT(AF$6:AF262))</f>
        <v/>
      </c>
      <c r="AJ262" s="2">
        <f ca="1">IF(AND(Table1[TGL_H]&gt;=$3:$3,Table1[TGL_H]&lt;=$4:$4),Table1[CTN],"")</f>
        <v>1</v>
      </c>
      <c r="AK262" s="2" t="str">
        <f ca="1">IF(Table1[[#This Row],[CTN_MG_2]]="","",Table1[[#This Row],[SISA X]])</f>
        <v/>
      </c>
      <c r="AL262" s="2" t="str">
        <f ca="1">IF(Table1[[#This Row],[QTY_ECER_MG_2]]="","",Table1[[#This Row],[STN SISA X]])</f>
        <v/>
      </c>
      <c r="AM262" s="2">
        <f ca="1">IF(Table1[[#This Row],[CTN_MG_2]]="","",COUNT(AJ$6:AJ262))</f>
        <v>88</v>
      </c>
      <c r="AN262" s="2" t="str">
        <f ca="1">IF(AND(AR$5:AR$373&gt;=$3:$3,AR$5:AR$373&lt;=$4:$4),Table1[[#This Row],[CTN]],"")</f>
        <v/>
      </c>
      <c r="AO262" s="2" t="str">
        <f ca="1">IF(Table1[[#This Row],[CTN_MG_3]]="","",Table1[[#This Row],[SISA X]])</f>
        <v/>
      </c>
      <c r="AP262" s="2" t="str">
        <f ca="1">IF(Table1[[#This Row],[QTY_ECER_MG_3]]="","",Table1[[#This Row],[STN SISA X]])</f>
        <v/>
      </c>
      <c r="AQ262" s="4" t="str">
        <f ca="1">IF(Table1[[#This Row],[CTN_MG_3]]="","",COUNT(AN$6:AN262))</f>
        <v/>
      </c>
      <c r="AR262" s="3">
        <f ca="1">INDEX([1]!NOTA[TGL_H],Table1[[#This Row],[//NOTA]])</f>
        <v>45121</v>
      </c>
    </row>
    <row r="263" spans="1:44" x14ac:dyDescent="0.25">
      <c r="A263" s="1">
        <v>324</v>
      </c>
      <c r="D263" s="4" t="str">
        <f ca="1">INDEX([1]!NOTA[NB NOTA_C_QTY],Table1[[#This Row],[//NOTA]])</f>
        <v>kenkocorrectionfluidke0136lsnartomoro</v>
      </c>
      <c r="E26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tipeexkenkoke0136lsn</v>
      </c>
      <c r="F263" s="4">
        <f ca="1">MATCH(Table1[NB BM_C_QTY],Table6[POINTER],0)</f>
        <v>3805</v>
      </c>
      <c r="G263" s="4">
        <f t="shared" si="5"/>
        <v>324</v>
      </c>
      <c r="H263" s="4">
        <f ca="1">MATCH(Table1[[#This Row],[NB NOTA_C_QTY]],[2]!db[NB NOTA_C_QTY+F],0)</f>
        <v>1263</v>
      </c>
      <c r="I263" s="4" t="str">
        <f ca="1">INDEX(INDIRECT($4:$4),Table1[//DB])</f>
        <v>Tipe-ex Kenko KE-01</v>
      </c>
      <c r="J263" s="4" t="str">
        <f ca="1">INDEX(INDIRECT($4:$4),Table1[//DB])</f>
        <v>ARTO MORO</v>
      </c>
      <c r="K263" s="5" t="str">
        <f ca="1">INDEX(INDIRECT($4:$4),Table1[//DB])</f>
        <v>KENKO</v>
      </c>
      <c r="L263" s="4" t="str">
        <f ca="1">INDEX(INDIRECT($4:$4),Table1[//DB])</f>
        <v>36 LSN</v>
      </c>
      <c r="M263" s="4" t="str">
        <f ca="1">INDEX(INDIRECT($4:$4),Table1[//DB])</f>
        <v>tipex</v>
      </c>
      <c r="N263" s="4" t="str">
        <f ca="1">INDEX(INDIRECT($4:$4),Table1[//DB])</f>
        <v>36</v>
      </c>
      <c r="O263" s="4" t="str">
        <f ca="1">INDEX(INDIRECT($4:$4),Table1[//DB])</f>
        <v>LSN</v>
      </c>
      <c r="P263" s="4">
        <f ca="1">INDEX(INDIRECT($4:$4),Table1[//DB])</f>
        <v>12</v>
      </c>
      <c r="Q263" s="4" t="str">
        <f ca="1">INDEX(INDIRECT($4:$4),Table1[//DB])</f>
        <v>PCS</v>
      </c>
      <c r="R263" s="4" t="str">
        <f ca="1">INDEX(INDIRECT($4:$4),Table1[//DB])</f>
        <v/>
      </c>
      <c r="S263" s="4" t="str">
        <f ca="1">INDEX(INDIRECT($4:$4),Table1[//DB])</f>
        <v/>
      </c>
      <c r="T263" s="4">
        <f ca="1">INDEX(INDIRECT($4:$4),Table1[//DB])</f>
        <v>432</v>
      </c>
      <c r="U263" s="4" t="str">
        <f ca="1">INDEX(INDIRECT($4:$4),Table1[//DB])</f>
        <v>PCS</v>
      </c>
      <c r="V263" s="4"/>
      <c r="W263" s="2">
        <f>INDEX([1]!NOTA[C],Table1[[#This Row],[//NOTA]])</f>
        <v>6</v>
      </c>
      <c r="X263" s="2">
        <f ca="1">IF(Table1[[#This Row],[Column5]]/Table1[[#This Row],[QTY X]]=Table1[[#This Row],[CTN]],Table1[[#This Row],[Column5]]/Table1[[#This Row],[QTY X]],Table1[[#This Row],[Column5]]/Table1[[#This Row],[QTY X]]&amp;" xxx ")</f>
        <v>6</v>
      </c>
      <c r="Y263" s="2">
        <f>IF(Table1[[#This Row],[CTN]]&lt;1,"",INDEX([1]!NOTA[QTY],Table1[[#This Row],[//NOTA]]))</f>
        <v>0</v>
      </c>
      <c r="Z263" s="2">
        <f>IF(Table1[[#This Row],[CTN]]&lt;1,"",INDEX([1]!NOTA[STN],Table1[[#This Row],[//NOTA]]))</f>
        <v>0</v>
      </c>
      <c r="AA26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2592</v>
      </c>
      <c r="AB263" s="4" t="str">
        <f>IF(Table1[[#This Row],[CTN]]&lt;1,INDEX([1]!NOTA[QTY],Table1[[#This Row],[//NOTA]]),"")</f>
        <v/>
      </c>
      <c r="AC263" s="4" t="str">
        <f>IF(Table1[[#This Row],[SISA]]="","",INDEX([1]!NOTA[STN],Table1[[#This Row],[//NOTA]]))</f>
        <v/>
      </c>
      <c r="AD26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3" s="2" t="str">
        <f>IF(Table1[[#This Row],[SISA X]]="","",Table1[[#This Row],[STN X]])</f>
        <v/>
      </c>
      <c r="AF263" s="2" t="str">
        <f ca="1">IF(AND(AR$5:AR$373&gt;=$3:$3,AR$5:AR$373&lt;=$4:$4),Table1[[#This Row],[CTN]],"")</f>
        <v/>
      </c>
      <c r="AG263" s="2" t="str">
        <f ca="1">IF(Table1[[#This Row],[CTN_MG_1]]="","",Table1[[#This Row],[SISA X]])</f>
        <v/>
      </c>
      <c r="AH263" s="2" t="str">
        <f ca="1">IF(Table1[[#This Row],[QTY_ECER_MG_1]]="","",Table1[[#This Row],[STN SISA X]])</f>
        <v/>
      </c>
      <c r="AI263" s="2" t="str">
        <f ca="1">IF(Table1[[#This Row],[CTN_MG_1]]="","",COUNT(AF$6:AF263))</f>
        <v/>
      </c>
      <c r="AJ263" s="2">
        <f ca="1">IF(AND(Table1[TGL_H]&gt;=$3:$3,Table1[TGL_H]&lt;=$4:$4),Table1[CTN],"")</f>
        <v>6</v>
      </c>
      <c r="AK263" s="2" t="str">
        <f ca="1">IF(Table1[[#This Row],[CTN_MG_2]]="","",Table1[[#This Row],[SISA X]])</f>
        <v/>
      </c>
      <c r="AL263" s="2" t="str">
        <f ca="1">IF(Table1[[#This Row],[QTY_ECER_MG_2]]="","",Table1[[#This Row],[STN SISA X]])</f>
        <v/>
      </c>
      <c r="AM263" s="2">
        <f ca="1">IF(Table1[[#This Row],[CTN_MG_2]]="","",COUNT(AJ$6:AJ263))</f>
        <v>89</v>
      </c>
      <c r="AN263" s="2" t="str">
        <f ca="1">IF(AND(AR$5:AR$373&gt;=$3:$3,AR$5:AR$373&lt;=$4:$4),Table1[[#This Row],[CTN]],"")</f>
        <v/>
      </c>
      <c r="AO263" s="2" t="str">
        <f ca="1">IF(Table1[[#This Row],[CTN_MG_3]]="","",Table1[[#This Row],[SISA X]])</f>
        <v/>
      </c>
      <c r="AP263" s="2" t="str">
        <f ca="1">IF(Table1[[#This Row],[QTY_ECER_MG_3]]="","",Table1[[#This Row],[STN SISA X]])</f>
        <v/>
      </c>
      <c r="AQ263" s="4" t="str">
        <f ca="1">IF(Table1[[#This Row],[CTN_MG_3]]="","",COUNT(AN$6:AN263))</f>
        <v/>
      </c>
      <c r="AR263" s="3">
        <f ca="1">INDEX([1]!NOTA[TGL_H],Table1[[#This Row],[//NOTA]])</f>
        <v>45121</v>
      </c>
    </row>
    <row r="264" spans="1:44" x14ac:dyDescent="0.25">
      <c r="A264" s="1">
        <v>325</v>
      </c>
      <c r="D264" s="4" t="str">
        <f ca="1">INDEX([1]!NOTA[NB NOTA_C_QTY],Table1[[#This Row],[//NOTA]])</f>
        <v>kenkocuttera3009mmblade30lsnartomoro</v>
      </c>
      <c r="E26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cutterkenkoa30030lsn</v>
      </c>
      <c r="F264" s="4">
        <f ca="1">MATCH(Table1[NB BM_C_QTY],Table6[POINTER],0)</f>
        <v>3492</v>
      </c>
      <c r="G264" s="4">
        <f t="shared" si="5"/>
        <v>325</v>
      </c>
      <c r="H264" s="4">
        <f ca="1">MATCH(Table1[[#This Row],[NB NOTA_C_QTY]],[2]!db[NB NOTA_C_QTY+F],0)</f>
        <v>1300</v>
      </c>
      <c r="I264" s="4" t="str">
        <f ca="1">INDEX(INDIRECT($4:$4),Table1[//DB])</f>
        <v>Cutter Kenko A-300</v>
      </c>
      <c r="J264" s="4" t="str">
        <f ca="1">INDEX(INDIRECT($4:$4),Table1[//DB])</f>
        <v>ARTO MORO</v>
      </c>
      <c r="K264" s="5" t="str">
        <f ca="1">INDEX(INDIRECT($4:$4),Table1[//DB])</f>
        <v>KENKO</v>
      </c>
      <c r="L264" s="4" t="str">
        <f ca="1">INDEX(INDIRECT($4:$4),Table1[//DB])</f>
        <v>30 LSN</v>
      </c>
      <c r="M264" s="4" t="str">
        <f ca="1">INDEX(INDIRECT($4:$4),Table1[//DB])</f>
        <v>cutter</v>
      </c>
      <c r="N264" s="4" t="str">
        <f ca="1">INDEX(INDIRECT($4:$4),Table1[//DB])</f>
        <v>30</v>
      </c>
      <c r="O264" s="4" t="str">
        <f ca="1">INDEX(INDIRECT($4:$4),Table1[//DB])</f>
        <v>LSN</v>
      </c>
      <c r="P264" s="4">
        <f ca="1">INDEX(INDIRECT($4:$4),Table1[//DB])</f>
        <v>12</v>
      </c>
      <c r="Q264" s="4" t="str">
        <f ca="1">INDEX(INDIRECT($4:$4),Table1[//DB])</f>
        <v>PCS</v>
      </c>
      <c r="R264" s="4" t="str">
        <f ca="1">INDEX(INDIRECT($4:$4),Table1[//DB])</f>
        <v/>
      </c>
      <c r="S264" s="4" t="str">
        <f ca="1">INDEX(INDIRECT($4:$4),Table1[//DB])</f>
        <v/>
      </c>
      <c r="T264" s="4">
        <f ca="1">INDEX(INDIRECT($4:$4),Table1[//DB])</f>
        <v>360</v>
      </c>
      <c r="U264" s="4" t="str">
        <f ca="1">INDEX(INDIRECT($4:$4),Table1[//DB])</f>
        <v>PCS</v>
      </c>
      <c r="V264" s="4"/>
      <c r="W264" s="2">
        <f>INDEX([1]!NOTA[C],Table1[[#This Row],[//NOTA]])</f>
        <v>3</v>
      </c>
      <c r="X264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64" s="2">
        <f>IF(Table1[[#This Row],[CTN]]&lt;1,"",INDEX([1]!NOTA[QTY],Table1[[#This Row],[//NOTA]]))</f>
        <v>0</v>
      </c>
      <c r="Z264" s="2">
        <f>IF(Table1[[#This Row],[CTN]]&lt;1,"",INDEX([1]!NOTA[STN],Table1[[#This Row],[//NOTA]]))</f>
        <v>0</v>
      </c>
      <c r="AA26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1080</v>
      </c>
      <c r="AB264" s="4" t="str">
        <f>IF(Table1[[#This Row],[CTN]]&lt;1,INDEX([1]!NOTA[QTY],Table1[[#This Row],[//NOTA]]),"")</f>
        <v/>
      </c>
      <c r="AC264" s="4" t="str">
        <f>IF(Table1[[#This Row],[SISA]]="","",INDEX([1]!NOTA[STN],Table1[[#This Row],[//NOTA]]))</f>
        <v/>
      </c>
      <c r="AD26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4" s="2" t="str">
        <f>IF(Table1[[#This Row],[SISA X]]="","",Table1[[#This Row],[STN X]])</f>
        <v/>
      </c>
      <c r="AF264" s="2" t="str">
        <f ca="1">IF(AND(AR$5:AR$373&gt;=$3:$3,AR$5:AR$373&lt;=$4:$4),Table1[[#This Row],[CTN]],"")</f>
        <v/>
      </c>
      <c r="AG264" s="2" t="str">
        <f ca="1">IF(Table1[[#This Row],[CTN_MG_1]]="","",Table1[[#This Row],[SISA X]])</f>
        <v/>
      </c>
      <c r="AH264" s="2" t="str">
        <f ca="1">IF(Table1[[#This Row],[QTY_ECER_MG_1]]="","",Table1[[#This Row],[STN SISA X]])</f>
        <v/>
      </c>
      <c r="AI264" s="2" t="str">
        <f ca="1">IF(Table1[[#This Row],[CTN_MG_1]]="","",COUNT(AF$6:AF264))</f>
        <v/>
      </c>
      <c r="AJ264" s="2">
        <f ca="1">IF(AND(Table1[TGL_H]&gt;=$3:$3,Table1[TGL_H]&lt;=$4:$4),Table1[CTN],"")</f>
        <v>3</v>
      </c>
      <c r="AK264" s="2" t="str">
        <f ca="1">IF(Table1[[#This Row],[CTN_MG_2]]="","",Table1[[#This Row],[SISA X]])</f>
        <v/>
      </c>
      <c r="AL264" s="2" t="str">
        <f ca="1">IF(Table1[[#This Row],[QTY_ECER_MG_2]]="","",Table1[[#This Row],[STN SISA X]])</f>
        <v/>
      </c>
      <c r="AM264" s="2">
        <f ca="1">IF(Table1[[#This Row],[CTN_MG_2]]="","",COUNT(AJ$6:AJ264))</f>
        <v>90</v>
      </c>
      <c r="AN264" s="2" t="str">
        <f ca="1">IF(AND(AR$5:AR$373&gt;=$3:$3,AR$5:AR$373&lt;=$4:$4),Table1[[#This Row],[CTN]],"")</f>
        <v/>
      </c>
      <c r="AO264" s="2" t="str">
        <f ca="1">IF(Table1[[#This Row],[CTN_MG_3]]="","",Table1[[#This Row],[SISA X]])</f>
        <v/>
      </c>
      <c r="AP264" s="2" t="str">
        <f ca="1">IF(Table1[[#This Row],[QTY_ECER_MG_3]]="","",Table1[[#This Row],[STN SISA X]])</f>
        <v/>
      </c>
      <c r="AQ264" s="4" t="str">
        <f ca="1">IF(Table1[[#This Row],[CTN_MG_3]]="","",COUNT(AN$6:AN264))</f>
        <v/>
      </c>
      <c r="AR264" s="3">
        <f ca="1">INDEX([1]!NOTA[TGL_H],Table1[[#This Row],[//NOTA]])</f>
        <v>45121</v>
      </c>
    </row>
    <row r="265" spans="1:44" x14ac:dyDescent="0.25">
      <c r="A265" s="1">
        <v>326</v>
      </c>
      <c r="D265" s="4" t="str">
        <f ca="1">INDEX([1]!NOTA[NB NOTA_C_QTY],Table1[[#This Row],[//NOTA]])</f>
        <v>kenkomechanicalpencilmp0705mm12grsartomoro</v>
      </c>
      <c r="E26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mechpenkenkomp0712grs</v>
      </c>
      <c r="F265" s="4" t="e">
        <f ca="1">MATCH(Table1[NB BM_C_QTY],Table6[POINTER],0)</f>
        <v>#N/A</v>
      </c>
      <c r="G265" s="4">
        <f t="shared" si="5"/>
        <v>326</v>
      </c>
      <c r="H265" s="4">
        <f ca="1">MATCH(Table1[[#This Row],[NB NOTA_C_QTY]],[2]!db[NB NOTA_C_QTY+F],0)</f>
        <v>1397</v>
      </c>
      <c r="I265" s="4" t="str">
        <f ca="1">INDEX(INDIRECT($4:$4),Table1[//DB])</f>
        <v>Mech pen Kenko MP-07</v>
      </c>
      <c r="J265" s="4" t="str">
        <f ca="1">INDEX(INDIRECT($4:$4),Table1[//DB])</f>
        <v>ARTO MORO</v>
      </c>
      <c r="K265" s="5" t="str">
        <f ca="1">INDEX(INDIRECT($4:$4),Table1[//DB])</f>
        <v>KENKO</v>
      </c>
      <c r="L265" s="4" t="str">
        <f ca="1">INDEX(INDIRECT($4:$4),Table1[//DB])</f>
        <v>12 GRS</v>
      </c>
      <c r="M265" s="4" t="str">
        <f ca="1">INDEX(INDIRECT($4:$4),Table1[//DB])</f>
        <v>mechpen</v>
      </c>
      <c r="N265" s="4" t="str">
        <f ca="1">INDEX(INDIRECT($4:$4),Table1[//DB])</f>
        <v>12</v>
      </c>
      <c r="O265" s="4" t="str">
        <f ca="1">INDEX(INDIRECT($4:$4),Table1[//DB])</f>
        <v>GRS</v>
      </c>
      <c r="P265" s="4">
        <f ca="1">INDEX(INDIRECT($4:$4),Table1[//DB])</f>
        <v>12</v>
      </c>
      <c r="Q265" s="4" t="str">
        <f ca="1">INDEX(INDIRECT($4:$4),Table1[//DB])</f>
        <v>LSN</v>
      </c>
      <c r="R265" s="4">
        <f ca="1">INDEX(INDIRECT($4:$4),Table1[//DB])</f>
        <v>12</v>
      </c>
      <c r="S265" s="4" t="str">
        <f ca="1">INDEX(INDIRECT($4:$4),Table1[//DB])</f>
        <v>PCS</v>
      </c>
      <c r="T265" s="4">
        <f ca="1">INDEX(INDIRECT($4:$4),Table1[//DB])</f>
        <v>1728</v>
      </c>
      <c r="U265" s="4" t="str">
        <f ca="1">INDEX(INDIRECT($4:$4),Table1[//DB])</f>
        <v>PCS</v>
      </c>
      <c r="V265" s="4"/>
      <c r="W265" s="2">
        <f>INDEX([1]!NOTA[C],Table1[[#This Row],[//NOTA]])</f>
        <v>1</v>
      </c>
      <c r="X26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65" s="2">
        <f>IF(Table1[[#This Row],[CTN]]&lt;1,"",INDEX([1]!NOTA[QTY],Table1[[#This Row],[//NOTA]]))</f>
        <v>0</v>
      </c>
      <c r="Z265" s="2">
        <f>IF(Table1[[#This Row],[CTN]]&lt;1,"",INDEX([1]!NOTA[STN],Table1[[#This Row],[//NOTA]]))</f>
        <v>0</v>
      </c>
      <c r="AA26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265" s="4" t="str">
        <f>IF(Table1[[#This Row],[CTN]]&lt;1,INDEX([1]!NOTA[QTY],Table1[[#This Row],[//NOTA]]),"")</f>
        <v/>
      </c>
      <c r="AC265" s="4" t="str">
        <f>IF(Table1[[#This Row],[SISA]]="","",INDEX([1]!NOTA[STN],Table1[[#This Row],[//NOTA]]))</f>
        <v/>
      </c>
      <c r="AD26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5" s="2" t="str">
        <f>IF(Table1[[#This Row],[SISA X]]="","",Table1[[#This Row],[STN X]])</f>
        <v/>
      </c>
      <c r="AF265" s="2" t="str">
        <f ca="1">IF(AND(AR$5:AR$373&gt;=$3:$3,AR$5:AR$373&lt;=$4:$4),Table1[[#This Row],[CTN]],"")</f>
        <v/>
      </c>
      <c r="AG265" s="2" t="str">
        <f ca="1">IF(Table1[[#This Row],[CTN_MG_1]]="","",Table1[[#This Row],[SISA X]])</f>
        <v/>
      </c>
      <c r="AH265" s="2" t="str">
        <f ca="1">IF(Table1[[#This Row],[QTY_ECER_MG_1]]="","",Table1[[#This Row],[STN SISA X]])</f>
        <v/>
      </c>
      <c r="AI265" s="2" t="str">
        <f ca="1">IF(Table1[[#This Row],[CTN_MG_1]]="","",COUNT(AF$6:AF265))</f>
        <v/>
      </c>
      <c r="AJ265" s="2">
        <f ca="1">IF(AND(Table1[TGL_H]&gt;=$3:$3,Table1[TGL_H]&lt;=$4:$4),Table1[CTN],"")</f>
        <v>1</v>
      </c>
      <c r="AK265" s="2" t="str">
        <f ca="1">IF(Table1[[#This Row],[CTN_MG_2]]="","",Table1[[#This Row],[SISA X]])</f>
        <v/>
      </c>
      <c r="AL265" s="2" t="str">
        <f ca="1">IF(Table1[[#This Row],[QTY_ECER_MG_2]]="","",Table1[[#This Row],[STN SISA X]])</f>
        <v/>
      </c>
      <c r="AM265" s="2">
        <f ca="1">IF(Table1[[#This Row],[CTN_MG_2]]="","",COUNT(AJ$6:AJ265))</f>
        <v>91</v>
      </c>
      <c r="AN265" s="2" t="str">
        <f ca="1">IF(AND(AR$5:AR$373&gt;=$3:$3,AR$5:AR$373&lt;=$4:$4),Table1[[#This Row],[CTN]],"")</f>
        <v/>
      </c>
      <c r="AO265" s="2" t="str">
        <f ca="1">IF(Table1[[#This Row],[CTN_MG_3]]="","",Table1[[#This Row],[SISA X]])</f>
        <v/>
      </c>
      <c r="AP265" s="2" t="str">
        <f ca="1">IF(Table1[[#This Row],[QTY_ECER_MG_3]]="","",Table1[[#This Row],[STN SISA X]])</f>
        <v/>
      </c>
      <c r="AQ265" s="4" t="str">
        <f ca="1">IF(Table1[[#This Row],[CTN_MG_3]]="","",COUNT(AN$6:AN265))</f>
        <v/>
      </c>
      <c r="AR265" s="3">
        <f ca="1">INDEX([1]!NOTA[TGL_H],Table1[[#This Row],[//NOTA]])</f>
        <v>45121</v>
      </c>
    </row>
    <row r="266" spans="1:44" x14ac:dyDescent="0.25">
      <c r="A266" s="1">
        <v>327</v>
      </c>
      <c r="D266" s="4" t="str">
        <f ca="1">INDEX([1]!NOTA[NB NOTA_C_QTY],Table1[[#This Row],[//NOTA]])</f>
        <v>kenkoglupenglp0112grsartomoro</v>
      </c>
      <c r="E26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lemglupenkenkoglp0112grs</v>
      </c>
      <c r="F266" s="4">
        <f ca="1">MATCH(Table1[NB BM_C_QTY],Table6[POINTER],0)</f>
        <v>3822</v>
      </c>
      <c r="G266" s="4">
        <f t="shared" si="5"/>
        <v>327</v>
      </c>
      <c r="H266" s="4">
        <f ca="1">MATCH(Table1[[#This Row],[NB NOTA_C_QTY]],[2]!db[NB NOTA_C_QTY+F],0)</f>
        <v>1365</v>
      </c>
      <c r="I266" s="4" t="str">
        <f ca="1">INDEX(INDIRECT($4:$4),Table1[//DB])</f>
        <v>Lem Glupen Kenko GLP-01</v>
      </c>
      <c r="J266" s="4" t="str">
        <f ca="1">INDEX(INDIRECT($4:$4),Table1[//DB])</f>
        <v>ARTO MORO</v>
      </c>
      <c r="K266" s="5" t="str">
        <f ca="1">INDEX(INDIRECT($4:$4),Table1[//DB])</f>
        <v>KENKO</v>
      </c>
      <c r="L266" s="4" t="str">
        <f ca="1">INDEX(INDIRECT($4:$4),Table1[//DB])</f>
        <v>12 GRS</v>
      </c>
      <c r="M266" s="4" t="str">
        <f ca="1">INDEX(INDIRECT($4:$4),Table1[//DB])</f>
        <v>lem</v>
      </c>
      <c r="N266" s="4" t="str">
        <f ca="1">INDEX(INDIRECT($4:$4),Table1[//DB])</f>
        <v>12</v>
      </c>
      <c r="O266" s="4" t="str">
        <f ca="1">INDEX(INDIRECT($4:$4),Table1[//DB])</f>
        <v>GRS</v>
      </c>
      <c r="P266" s="4">
        <f ca="1">INDEX(INDIRECT($4:$4),Table1[//DB])</f>
        <v>12</v>
      </c>
      <c r="Q266" s="4" t="str">
        <f ca="1">INDEX(INDIRECT($4:$4),Table1[//DB])</f>
        <v>LSN</v>
      </c>
      <c r="R266" s="4">
        <f ca="1">INDEX(INDIRECT($4:$4),Table1[//DB])</f>
        <v>12</v>
      </c>
      <c r="S266" s="4" t="str">
        <f ca="1">INDEX(INDIRECT($4:$4),Table1[//DB])</f>
        <v>PCS</v>
      </c>
      <c r="T266" s="4">
        <f ca="1">INDEX(INDIRECT($4:$4),Table1[//DB])</f>
        <v>1728</v>
      </c>
      <c r="U266" s="4" t="str">
        <f ca="1">INDEX(INDIRECT($4:$4),Table1[//DB])</f>
        <v>PCS</v>
      </c>
      <c r="V266" s="4"/>
      <c r="W266" s="2">
        <f>INDEX([1]!NOTA[C],Table1[[#This Row],[//NOTA]])</f>
        <v>1</v>
      </c>
      <c r="X26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66" s="2">
        <f>IF(Table1[[#This Row],[CTN]]&lt;1,"",INDEX([1]!NOTA[QTY],Table1[[#This Row],[//NOTA]]))</f>
        <v>0</v>
      </c>
      <c r="Z266" s="2">
        <f>IF(Table1[[#This Row],[CTN]]&lt;1,"",INDEX([1]!NOTA[STN],Table1[[#This Row],[//NOTA]]))</f>
        <v>0</v>
      </c>
      <c r="AA26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266" s="4" t="str">
        <f>IF(Table1[[#This Row],[CTN]]&lt;1,INDEX([1]!NOTA[QTY],Table1[[#This Row],[//NOTA]]),"")</f>
        <v/>
      </c>
      <c r="AC266" s="4" t="str">
        <f>IF(Table1[[#This Row],[SISA]]="","",INDEX([1]!NOTA[STN],Table1[[#This Row],[//NOTA]]))</f>
        <v/>
      </c>
      <c r="AD26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6" s="2" t="str">
        <f>IF(Table1[[#This Row],[SISA X]]="","",Table1[[#This Row],[STN X]])</f>
        <v/>
      </c>
      <c r="AF266" s="2" t="str">
        <f ca="1">IF(AND(AR$5:AR$373&gt;=$3:$3,AR$5:AR$373&lt;=$4:$4),Table1[[#This Row],[CTN]],"")</f>
        <v/>
      </c>
      <c r="AG266" s="2" t="str">
        <f ca="1">IF(Table1[[#This Row],[CTN_MG_1]]="","",Table1[[#This Row],[SISA X]])</f>
        <v/>
      </c>
      <c r="AH266" s="2" t="str">
        <f ca="1">IF(Table1[[#This Row],[QTY_ECER_MG_1]]="","",Table1[[#This Row],[STN SISA X]])</f>
        <v/>
      </c>
      <c r="AI266" s="2" t="str">
        <f ca="1">IF(Table1[[#This Row],[CTN_MG_1]]="","",COUNT(AF$6:AF266))</f>
        <v/>
      </c>
      <c r="AJ266" s="2">
        <f ca="1">IF(AND(Table1[TGL_H]&gt;=$3:$3,Table1[TGL_H]&lt;=$4:$4),Table1[CTN],"")</f>
        <v>1</v>
      </c>
      <c r="AK266" s="2" t="str">
        <f ca="1">IF(Table1[[#This Row],[CTN_MG_2]]="","",Table1[[#This Row],[SISA X]])</f>
        <v/>
      </c>
      <c r="AL266" s="2" t="str">
        <f ca="1">IF(Table1[[#This Row],[QTY_ECER_MG_2]]="","",Table1[[#This Row],[STN SISA X]])</f>
        <v/>
      </c>
      <c r="AM266" s="2">
        <f ca="1">IF(Table1[[#This Row],[CTN_MG_2]]="","",COUNT(AJ$6:AJ266))</f>
        <v>92</v>
      </c>
      <c r="AN266" s="2" t="str">
        <f ca="1">IF(AND(AR$5:AR$373&gt;=$3:$3,AR$5:AR$373&lt;=$4:$4),Table1[[#This Row],[CTN]],"")</f>
        <v/>
      </c>
      <c r="AO266" s="2" t="str">
        <f ca="1">IF(Table1[[#This Row],[CTN_MG_3]]="","",Table1[[#This Row],[SISA X]])</f>
        <v/>
      </c>
      <c r="AP266" s="2" t="str">
        <f ca="1">IF(Table1[[#This Row],[QTY_ECER_MG_3]]="","",Table1[[#This Row],[STN SISA X]])</f>
        <v/>
      </c>
      <c r="AQ266" s="4" t="str">
        <f ca="1">IF(Table1[[#This Row],[CTN_MG_3]]="","",COUNT(AN$6:AN266))</f>
        <v/>
      </c>
      <c r="AR266" s="3">
        <f ca="1">INDEX([1]!NOTA[TGL_H],Table1[[#This Row],[//NOTA]])</f>
        <v>45121</v>
      </c>
    </row>
    <row r="267" spans="1:44" x14ac:dyDescent="0.25">
      <c r="A267" s="1">
        <v>328</v>
      </c>
      <c r="D267" s="4" t="str">
        <f ca="1">INDEX([1]!NOTA[NB NOTA_C_QTY],Table1[[#This Row],[//NOTA]])</f>
        <v>kenkostaplerhd10smini25lsnartomoro</v>
      </c>
      <c r="E26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staplerkenkohd10smini25lsn</v>
      </c>
      <c r="F267" s="4">
        <f ca="1">MATCH(Table1[NB BM_C_QTY],Table6[POINTER],0)</f>
        <v>3739</v>
      </c>
      <c r="G267" s="4">
        <f t="shared" si="5"/>
        <v>328</v>
      </c>
      <c r="H267" s="4">
        <f ca="1">MATCH(Table1[[#This Row],[NB NOTA_C_QTY]],[2]!db[NB NOTA_C_QTY+F],0)</f>
        <v>1478</v>
      </c>
      <c r="I267" s="4" t="str">
        <f ca="1">INDEX(INDIRECT($4:$4),Table1[//DB])</f>
        <v>Stapler Kenko HD-10 S mini</v>
      </c>
      <c r="J267" s="4" t="str">
        <f ca="1">INDEX(INDIRECT($4:$4),Table1[//DB])</f>
        <v>ARTO MORO</v>
      </c>
      <c r="K267" s="5" t="str">
        <f ca="1">INDEX(INDIRECT($4:$4),Table1[//DB])</f>
        <v>KENKO</v>
      </c>
      <c r="L267" s="4" t="str">
        <f ca="1">INDEX(INDIRECT($4:$4),Table1[//DB])</f>
        <v>25 LSN</v>
      </c>
      <c r="M267" s="4" t="str">
        <f ca="1">INDEX(INDIRECT($4:$4),Table1[//DB])</f>
        <v>stapler</v>
      </c>
      <c r="N267" s="4" t="str">
        <f ca="1">INDEX(INDIRECT($4:$4),Table1[//DB])</f>
        <v>25</v>
      </c>
      <c r="O267" s="4" t="str">
        <f ca="1">INDEX(INDIRECT($4:$4),Table1[//DB])</f>
        <v>LSN</v>
      </c>
      <c r="P267" s="4">
        <f ca="1">INDEX(INDIRECT($4:$4),Table1[//DB])</f>
        <v>12</v>
      </c>
      <c r="Q267" s="4" t="str">
        <f ca="1">INDEX(INDIRECT($4:$4),Table1[//DB])</f>
        <v>PCS</v>
      </c>
      <c r="R267" s="4" t="str">
        <f ca="1">INDEX(INDIRECT($4:$4),Table1[//DB])</f>
        <v/>
      </c>
      <c r="S267" s="4" t="str">
        <f ca="1">INDEX(INDIRECT($4:$4),Table1[//DB])</f>
        <v/>
      </c>
      <c r="T267" s="4">
        <f ca="1">INDEX(INDIRECT($4:$4),Table1[//DB])</f>
        <v>300</v>
      </c>
      <c r="U267" s="4" t="str">
        <f ca="1">INDEX(INDIRECT($4:$4),Table1[//DB])</f>
        <v>PCS</v>
      </c>
      <c r="V267" s="4"/>
      <c r="W267" s="2">
        <f>INDEX([1]!NOTA[C],Table1[[#This Row],[//NOTA]])</f>
        <v>2</v>
      </c>
      <c r="X26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67" s="2">
        <f>IF(Table1[[#This Row],[CTN]]&lt;1,"",INDEX([1]!NOTA[QTY],Table1[[#This Row],[//NOTA]]))</f>
        <v>0</v>
      </c>
      <c r="Z267" s="2">
        <f>IF(Table1[[#This Row],[CTN]]&lt;1,"",INDEX([1]!NOTA[STN],Table1[[#This Row],[//NOTA]]))</f>
        <v>0</v>
      </c>
      <c r="AA26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267" s="4" t="str">
        <f>IF(Table1[[#This Row],[CTN]]&lt;1,INDEX([1]!NOTA[QTY],Table1[[#This Row],[//NOTA]]),"")</f>
        <v/>
      </c>
      <c r="AC267" s="4" t="str">
        <f>IF(Table1[[#This Row],[SISA]]="","",INDEX([1]!NOTA[STN],Table1[[#This Row],[//NOTA]]))</f>
        <v/>
      </c>
      <c r="AD26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7" s="2" t="str">
        <f>IF(Table1[[#This Row],[SISA X]]="","",Table1[[#This Row],[STN X]])</f>
        <v/>
      </c>
      <c r="AF267" s="2" t="str">
        <f ca="1">IF(AND(AR$5:AR$373&gt;=$3:$3,AR$5:AR$373&lt;=$4:$4),Table1[[#This Row],[CTN]],"")</f>
        <v/>
      </c>
      <c r="AG267" s="2" t="str">
        <f ca="1">IF(Table1[[#This Row],[CTN_MG_1]]="","",Table1[[#This Row],[SISA X]])</f>
        <v/>
      </c>
      <c r="AH267" s="2" t="str">
        <f ca="1">IF(Table1[[#This Row],[QTY_ECER_MG_1]]="","",Table1[[#This Row],[STN SISA X]])</f>
        <v/>
      </c>
      <c r="AI267" s="2" t="str">
        <f ca="1">IF(Table1[[#This Row],[CTN_MG_1]]="","",COUNT(AF$6:AF267))</f>
        <v/>
      </c>
      <c r="AJ267" s="2">
        <f ca="1">IF(AND(Table1[TGL_H]&gt;=$3:$3,Table1[TGL_H]&lt;=$4:$4),Table1[CTN],"")</f>
        <v>2</v>
      </c>
      <c r="AK267" s="2" t="str">
        <f ca="1">IF(Table1[[#This Row],[CTN_MG_2]]="","",Table1[[#This Row],[SISA X]])</f>
        <v/>
      </c>
      <c r="AL267" s="2" t="str">
        <f ca="1">IF(Table1[[#This Row],[QTY_ECER_MG_2]]="","",Table1[[#This Row],[STN SISA X]])</f>
        <v/>
      </c>
      <c r="AM267" s="2">
        <f ca="1">IF(Table1[[#This Row],[CTN_MG_2]]="","",COUNT(AJ$6:AJ267))</f>
        <v>93</v>
      </c>
      <c r="AN267" s="2" t="str">
        <f ca="1">IF(AND(AR$5:AR$373&gt;=$3:$3,AR$5:AR$373&lt;=$4:$4),Table1[[#This Row],[CTN]],"")</f>
        <v/>
      </c>
      <c r="AO267" s="2" t="str">
        <f ca="1">IF(Table1[[#This Row],[CTN_MG_3]]="","",Table1[[#This Row],[SISA X]])</f>
        <v/>
      </c>
      <c r="AP267" s="2" t="str">
        <f ca="1">IF(Table1[[#This Row],[QTY_ECER_MG_3]]="","",Table1[[#This Row],[STN SISA X]])</f>
        <v/>
      </c>
      <c r="AQ267" s="4" t="str">
        <f ca="1">IF(Table1[[#This Row],[CTN_MG_3]]="","",COUNT(AN$6:AN267))</f>
        <v/>
      </c>
      <c r="AR267" s="3">
        <f ca="1">INDEX([1]!NOTA[TGL_H],Table1[[#This Row],[//NOTA]])</f>
        <v>45121</v>
      </c>
    </row>
    <row r="268" spans="1:44" x14ac:dyDescent="0.25">
      <c r="A268" s="1">
        <v>330</v>
      </c>
      <c r="D268" s="4" t="str">
        <f ca="1">INDEX([1]!NOTA[NB NOTA_C_QTY],Table1[[#This Row],[//NOTA]])</f>
        <v>kenkogelpenke16dotndotblack12grsartomoro</v>
      </c>
      <c r="E26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gelpenkenkoke16dotndothitam12grs</v>
      </c>
      <c r="F268" s="4" t="e">
        <f ca="1">MATCH(Table1[NB BM_C_QTY],Table6[POINTER],0)</f>
        <v>#N/A</v>
      </c>
      <c r="G268" s="4">
        <f t="shared" si="5"/>
        <v>330</v>
      </c>
      <c r="H268" s="4">
        <f ca="1">MATCH(Table1[[#This Row],[NB NOTA_C_QTY]],[2]!db[NB NOTA_C_QTY+F],0)</f>
        <v>1343</v>
      </c>
      <c r="I268" s="4" t="str">
        <f ca="1">INDEX(INDIRECT($4:$4),Table1[//DB])</f>
        <v>Gel pen Kenko KE-16 Dot N Dot hitam</v>
      </c>
      <c r="J268" s="4" t="str">
        <f ca="1">INDEX(INDIRECT($4:$4),Table1[//DB])</f>
        <v>ARTO MORO</v>
      </c>
      <c r="K268" s="5" t="str">
        <f ca="1">INDEX(INDIRECT($4:$4),Table1[//DB])</f>
        <v>KENKO</v>
      </c>
      <c r="L268" s="4" t="str">
        <f ca="1">INDEX(INDIRECT($4:$4),Table1[//DB])</f>
        <v>12 GRS</v>
      </c>
      <c r="M268" s="4" t="str">
        <f ca="1">INDEX(INDIRECT($4:$4),Table1[//DB])</f>
        <v>pen</v>
      </c>
      <c r="N268" s="4" t="str">
        <f ca="1">INDEX(INDIRECT($4:$4),Table1[//DB])</f>
        <v>12</v>
      </c>
      <c r="O268" s="4" t="str">
        <f ca="1">INDEX(INDIRECT($4:$4),Table1[//DB])</f>
        <v>GRS</v>
      </c>
      <c r="P268" s="4">
        <f ca="1">INDEX(INDIRECT($4:$4),Table1[//DB])</f>
        <v>12</v>
      </c>
      <c r="Q268" s="4" t="str">
        <f ca="1">INDEX(INDIRECT($4:$4),Table1[//DB])</f>
        <v>LSN</v>
      </c>
      <c r="R268" s="4">
        <f ca="1">INDEX(INDIRECT($4:$4),Table1[//DB])</f>
        <v>12</v>
      </c>
      <c r="S268" s="4" t="str">
        <f ca="1">INDEX(INDIRECT($4:$4),Table1[//DB])</f>
        <v>PCS</v>
      </c>
      <c r="T268" s="4">
        <f ca="1">INDEX(INDIRECT($4:$4),Table1[//DB])</f>
        <v>1728</v>
      </c>
      <c r="U268" s="4" t="str">
        <f ca="1">INDEX(INDIRECT($4:$4),Table1[//DB])</f>
        <v>PCS</v>
      </c>
      <c r="V268" s="4"/>
      <c r="W268" s="2">
        <f>INDEX([1]!NOTA[C],Table1[[#This Row],[//NOTA]])</f>
        <v>3</v>
      </c>
      <c r="X268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68" s="2">
        <f>IF(Table1[[#This Row],[CTN]]&lt;1,"",INDEX([1]!NOTA[QTY],Table1[[#This Row],[//NOTA]]))</f>
        <v>0</v>
      </c>
      <c r="Z268" s="2">
        <f>IF(Table1[[#This Row],[CTN]]&lt;1,"",INDEX([1]!NOTA[STN],Table1[[#This Row],[//NOTA]]))</f>
        <v>0</v>
      </c>
      <c r="AA26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5184</v>
      </c>
      <c r="AB268" s="4" t="str">
        <f>IF(Table1[[#This Row],[CTN]]&lt;1,INDEX([1]!NOTA[QTY],Table1[[#This Row],[//NOTA]]),"")</f>
        <v/>
      </c>
      <c r="AC268" s="4" t="str">
        <f>IF(Table1[[#This Row],[SISA]]="","",INDEX([1]!NOTA[STN],Table1[[#This Row],[//NOTA]]))</f>
        <v/>
      </c>
      <c r="AD26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8" s="2" t="str">
        <f>IF(Table1[[#This Row],[SISA X]]="","",Table1[[#This Row],[STN X]])</f>
        <v/>
      </c>
      <c r="AF268" s="2" t="str">
        <f ca="1">IF(AND(AR$5:AR$373&gt;=$3:$3,AR$5:AR$373&lt;=$4:$4),Table1[[#This Row],[CTN]],"")</f>
        <v/>
      </c>
      <c r="AG268" s="2" t="str">
        <f ca="1">IF(Table1[[#This Row],[CTN_MG_1]]="","",Table1[[#This Row],[SISA X]])</f>
        <v/>
      </c>
      <c r="AH268" s="2" t="str">
        <f ca="1">IF(Table1[[#This Row],[QTY_ECER_MG_1]]="","",Table1[[#This Row],[STN SISA X]])</f>
        <v/>
      </c>
      <c r="AI268" s="2" t="str">
        <f ca="1">IF(Table1[[#This Row],[CTN_MG_1]]="","",COUNT(AF$6:AF268))</f>
        <v/>
      </c>
      <c r="AJ268" s="2">
        <f ca="1">IF(AND(Table1[TGL_H]&gt;=$3:$3,Table1[TGL_H]&lt;=$4:$4),Table1[CTN],"")</f>
        <v>3</v>
      </c>
      <c r="AK268" s="2" t="str">
        <f ca="1">IF(Table1[[#This Row],[CTN_MG_2]]="","",Table1[[#This Row],[SISA X]])</f>
        <v/>
      </c>
      <c r="AL268" s="2" t="str">
        <f ca="1">IF(Table1[[#This Row],[QTY_ECER_MG_2]]="","",Table1[[#This Row],[STN SISA X]])</f>
        <v/>
      </c>
      <c r="AM268" s="2">
        <f ca="1">IF(Table1[[#This Row],[CTN_MG_2]]="","",COUNT(AJ$6:AJ268))</f>
        <v>94</v>
      </c>
      <c r="AN268" s="2" t="str">
        <f ca="1">IF(AND(AR$5:AR$373&gt;=$3:$3,AR$5:AR$373&lt;=$4:$4),Table1[[#This Row],[CTN]],"")</f>
        <v/>
      </c>
      <c r="AO268" s="2" t="str">
        <f ca="1">IF(Table1[[#This Row],[CTN_MG_3]]="","",Table1[[#This Row],[SISA X]])</f>
        <v/>
      </c>
      <c r="AP268" s="2" t="str">
        <f ca="1">IF(Table1[[#This Row],[QTY_ECER_MG_3]]="","",Table1[[#This Row],[STN SISA X]])</f>
        <v/>
      </c>
      <c r="AQ268" s="4" t="str">
        <f ca="1">IF(Table1[[#This Row],[CTN_MG_3]]="","",COUNT(AN$6:AN268))</f>
        <v/>
      </c>
      <c r="AR268" s="3">
        <f ca="1">INDEX([1]!NOTA[TGL_H],Table1[[#This Row],[//NOTA]])</f>
        <v>45121</v>
      </c>
    </row>
    <row r="269" spans="1:44" x14ac:dyDescent="0.25">
      <c r="A269" s="1">
        <v>331</v>
      </c>
      <c r="D269" s="4" t="str">
        <f ca="1">INDEX([1]!NOTA[NB NOTA_C_QTY],Table1[[#This Row],[//NOTA]])</f>
        <v>kenkocorrectionfluidke107m36lsnartomoro</v>
      </c>
      <c r="E26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tipeexkenkoke107m36lsn</v>
      </c>
      <c r="F269" s="4">
        <f ca="1">MATCH(Table1[NB BM_C_QTY],Table6[POINTER],0)</f>
        <v>3806</v>
      </c>
      <c r="G269" s="4">
        <f t="shared" si="5"/>
        <v>331</v>
      </c>
      <c r="H269" s="4">
        <f ca="1">MATCH(Table1[[#This Row],[NB NOTA_C_QTY]],[2]!db[NB NOTA_C_QTY+F],0)</f>
        <v>1264</v>
      </c>
      <c r="I269" s="4" t="str">
        <f ca="1">INDEX(INDIRECT($4:$4),Table1[//DB])</f>
        <v>Tipe-ex Kenko KE-107 M</v>
      </c>
      <c r="J269" s="4" t="str">
        <f ca="1">INDEX(INDIRECT($4:$4),Table1[//DB])</f>
        <v>ARTO MORO</v>
      </c>
      <c r="K269" s="5" t="str">
        <f ca="1">INDEX(INDIRECT($4:$4),Table1[//DB])</f>
        <v>KENKO</v>
      </c>
      <c r="L269" s="4" t="str">
        <f ca="1">INDEX(INDIRECT($4:$4),Table1[//DB])</f>
        <v>36 LSN</v>
      </c>
      <c r="M269" s="4" t="str">
        <f ca="1">INDEX(INDIRECT($4:$4),Table1[//DB])</f>
        <v>tipex</v>
      </c>
      <c r="N269" s="4" t="str">
        <f ca="1">INDEX(INDIRECT($4:$4),Table1[//DB])</f>
        <v>36</v>
      </c>
      <c r="O269" s="4" t="str">
        <f ca="1">INDEX(INDIRECT($4:$4),Table1[//DB])</f>
        <v>LSN</v>
      </c>
      <c r="P269" s="4">
        <f ca="1">INDEX(INDIRECT($4:$4),Table1[//DB])</f>
        <v>12</v>
      </c>
      <c r="Q269" s="4" t="str">
        <f ca="1">INDEX(INDIRECT($4:$4),Table1[//DB])</f>
        <v>PCS</v>
      </c>
      <c r="R269" s="4" t="str">
        <f ca="1">INDEX(INDIRECT($4:$4),Table1[//DB])</f>
        <v/>
      </c>
      <c r="S269" s="4" t="str">
        <f ca="1">INDEX(INDIRECT($4:$4),Table1[//DB])</f>
        <v/>
      </c>
      <c r="T269" s="4">
        <f ca="1">INDEX(INDIRECT($4:$4),Table1[//DB])</f>
        <v>432</v>
      </c>
      <c r="U269" s="4" t="str">
        <f ca="1">INDEX(INDIRECT($4:$4),Table1[//DB])</f>
        <v>PCS</v>
      </c>
      <c r="V269" s="4"/>
      <c r="W269" s="2">
        <f>INDEX([1]!NOTA[C],Table1[[#This Row],[//NOTA]])</f>
        <v>5</v>
      </c>
      <c r="X26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69" s="2">
        <f>IF(Table1[[#This Row],[CTN]]&lt;1,"",INDEX([1]!NOTA[QTY],Table1[[#This Row],[//NOTA]]))</f>
        <v>0</v>
      </c>
      <c r="Z269" s="2">
        <f>IF(Table1[[#This Row],[CTN]]&lt;1,"",INDEX([1]!NOTA[STN],Table1[[#This Row],[//NOTA]]))</f>
        <v>0</v>
      </c>
      <c r="AA26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B269" s="4" t="str">
        <f>IF(Table1[[#This Row],[CTN]]&lt;1,INDEX([1]!NOTA[QTY],Table1[[#This Row],[//NOTA]]),"")</f>
        <v/>
      </c>
      <c r="AC269" s="4" t="str">
        <f>IF(Table1[[#This Row],[SISA]]="","",INDEX([1]!NOTA[STN],Table1[[#This Row],[//NOTA]]))</f>
        <v/>
      </c>
      <c r="AD26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69" s="2" t="str">
        <f>IF(Table1[[#This Row],[SISA X]]="","",Table1[[#This Row],[STN X]])</f>
        <v/>
      </c>
      <c r="AF269" s="2" t="str">
        <f ca="1">IF(AND(AR$5:AR$373&gt;=$3:$3,AR$5:AR$373&lt;=$4:$4),Table1[[#This Row],[CTN]],"")</f>
        <v/>
      </c>
      <c r="AG269" s="2" t="str">
        <f ca="1">IF(Table1[[#This Row],[CTN_MG_1]]="","",Table1[[#This Row],[SISA X]])</f>
        <v/>
      </c>
      <c r="AH269" s="2" t="str">
        <f ca="1">IF(Table1[[#This Row],[QTY_ECER_MG_1]]="","",Table1[[#This Row],[STN SISA X]])</f>
        <v/>
      </c>
      <c r="AI269" s="2" t="str">
        <f ca="1">IF(Table1[[#This Row],[CTN_MG_1]]="","",COUNT(AF$6:AF269))</f>
        <v/>
      </c>
      <c r="AJ269" s="2">
        <f ca="1">IF(AND(Table1[TGL_H]&gt;=$3:$3,Table1[TGL_H]&lt;=$4:$4),Table1[CTN],"")</f>
        <v>5</v>
      </c>
      <c r="AK269" s="2" t="str">
        <f ca="1">IF(Table1[[#This Row],[CTN_MG_2]]="","",Table1[[#This Row],[SISA X]])</f>
        <v/>
      </c>
      <c r="AL269" s="2" t="str">
        <f ca="1">IF(Table1[[#This Row],[QTY_ECER_MG_2]]="","",Table1[[#This Row],[STN SISA X]])</f>
        <v/>
      </c>
      <c r="AM269" s="2">
        <f ca="1">IF(Table1[[#This Row],[CTN_MG_2]]="","",COUNT(AJ$6:AJ269))</f>
        <v>95</v>
      </c>
      <c r="AN269" s="2" t="str">
        <f ca="1">IF(AND(AR$5:AR$373&gt;=$3:$3,AR$5:AR$373&lt;=$4:$4),Table1[[#This Row],[CTN]],"")</f>
        <v/>
      </c>
      <c r="AO269" s="2" t="str">
        <f ca="1">IF(Table1[[#This Row],[CTN_MG_3]]="","",Table1[[#This Row],[SISA X]])</f>
        <v/>
      </c>
      <c r="AP269" s="2" t="str">
        <f ca="1">IF(Table1[[#This Row],[QTY_ECER_MG_3]]="","",Table1[[#This Row],[STN SISA X]])</f>
        <v/>
      </c>
      <c r="AQ269" s="4" t="str">
        <f ca="1">IF(Table1[[#This Row],[CTN_MG_3]]="","",COUNT(AN$6:AN269))</f>
        <v/>
      </c>
      <c r="AR269" s="3">
        <f ca="1">INDEX([1]!NOTA[TGL_H],Table1[[#This Row],[//NOTA]])</f>
        <v>45121</v>
      </c>
    </row>
    <row r="270" spans="1:44" x14ac:dyDescent="0.25">
      <c r="A270" s="1">
        <v>332</v>
      </c>
      <c r="D270" s="4" t="str">
        <f ca="1">INDEX([1]!NOTA[NB NOTA_C_QTY],Table1[[#This Row],[//NOTA]])</f>
        <v>kenkogluestick8grsmall36box30pcsartomoro</v>
      </c>
      <c r="E27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lemstickkenko8grkecil36box30pcs</v>
      </c>
      <c r="F270" s="4" t="e">
        <f ca="1">MATCH(Table1[NB BM_C_QTY],Table6[POINTER],0)</f>
        <v>#N/A</v>
      </c>
      <c r="G270" s="4">
        <f t="shared" si="5"/>
        <v>332</v>
      </c>
      <c r="H270" s="4">
        <f ca="1">MATCH(Table1[[#This Row],[NB NOTA_C_QTY]],[2]!db[NB NOTA_C_QTY+F],0)</f>
        <v>1364</v>
      </c>
      <c r="I270" s="4" t="str">
        <f ca="1">INDEX(INDIRECT($4:$4),Table1[//DB])</f>
        <v>Lem stick Kenko 8gr kecil</v>
      </c>
      <c r="J270" s="4" t="str">
        <f ca="1">INDEX(INDIRECT($4:$4),Table1[//DB])</f>
        <v>ARTO MORO</v>
      </c>
      <c r="K270" s="5" t="str">
        <f ca="1">INDEX(INDIRECT($4:$4),Table1[//DB])</f>
        <v>KENKO</v>
      </c>
      <c r="L270" s="4" t="str">
        <f ca="1">INDEX(INDIRECT($4:$4),Table1[//DB])</f>
        <v>36 BOX (30 PCS)</v>
      </c>
      <c r="M270" s="4" t="str">
        <f ca="1">INDEX(INDIRECT($4:$4),Table1[//DB])</f>
        <v>lem</v>
      </c>
      <c r="N270" s="4" t="str">
        <f ca="1">INDEX(INDIRECT($4:$4),Table1[//DB])</f>
        <v>36</v>
      </c>
      <c r="O270" s="4" t="str">
        <f ca="1">INDEX(INDIRECT($4:$4),Table1[//DB])</f>
        <v>BOX</v>
      </c>
      <c r="P270" s="4" t="str">
        <f ca="1">INDEX(INDIRECT($4:$4),Table1[//DB])</f>
        <v>30</v>
      </c>
      <c r="Q270" s="4" t="str">
        <f ca="1">INDEX(INDIRECT($4:$4),Table1[//DB])</f>
        <v>PCS</v>
      </c>
      <c r="R270" s="4" t="str">
        <f ca="1">INDEX(INDIRECT($4:$4),Table1[//DB])</f>
        <v/>
      </c>
      <c r="S270" s="4" t="str">
        <f ca="1">INDEX(INDIRECT($4:$4),Table1[//DB])</f>
        <v/>
      </c>
      <c r="T270" s="4">
        <f ca="1">INDEX(INDIRECT($4:$4),Table1[//DB])</f>
        <v>1080</v>
      </c>
      <c r="U270" s="4" t="str">
        <f ca="1">INDEX(INDIRECT($4:$4),Table1[//DB])</f>
        <v>PCS</v>
      </c>
      <c r="V270" s="4"/>
      <c r="W270" s="2">
        <f>INDEX([1]!NOTA[C],Table1[[#This Row],[//NOTA]])</f>
        <v>2</v>
      </c>
      <c r="X27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70" s="2">
        <f>IF(Table1[[#This Row],[CTN]]&lt;1,"",INDEX([1]!NOTA[QTY],Table1[[#This Row],[//NOTA]]))</f>
        <v>0</v>
      </c>
      <c r="Z270" s="2">
        <f>IF(Table1[[#This Row],[CTN]]&lt;1,"",INDEX([1]!NOTA[STN],Table1[[#This Row],[//NOTA]]))</f>
        <v>0</v>
      </c>
      <c r="AA27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B270" s="4" t="str">
        <f>IF(Table1[[#This Row],[CTN]]&lt;1,INDEX([1]!NOTA[QTY],Table1[[#This Row],[//NOTA]]),"")</f>
        <v/>
      </c>
      <c r="AC270" s="4" t="str">
        <f>IF(Table1[[#This Row],[SISA]]="","",INDEX([1]!NOTA[STN],Table1[[#This Row],[//NOTA]]))</f>
        <v/>
      </c>
      <c r="AD27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0" s="2" t="str">
        <f>IF(Table1[[#This Row],[SISA X]]="","",Table1[[#This Row],[STN X]])</f>
        <v/>
      </c>
      <c r="AF270" s="2" t="str">
        <f ca="1">IF(AND(AR$5:AR$373&gt;=$3:$3,AR$5:AR$373&lt;=$4:$4),Table1[[#This Row],[CTN]],"")</f>
        <v/>
      </c>
      <c r="AG270" s="2" t="str">
        <f ca="1">IF(Table1[[#This Row],[CTN_MG_1]]="","",Table1[[#This Row],[SISA X]])</f>
        <v/>
      </c>
      <c r="AH270" s="2" t="str">
        <f ca="1">IF(Table1[[#This Row],[QTY_ECER_MG_1]]="","",Table1[[#This Row],[STN SISA X]])</f>
        <v/>
      </c>
      <c r="AI270" s="2" t="str">
        <f ca="1">IF(Table1[[#This Row],[CTN_MG_1]]="","",COUNT(AF$6:AF270))</f>
        <v/>
      </c>
      <c r="AJ270" s="2">
        <f ca="1">IF(AND(Table1[TGL_H]&gt;=$3:$3,Table1[TGL_H]&lt;=$4:$4),Table1[CTN],"")</f>
        <v>2</v>
      </c>
      <c r="AK270" s="2" t="str">
        <f ca="1">IF(Table1[[#This Row],[CTN_MG_2]]="","",Table1[[#This Row],[SISA X]])</f>
        <v/>
      </c>
      <c r="AL270" s="2" t="str">
        <f ca="1">IF(Table1[[#This Row],[QTY_ECER_MG_2]]="","",Table1[[#This Row],[STN SISA X]])</f>
        <v/>
      </c>
      <c r="AM270" s="2">
        <f ca="1">IF(Table1[[#This Row],[CTN_MG_2]]="","",COUNT(AJ$6:AJ270))</f>
        <v>96</v>
      </c>
      <c r="AN270" s="2" t="str">
        <f ca="1">IF(AND(AR$5:AR$373&gt;=$3:$3,AR$5:AR$373&lt;=$4:$4),Table1[[#This Row],[CTN]],"")</f>
        <v/>
      </c>
      <c r="AO270" s="2" t="str">
        <f ca="1">IF(Table1[[#This Row],[CTN_MG_3]]="","",Table1[[#This Row],[SISA X]])</f>
        <v/>
      </c>
      <c r="AP270" s="2" t="str">
        <f ca="1">IF(Table1[[#This Row],[QTY_ECER_MG_3]]="","",Table1[[#This Row],[STN SISA X]])</f>
        <v/>
      </c>
      <c r="AQ270" s="4" t="str">
        <f ca="1">IF(Table1[[#This Row],[CTN_MG_3]]="","",COUNT(AN$6:AN270))</f>
        <v/>
      </c>
      <c r="AR270" s="3">
        <f ca="1">INDEX([1]!NOTA[TGL_H],Table1[[#This Row],[//NOTA]])</f>
        <v>45121</v>
      </c>
    </row>
    <row r="271" spans="1:44" x14ac:dyDescent="0.25">
      <c r="A271" s="1">
        <v>333</v>
      </c>
      <c r="D271" s="4" t="str">
        <f ca="1">INDEX([1]!NOTA[NB NOTA_C_QTY],Table1[[#This Row],[//NOTA]])</f>
        <v>kenkoscissorsc82825lsnartomoro</v>
      </c>
      <c r="E27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guntingkenkosc82825lsn</v>
      </c>
      <c r="F271" s="4">
        <f ca="1">MATCH(Table1[NB BM_C_QTY],Table6[POINTER],0)</f>
        <v>3528</v>
      </c>
      <c r="G271" s="4">
        <f t="shared" si="5"/>
        <v>333</v>
      </c>
      <c r="H271" s="4">
        <f ca="1">MATCH(Table1[[#This Row],[NB NOTA_C_QTY]],[2]!db[NB NOTA_C_QTY+F],0)</f>
        <v>1450</v>
      </c>
      <c r="I271" s="4" t="str">
        <f ca="1">INDEX(INDIRECT($4:$4),Table1[//DB])</f>
        <v>Gunting Kenko SC-828</v>
      </c>
      <c r="J271" s="4" t="str">
        <f ca="1">INDEX(INDIRECT($4:$4),Table1[//DB])</f>
        <v>ARTO MORO</v>
      </c>
      <c r="K271" s="5" t="str">
        <f ca="1">INDEX(INDIRECT($4:$4),Table1[//DB])</f>
        <v>KENKO</v>
      </c>
      <c r="L271" s="4" t="str">
        <f ca="1">INDEX(INDIRECT($4:$4),Table1[//DB])</f>
        <v>25 LSN</v>
      </c>
      <c r="M271" s="4" t="str">
        <f ca="1">INDEX(INDIRECT($4:$4),Table1[//DB])</f>
        <v>gunting</v>
      </c>
      <c r="N271" s="4" t="str">
        <f ca="1">INDEX(INDIRECT($4:$4),Table1[//DB])</f>
        <v>25</v>
      </c>
      <c r="O271" s="4" t="str">
        <f ca="1">INDEX(INDIRECT($4:$4),Table1[//DB])</f>
        <v>LSN</v>
      </c>
      <c r="P271" s="4">
        <f ca="1">INDEX(INDIRECT($4:$4),Table1[//DB])</f>
        <v>12</v>
      </c>
      <c r="Q271" s="4" t="str">
        <f ca="1">INDEX(INDIRECT($4:$4),Table1[//DB])</f>
        <v>PCS</v>
      </c>
      <c r="R271" s="4" t="str">
        <f ca="1">INDEX(INDIRECT($4:$4),Table1[//DB])</f>
        <v/>
      </c>
      <c r="S271" s="4" t="str">
        <f ca="1">INDEX(INDIRECT($4:$4),Table1[//DB])</f>
        <v/>
      </c>
      <c r="T271" s="4">
        <f ca="1">INDEX(INDIRECT($4:$4),Table1[//DB])</f>
        <v>300</v>
      </c>
      <c r="U271" s="4" t="str">
        <f ca="1">INDEX(INDIRECT($4:$4),Table1[//DB])</f>
        <v>PCS</v>
      </c>
      <c r="V271" s="4"/>
      <c r="W271" s="2">
        <f>INDEX([1]!NOTA[C],Table1[[#This Row],[//NOTA]])</f>
        <v>2</v>
      </c>
      <c r="X27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71" s="2">
        <f>IF(Table1[[#This Row],[CTN]]&lt;1,"",INDEX([1]!NOTA[QTY],Table1[[#This Row],[//NOTA]]))</f>
        <v>0</v>
      </c>
      <c r="Z271" s="2">
        <f>IF(Table1[[#This Row],[CTN]]&lt;1,"",INDEX([1]!NOTA[STN],Table1[[#This Row],[//NOTA]]))</f>
        <v>0</v>
      </c>
      <c r="AA27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271" s="4" t="str">
        <f>IF(Table1[[#This Row],[CTN]]&lt;1,INDEX([1]!NOTA[QTY],Table1[[#This Row],[//NOTA]]),"")</f>
        <v/>
      </c>
      <c r="AC271" s="4" t="str">
        <f>IF(Table1[[#This Row],[SISA]]="","",INDEX([1]!NOTA[STN],Table1[[#This Row],[//NOTA]]))</f>
        <v/>
      </c>
      <c r="AD27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1" s="2" t="str">
        <f>IF(Table1[[#This Row],[SISA X]]="","",Table1[[#This Row],[STN X]])</f>
        <v/>
      </c>
      <c r="AF271" s="2" t="str">
        <f ca="1">IF(AND(AR$5:AR$373&gt;=$3:$3,AR$5:AR$373&lt;=$4:$4),Table1[[#This Row],[CTN]],"")</f>
        <v/>
      </c>
      <c r="AG271" s="2" t="str">
        <f ca="1">IF(Table1[[#This Row],[CTN_MG_1]]="","",Table1[[#This Row],[SISA X]])</f>
        <v/>
      </c>
      <c r="AH271" s="2" t="str">
        <f ca="1">IF(Table1[[#This Row],[QTY_ECER_MG_1]]="","",Table1[[#This Row],[STN SISA X]])</f>
        <v/>
      </c>
      <c r="AI271" s="2" t="str">
        <f ca="1">IF(Table1[[#This Row],[CTN_MG_1]]="","",COUNT(AF$6:AF271))</f>
        <v/>
      </c>
      <c r="AJ271" s="2">
        <f ca="1">IF(AND(Table1[TGL_H]&gt;=$3:$3,Table1[TGL_H]&lt;=$4:$4),Table1[CTN],"")</f>
        <v>2</v>
      </c>
      <c r="AK271" s="2" t="str">
        <f ca="1">IF(Table1[[#This Row],[CTN_MG_2]]="","",Table1[[#This Row],[SISA X]])</f>
        <v/>
      </c>
      <c r="AL271" s="2" t="str">
        <f ca="1">IF(Table1[[#This Row],[QTY_ECER_MG_2]]="","",Table1[[#This Row],[STN SISA X]])</f>
        <v/>
      </c>
      <c r="AM271" s="2">
        <f ca="1">IF(Table1[[#This Row],[CTN_MG_2]]="","",COUNT(AJ$6:AJ271))</f>
        <v>97</v>
      </c>
      <c r="AN271" s="2" t="str">
        <f ca="1">IF(AND(AR$5:AR$373&gt;=$3:$3,AR$5:AR$373&lt;=$4:$4),Table1[[#This Row],[CTN]],"")</f>
        <v/>
      </c>
      <c r="AO271" s="2" t="str">
        <f ca="1">IF(Table1[[#This Row],[CTN_MG_3]]="","",Table1[[#This Row],[SISA X]])</f>
        <v/>
      </c>
      <c r="AP271" s="2" t="str">
        <f ca="1">IF(Table1[[#This Row],[QTY_ECER_MG_3]]="","",Table1[[#This Row],[STN SISA X]])</f>
        <v/>
      </c>
      <c r="AQ271" s="4" t="str">
        <f ca="1">IF(Table1[[#This Row],[CTN_MG_3]]="","",COUNT(AN$6:AN271))</f>
        <v/>
      </c>
      <c r="AR271" s="3">
        <f ca="1">INDEX([1]!NOTA[TGL_H],Table1[[#This Row],[//NOTA]])</f>
        <v>45121</v>
      </c>
    </row>
    <row r="272" spans="1:44" x14ac:dyDescent="0.25">
      <c r="A272" s="1">
        <v>334</v>
      </c>
      <c r="D272" s="4" t="str">
        <f ca="1">INDEX([1]!NOTA[NB NOTA_C_QTY],Table1[[#This Row],[//NOTA]])</f>
        <v>kenkoscissorsc848n10lsnartomoro</v>
      </c>
      <c r="E27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guntingkenkosc848n10lsn</v>
      </c>
      <c r="F272" s="4">
        <f ca="1">MATCH(Table1[NB BM_C_QTY],Table6[POINTER],0)</f>
        <v>3526</v>
      </c>
      <c r="G272" s="4">
        <f t="shared" si="5"/>
        <v>334</v>
      </c>
      <c r="H272" s="4">
        <f ca="1">MATCH(Table1[[#This Row],[NB NOTA_C_QTY]],[2]!db[NB NOTA_C_QTY+F],0)</f>
        <v>1453</v>
      </c>
      <c r="I272" s="4" t="str">
        <f ca="1">INDEX(INDIRECT($4:$4),Table1[//DB])</f>
        <v>Gunting Kenko SC-848 N</v>
      </c>
      <c r="J272" s="4" t="str">
        <f ca="1">INDEX(INDIRECT($4:$4),Table1[//DB])</f>
        <v>ARTO MORO</v>
      </c>
      <c r="K272" s="5" t="str">
        <f ca="1">INDEX(INDIRECT($4:$4),Table1[//DB])</f>
        <v>KENKO</v>
      </c>
      <c r="L272" s="4" t="str">
        <f ca="1">INDEX(INDIRECT($4:$4),Table1[//DB])</f>
        <v>10 LSN</v>
      </c>
      <c r="M272" s="4" t="str">
        <f ca="1">INDEX(INDIRECT($4:$4),Table1[//DB])</f>
        <v>gunting</v>
      </c>
      <c r="N272" s="4" t="str">
        <f ca="1">INDEX(INDIRECT($4:$4),Table1[//DB])</f>
        <v>10</v>
      </c>
      <c r="O272" s="4" t="str">
        <f ca="1">INDEX(INDIRECT($4:$4),Table1[//DB])</f>
        <v>LSN</v>
      </c>
      <c r="P272" s="4">
        <f ca="1">INDEX(INDIRECT($4:$4),Table1[//DB])</f>
        <v>12</v>
      </c>
      <c r="Q272" s="4" t="str">
        <f ca="1">INDEX(INDIRECT($4:$4),Table1[//DB])</f>
        <v>PCS</v>
      </c>
      <c r="R272" s="4" t="str">
        <f ca="1">INDEX(INDIRECT($4:$4),Table1[//DB])</f>
        <v/>
      </c>
      <c r="S272" s="4" t="str">
        <f ca="1">INDEX(INDIRECT($4:$4),Table1[//DB])</f>
        <v/>
      </c>
      <c r="T272" s="4">
        <f ca="1">INDEX(INDIRECT($4:$4),Table1[//DB])</f>
        <v>120</v>
      </c>
      <c r="U272" s="4" t="str">
        <f ca="1">INDEX(INDIRECT($4:$4),Table1[//DB])</f>
        <v>PCS</v>
      </c>
      <c r="V272" s="4"/>
      <c r="W272" s="2">
        <f>INDEX([1]!NOTA[C],Table1[[#This Row],[//NOTA]])</f>
        <v>2</v>
      </c>
      <c r="X27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72" s="2">
        <f>IF(Table1[[#This Row],[CTN]]&lt;1,"",INDEX([1]!NOTA[QTY],Table1[[#This Row],[//NOTA]]))</f>
        <v>0</v>
      </c>
      <c r="Z272" s="2">
        <f>IF(Table1[[#This Row],[CTN]]&lt;1,"",INDEX([1]!NOTA[STN],Table1[[#This Row],[//NOTA]]))</f>
        <v>0</v>
      </c>
      <c r="AA27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272" s="4" t="str">
        <f>IF(Table1[[#This Row],[CTN]]&lt;1,INDEX([1]!NOTA[QTY],Table1[[#This Row],[//NOTA]]),"")</f>
        <v/>
      </c>
      <c r="AC272" s="4" t="str">
        <f>IF(Table1[[#This Row],[SISA]]="","",INDEX([1]!NOTA[STN],Table1[[#This Row],[//NOTA]]))</f>
        <v/>
      </c>
      <c r="AD27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2" s="2" t="str">
        <f>IF(Table1[[#This Row],[SISA X]]="","",Table1[[#This Row],[STN X]])</f>
        <v/>
      </c>
      <c r="AF272" s="2" t="str">
        <f ca="1">IF(AND(AR$5:AR$373&gt;=$3:$3,AR$5:AR$373&lt;=$4:$4),Table1[[#This Row],[CTN]],"")</f>
        <v/>
      </c>
      <c r="AG272" s="2" t="str">
        <f ca="1">IF(Table1[[#This Row],[CTN_MG_1]]="","",Table1[[#This Row],[SISA X]])</f>
        <v/>
      </c>
      <c r="AH272" s="2" t="str">
        <f ca="1">IF(Table1[[#This Row],[QTY_ECER_MG_1]]="","",Table1[[#This Row],[STN SISA X]])</f>
        <v/>
      </c>
      <c r="AI272" s="2" t="str">
        <f ca="1">IF(Table1[[#This Row],[CTN_MG_1]]="","",COUNT(AF$6:AF272))</f>
        <v/>
      </c>
      <c r="AJ272" s="2">
        <f ca="1">IF(AND(Table1[TGL_H]&gt;=$3:$3,Table1[TGL_H]&lt;=$4:$4),Table1[CTN],"")</f>
        <v>2</v>
      </c>
      <c r="AK272" s="2" t="str">
        <f ca="1">IF(Table1[[#This Row],[CTN_MG_2]]="","",Table1[[#This Row],[SISA X]])</f>
        <v/>
      </c>
      <c r="AL272" s="2" t="str">
        <f ca="1">IF(Table1[[#This Row],[QTY_ECER_MG_2]]="","",Table1[[#This Row],[STN SISA X]])</f>
        <v/>
      </c>
      <c r="AM272" s="2">
        <f ca="1">IF(Table1[[#This Row],[CTN_MG_2]]="","",COUNT(AJ$6:AJ272))</f>
        <v>98</v>
      </c>
      <c r="AN272" s="2" t="str">
        <f ca="1">IF(AND(AR$5:AR$373&gt;=$3:$3,AR$5:AR$373&lt;=$4:$4),Table1[[#This Row],[CTN]],"")</f>
        <v/>
      </c>
      <c r="AO272" s="2" t="str">
        <f ca="1">IF(Table1[[#This Row],[CTN_MG_3]]="","",Table1[[#This Row],[SISA X]])</f>
        <v/>
      </c>
      <c r="AP272" s="2" t="str">
        <f ca="1">IF(Table1[[#This Row],[QTY_ECER_MG_3]]="","",Table1[[#This Row],[STN SISA X]])</f>
        <v/>
      </c>
      <c r="AQ272" s="4" t="str">
        <f ca="1">IF(Table1[[#This Row],[CTN_MG_3]]="","",COUNT(AN$6:AN272))</f>
        <v/>
      </c>
      <c r="AR272" s="3">
        <f ca="1">INDEX([1]!NOTA[TGL_H],Table1[[#This Row],[//NOTA]])</f>
        <v>45121</v>
      </c>
    </row>
    <row r="273" spans="1:44" x14ac:dyDescent="0.25">
      <c r="A273" s="1">
        <v>335</v>
      </c>
      <c r="D273" s="4" t="str">
        <f ca="1">INDEX([1]!NOTA[NB NOTA_C_QTY],Table1[[#This Row],[//NOTA]])</f>
        <v>kenkojumboclipno520pak10boxartomoro</v>
      </c>
      <c r="E27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clipjumbokenkono520pak10box</v>
      </c>
      <c r="F273" s="4" t="e">
        <f ca="1">MATCH(Table1[NB BM_C_QTY],Table6[POINTER],0)</f>
        <v>#N/A</v>
      </c>
      <c r="G273" s="4">
        <f t="shared" si="5"/>
        <v>335</v>
      </c>
      <c r="H273" s="4">
        <f ca="1">MATCH(Table1[[#This Row],[NB NOTA_C_QTY]],[2]!db[NB NOTA_C_QTY+F],0)</f>
        <v>1388</v>
      </c>
      <c r="I273" s="4" t="str">
        <f ca="1">INDEX(INDIRECT($4:$4),Table1[//DB])</f>
        <v>Clip Jumbo Kenko no.5</v>
      </c>
      <c r="J273" s="4" t="str">
        <f ca="1">INDEX(INDIRECT($4:$4),Table1[//DB])</f>
        <v>ARTO MORO</v>
      </c>
      <c r="K273" s="5" t="str">
        <f ca="1">INDEX(INDIRECT($4:$4),Table1[//DB])</f>
        <v>KENKO</v>
      </c>
      <c r="L273" s="4" t="str">
        <f ca="1">INDEX(INDIRECT($4:$4),Table1[//DB])</f>
        <v>20 PAK (10 BOX)</v>
      </c>
      <c r="M273" s="4" t="str">
        <f ca="1">INDEX(INDIRECT($4:$4),Table1[//DB])</f>
        <v>clip</v>
      </c>
      <c r="N273" s="4" t="str">
        <f ca="1">INDEX(INDIRECT($4:$4),Table1[//DB])</f>
        <v>20</v>
      </c>
      <c r="O273" s="4" t="str">
        <f ca="1">INDEX(INDIRECT($4:$4),Table1[//DB])</f>
        <v>PAK</v>
      </c>
      <c r="P273" s="4" t="str">
        <f ca="1">INDEX(INDIRECT($4:$4),Table1[//DB])</f>
        <v>10</v>
      </c>
      <c r="Q273" s="4" t="str">
        <f ca="1">INDEX(INDIRECT($4:$4),Table1[//DB])</f>
        <v>BOX</v>
      </c>
      <c r="R273" s="4" t="str">
        <f ca="1">INDEX(INDIRECT($4:$4),Table1[//DB])</f>
        <v/>
      </c>
      <c r="S273" s="4" t="str">
        <f ca="1">INDEX(INDIRECT($4:$4),Table1[//DB])</f>
        <v/>
      </c>
      <c r="T273" s="4">
        <f ca="1">INDEX(INDIRECT($4:$4),Table1[//DB])</f>
        <v>200</v>
      </c>
      <c r="U273" s="4" t="str">
        <f ca="1">INDEX(INDIRECT($4:$4),Table1[//DB])</f>
        <v>BOX</v>
      </c>
      <c r="V273" s="4"/>
      <c r="W273" s="2">
        <f>INDEX([1]!NOTA[C],Table1[[#This Row],[//NOTA]])</f>
        <v>1</v>
      </c>
      <c r="X27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73" s="2">
        <f>IF(Table1[[#This Row],[CTN]]&lt;1,"",INDEX([1]!NOTA[QTY],Table1[[#This Row],[//NOTA]]))</f>
        <v>0</v>
      </c>
      <c r="Z273" s="2">
        <f>IF(Table1[[#This Row],[CTN]]&lt;1,"",INDEX([1]!NOTA[STN],Table1[[#This Row],[//NOTA]]))</f>
        <v>0</v>
      </c>
      <c r="AA27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</v>
      </c>
      <c r="AB273" s="4" t="str">
        <f>IF(Table1[[#This Row],[CTN]]&lt;1,INDEX([1]!NOTA[QTY],Table1[[#This Row],[//NOTA]]),"")</f>
        <v/>
      </c>
      <c r="AC273" s="4" t="str">
        <f>IF(Table1[[#This Row],[SISA]]="","",INDEX([1]!NOTA[STN],Table1[[#This Row],[//NOTA]]))</f>
        <v/>
      </c>
      <c r="AD27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3" s="2" t="str">
        <f>IF(Table1[[#This Row],[SISA X]]="","",Table1[[#This Row],[STN X]])</f>
        <v/>
      </c>
      <c r="AF273" s="2" t="str">
        <f ca="1">IF(AND(AR$5:AR$373&gt;=$3:$3,AR$5:AR$373&lt;=$4:$4),Table1[[#This Row],[CTN]],"")</f>
        <v/>
      </c>
      <c r="AG273" s="2" t="str">
        <f ca="1">IF(Table1[[#This Row],[CTN_MG_1]]="","",Table1[[#This Row],[SISA X]])</f>
        <v/>
      </c>
      <c r="AH273" s="2" t="str">
        <f ca="1">IF(Table1[[#This Row],[QTY_ECER_MG_1]]="","",Table1[[#This Row],[STN SISA X]])</f>
        <v/>
      </c>
      <c r="AI273" s="2" t="str">
        <f ca="1">IF(Table1[[#This Row],[CTN_MG_1]]="","",COUNT(AF$6:AF273))</f>
        <v/>
      </c>
      <c r="AJ273" s="2">
        <f ca="1">IF(AND(Table1[TGL_H]&gt;=$3:$3,Table1[TGL_H]&lt;=$4:$4),Table1[CTN],"")</f>
        <v>1</v>
      </c>
      <c r="AK273" s="2" t="str">
        <f ca="1">IF(Table1[[#This Row],[CTN_MG_2]]="","",Table1[[#This Row],[SISA X]])</f>
        <v/>
      </c>
      <c r="AL273" s="2" t="str">
        <f ca="1">IF(Table1[[#This Row],[QTY_ECER_MG_2]]="","",Table1[[#This Row],[STN SISA X]])</f>
        <v/>
      </c>
      <c r="AM273" s="2">
        <f ca="1">IF(Table1[[#This Row],[CTN_MG_2]]="","",COUNT(AJ$6:AJ273))</f>
        <v>99</v>
      </c>
      <c r="AN273" s="2" t="str">
        <f ca="1">IF(AND(AR$5:AR$373&gt;=$3:$3,AR$5:AR$373&lt;=$4:$4),Table1[[#This Row],[CTN]],"")</f>
        <v/>
      </c>
      <c r="AO273" s="2" t="str">
        <f ca="1">IF(Table1[[#This Row],[CTN_MG_3]]="","",Table1[[#This Row],[SISA X]])</f>
        <v/>
      </c>
      <c r="AP273" s="2" t="str">
        <f ca="1">IF(Table1[[#This Row],[QTY_ECER_MG_3]]="","",Table1[[#This Row],[STN SISA X]])</f>
        <v/>
      </c>
      <c r="AQ273" s="4" t="str">
        <f ca="1">IF(Table1[[#This Row],[CTN_MG_3]]="","",COUNT(AN$6:AN273))</f>
        <v/>
      </c>
      <c r="AR273" s="3">
        <f ca="1">INDEX([1]!NOTA[TGL_H],Table1[[#This Row],[//NOTA]])</f>
        <v>45121</v>
      </c>
    </row>
    <row r="274" spans="1:44" x14ac:dyDescent="0.25">
      <c r="A274" s="1">
        <v>337</v>
      </c>
      <c r="D274" s="4" t="str">
        <f ca="1">INDEX([1]!NOTA[NB NOTA_C_QTY],Table1[[#This Row],[//NOTA]])</f>
        <v>kenkocorrectionfluidke10836lsnartomoro</v>
      </c>
      <c r="E27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tipeexkenkoke10836lsn</v>
      </c>
      <c r="F274" s="4">
        <f ca="1">MATCH(Table1[NB BM_C_QTY],Table6[POINTER],0)</f>
        <v>3807</v>
      </c>
      <c r="G274" s="4">
        <f t="shared" si="5"/>
        <v>337</v>
      </c>
      <c r="H274" s="4">
        <f ca="1">MATCH(Table1[[#This Row],[NB NOTA_C_QTY]],[2]!db[NB NOTA_C_QTY+F],0)</f>
        <v>1265</v>
      </c>
      <c r="I274" s="4" t="str">
        <f ca="1">INDEX(INDIRECT($4:$4),Table1[//DB])</f>
        <v>Tipe-ex Kenko KE-108</v>
      </c>
      <c r="J274" s="4" t="str">
        <f ca="1">INDEX(INDIRECT($4:$4),Table1[//DB])</f>
        <v>ARTO MORO</v>
      </c>
      <c r="K274" s="5" t="str">
        <f ca="1">INDEX(INDIRECT($4:$4),Table1[//DB])</f>
        <v>KENKO</v>
      </c>
      <c r="L274" s="4" t="str">
        <f ca="1">INDEX(INDIRECT($4:$4),Table1[//DB])</f>
        <v>36 LSN</v>
      </c>
      <c r="M274" s="4" t="str">
        <f ca="1">INDEX(INDIRECT($4:$4),Table1[//DB])</f>
        <v>tipex</v>
      </c>
      <c r="N274" s="4" t="str">
        <f ca="1">INDEX(INDIRECT($4:$4),Table1[//DB])</f>
        <v>36</v>
      </c>
      <c r="O274" s="4" t="str">
        <f ca="1">INDEX(INDIRECT($4:$4),Table1[//DB])</f>
        <v>LSN</v>
      </c>
      <c r="P274" s="4">
        <f ca="1">INDEX(INDIRECT($4:$4),Table1[//DB])</f>
        <v>12</v>
      </c>
      <c r="Q274" s="4" t="str">
        <f ca="1">INDEX(INDIRECT($4:$4),Table1[//DB])</f>
        <v>PCS</v>
      </c>
      <c r="R274" s="4" t="str">
        <f ca="1">INDEX(INDIRECT($4:$4),Table1[//DB])</f>
        <v/>
      </c>
      <c r="S274" s="4" t="str">
        <f ca="1">INDEX(INDIRECT($4:$4),Table1[//DB])</f>
        <v/>
      </c>
      <c r="T274" s="4">
        <f ca="1">INDEX(INDIRECT($4:$4),Table1[//DB])</f>
        <v>432</v>
      </c>
      <c r="U274" s="4" t="str">
        <f ca="1">INDEX(INDIRECT($4:$4),Table1[//DB])</f>
        <v>PCS</v>
      </c>
      <c r="V274" s="4"/>
      <c r="W274" s="2">
        <f>INDEX([1]!NOTA[C],Table1[[#This Row],[//NOTA]])</f>
        <v>3</v>
      </c>
      <c r="X274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74" s="2">
        <f>IF(Table1[[#This Row],[CTN]]&lt;1,"",INDEX([1]!NOTA[QTY],Table1[[#This Row],[//NOTA]]))</f>
        <v>0</v>
      </c>
      <c r="Z274" s="2">
        <f>IF(Table1[[#This Row],[CTN]]&lt;1,"",INDEX([1]!NOTA[STN],Table1[[#This Row],[//NOTA]]))</f>
        <v>0</v>
      </c>
      <c r="AA27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1296</v>
      </c>
      <c r="AB274" s="4" t="str">
        <f>IF(Table1[[#This Row],[CTN]]&lt;1,INDEX([1]!NOTA[QTY],Table1[[#This Row],[//NOTA]]),"")</f>
        <v/>
      </c>
      <c r="AC274" s="4" t="str">
        <f>IF(Table1[[#This Row],[SISA]]="","",INDEX([1]!NOTA[STN],Table1[[#This Row],[//NOTA]]))</f>
        <v/>
      </c>
      <c r="AD27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4" s="2" t="str">
        <f>IF(Table1[[#This Row],[SISA X]]="","",Table1[[#This Row],[STN X]])</f>
        <v/>
      </c>
      <c r="AF274" s="2" t="str">
        <f ca="1">IF(AND(AR$5:AR$373&gt;=$3:$3,AR$5:AR$373&lt;=$4:$4),Table1[[#This Row],[CTN]],"")</f>
        <v/>
      </c>
      <c r="AG274" s="2" t="str">
        <f ca="1">IF(Table1[[#This Row],[CTN_MG_1]]="","",Table1[[#This Row],[SISA X]])</f>
        <v/>
      </c>
      <c r="AH274" s="2" t="str">
        <f ca="1">IF(Table1[[#This Row],[QTY_ECER_MG_1]]="","",Table1[[#This Row],[STN SISA X]])</f>
        <v/>
      </c>
      <c r="AI274" s="2" t="str">
        <f ca="1">IF(Table1[[#This Row],[CTN_MG_1]]="","",COUNT(AF$6:AF274))</f>
        <v/>
      </c>
      <c r="AJ274" s="2">
        <f ca="1">IF(AND(Table1[TGL_H]&gt;=$3:$3,Table1[TGL_H]&lt;=$4:$4),Table1[CTN],"")</f>
        <v>3</v>
      </c>
      <c r="AK274" s="2" t="str">
        <f ca="1">IF(Table1[[#This Row],[CTN_MG_2]]="","",Table1[[#This Row],[SISA X]])</f>
        <v/>
      </c>
      <c r="AL274" s="2" t="str">
        <f ca="1">IF(Table1[[#This Row],[QTY_ECER_MG_2]]="","",Table1[[#This Row],[STN SISA X]])</f>
        <v/>
      </c>
      <c r="AM274" s="2">
        <f ca="1">IF(Table1[[#This Row],[CTN_MG_2]]="","",COUNT(AJ$6:AJ274))</f>
        <v>100</v>
      </c>
      <c r="AN274" s="2" t="str">
        <f ca="1">IF(AND(AR$5:AR$373&gt;=$3:$3,AR$5:AR$373&lt;=$4:$4),Table1[[#This Row],[CTN]],"")</f>
        <v/>
      </c>
      <c r="AO274" s="2" t="str">
        <f ca="1">IF(Table1[[#This Row],[CTN_MG_3]]="","",Table1[[#This Row],[SISA X]])</f>
        <v/>
      </c>
      <c r="AP274" s="2" t="str">
        <f ca="1">IF(Table1[[#This Row],[QTY_ECER_MG_3]]="","",Table1[[#This Row],[STN SISA X]])</f>
        <v/>
      </c>
      <c r="AQ274" s="4" t="str">
        <f ca="1">IF(Table1[[#This Row],[CTN_MG_3]]="","",COUNT(AN$6:AN274))</f>
        <v/>
      </c>
      <c r="AR274" s="3">
        <f ca="1">INDEX([1]!NOTA[TGL_H],Table1[[#This Row],[//NOTA]])</f>
        <v>45121</v>
      </c>
    </row>
    <row r="275" spans="1:44" x14ac:dyDescent="0.25">
      <c r="A275" s="1">
        <v>338</v>
      </c>
      <c r="D275" s="4" t="str">
        <f ca="1">INDEX([1]!NOTA[NB NOTA_C_QTY],Table1[[#This Row],[//NOTA]])</f>
        <v>kenkocorrectionfluidke0136lsnartomoro</v>
      </c>
      <c r="E27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tipeexkenkoke0136lsn</v>
      </c>
      <c r="F275" s="4">
        <f ca="1">MATCH(Table1[NB BM_C_QTY],Table6[POINTER],0)</f>
        <v>3805</v>
      </c>
      <c r="G275" s="4">
        <f t="shared" si="5"/>
        <v>338</v>
      </c>
      <c r="H275" s="4">
        <f ca="1">MATCH(Table1[[#This Row],[NB NOTA_C_QTY]],[2]!db[NB NOTA_C_QTY+F],0)</f>
        <v>1263</v>
      </c>
      <c r="I275" s="4" t="str">
        <f ca="1">INDEX(INDIRECT($4:$4),Table1[//DB])</f>
        <v>Tipe-ex Kenko KE-01</v>
      </c>
      <c r="J275" s="4" t="str">
        <f ca="1">INDEX(INDIRECT($4:$4),Table1[//DB])</f>
        <v>ARTO MORO</v>
      </c>
      <c r="K275" s="5" t="str">
        <f ca="1">INDEX(INDIRECT($4:$4),Table1[//DB])</f>
        <v>KENKO</v>
      </c>
      <c r="L275" s="4" t="str">
        <f ca="1">INDEX(INDIRECT($4:$4),Table1[//DB])</f>
        <v>36 LSN</v>
      </c>
      <c r="M275" s="4" t="str">
        <f ca="1">INDEX(INDIRECT($4:$4),Table1[//DB])</f>
        <v>tipex</v>
      </c>
      <c r="N275" s="4" t="str">
        <f ca="1">INDEX(INDIRECT($4:$4),Table1[//DB])</f>
        <v>36</v>
      </c>
      <c r="O275" s="4" t="str">
        <f ca="1">INDEX(INDIRECT($4:$4),Table1[//DB])</f>
        <v>LSN</v>
      </c>
      <c r="P275" s="4">
        <f ca="1">INDEX(INDIRECT($4:$4),Table1[//DB])</f>
        <v>12</v>
      </c>
      <c r="Q275" s="4" t="str">
        <f ca="1">INDEX(INDIRECT($4:$4),Table1[//DB])</f>
        <v>PCS</v>
      </c>
      <c r="R275" s="4" t="str">
        <f ca="1">INDEX(INDIRECT($4:$4),Table1[//DB])</f>
        <v/>
      </c>
      <c r="S275" s="4" t="str">
        <f ca="1">INDEX(INDIRECT($4:$4),Table1[//DB])</f>
        <v/>
      </c>
      <c r="T275" s="4">
        <f ca="1">INDEX(INDIRECT($4:$4),Table1[//DB])</f>
        <v>432</v>
      </c>
      <c r="U275" s="4" t="str">
        <f ca="1">INDEX(INDIRECT($4:$4),Table1[//DB])</f>
        <v>PCS</v>
      </c>
      <c r="V275" s="4"/>
      <c r="W275" s="2">
        <f>INDEX([1]!NOTA[C],Table1[[#This Row],[//NOTA]])</f>
        <v>2</v>
      </c>
      <c r="X27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75" s="2">
        <f>IF(Table1[[#This Row],[CTN]]&lt;1,"",INDEX([1]!NOTA[QTY],Table1[[#This Row],[//NOTA]]))</f>
        <v>0</v>
      </c>
      <c r="Z275" s="2">
        <f>IF(Table1[[#This Row],[CTN]]&lt;1,"",INDEX([1]!NOTA[STN],Table1[[#This Row],[//NOTA]]))</f>
        <v>0</v>
      </c>
      <c r="AA27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275" s="4" t="str">
        <f>IF(Table1[[#This Row],[CTN]]&lt;1,INDEX([1]!NOTA[QTY],Table1[[#This Row],[//NOTA]]),"")</f>
        <v/>
      </c>
      <c r="AC275" s="4" t="str">
        <f>IF(Table1[[#This Row],[SISA]]="","",INDEX([1]!NOTA[STN],Table1[[#This Row],[//NOTA]]))</f>
        <v/>
      </c>
      <c r="AD27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5" s="2" t="str">
        <f>IF(Table1[[#This Row],[SISA X]]="","",Table1[[#This Row],[STN X]])</f>
        <v/>
      </c>
      <c r="AF275" s="2" t="str">
        <f ca="1">IF(AND(AR$5:AR$373&gt;=$3:$3,AR$5:AR$373&lt;=$4:$4),Table1[[#This Row],[CTN]],"")</f>
        <v/>
      </c>
      <c r="AG275" s="2" t="str">
        <f ca="1">IF(Table1[[#This Row],[CTN_MG_1]]="","",Table1[[#This Row],[SISA X]])</f>
        <v/>
      </c>
      <c r="AH275" s="2" t="str">
        <f ca="1">IF(Table1[[#This Row],[QTY_ECER_MG_1]]="","",Table1[[#This Row],[STN SISA X]])</f>
        <v/>
      </c>
      <c r="AI275" s="2" t="str">
        <f ca="1">IF(Table1[[#This Row],[CTN_MG_1]]="","",COUNT(AF$6:AF275))</f>
        <v/>
      </c>
      <c r="AJ275" s="2">
        <f ca="1">IF(AND(Table1[TGL_H]&gt;=$3:$3,Table1[TGL_H]&lt;=$4:$4),Table1[CTN],"")</f>
        <v>2</v>
      </c>
      <c r="AK275" s="2" t="str">
        <f ca="1">IF(Table1[[#This Row],[CTN_MG_2]]="","",Table1[[#This Row],[SISA X]])</f>
        <v/>
      </c>
      <c r="AL275" s="2" t="str">
        <f ca="1">IF(Table1[[#This Row],[QTY_ECER_MG_2]]="","",Table1[[#This Row],[STN SISA X]])</f>
        <v/>
      </c>
      <c r="AM275" s="2">
        <f ca="1">IF(Table1[[#This Row],[CTN_MG_2]]="","",COUNT(AJ$6:AJ275))</f>
        <v>101</v>
      </c>
      <c r="AN275" s="2" t="str">
        <f ca="1">IF(AND(AR$5:AR$373&gt;=$3:$3,AR$5:AR$373&lt;=$4:$4),Table1[[#This Row],[CTN]],"")</f>
        <v/>
      </c>
      <c r="AO275" s="2" t="str">
        <f ca="1">IF(Table1[[#This Row],[CTN_MG_3]]="","",Table1[[#This Row],[SISA X]])</f>
        <v/>
      </c>
      <c r="AP275" s="2" t="str">
        <f ca="1">IF(Table1[[#This Row],[QTY_ECER_MG_3]]="","",Table1[[#This Row],[STN SISA X]])</f>
        <v/>
      </c>
      <c r="AQ275" s="4" t="str">
        <f ca="1">IF(Table1[[#This Row],[CTN_MG_3]]="","",COUNT(AN$6:AN275))</f>
        <v/>
      </c>
      <c r="AR275" s="3">
        <f ca="1">INDEX([1]!NOTA[TGL_H],Table1[[#This Row],[//NOTA]])</f>
        <v>45121</v>
      </c>
    </row>
    <row r="276" spans="1:44" x14ac:dyDescent="0.25">
      <c r="A276" s="1">
        <v>339</v>
      </c>
      <c r="D276" s="4" t="str">
        <f ca="1">INDEX([1]!NOTA[NB NOTA_C_QTY],Table1[[#This Row],[//NOTA]])</f>
        <v>kenkoballpenbp39nblack144lsnartomoro</v>
      </c>
      <c r="E27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ballpenkenkobp39nhitam144lsn</v>
      </c>
      <c r="F276" s="4" t="e">
        <f ca="1">MATCH(Table1[NB BM_C_QTY],Table6[POINTER],0)</f>
        <v>#N/A</v>
      </c>
      <c r="G276" s="4">
        <f t="shared" si="5"/>
        <v>339</v>
      </c>
      <c r="H276" s="4">
        <f ca="1">MATCH(Table1[[#This Row],[NB NOTA_C_QTY]],[2]!db[NB NOTA_C_QTY+F],0)</f>
        <v>1204</v>
      </c>
      <c r="I276" s="4" t="str">
        <f ca="1">INDEX(INDIRECT($4:$4),Table1[//DB])</f>
        <v>Ballpen Kenko BP-39 N Hitam</v>
      </c>
      <c r="J276" s="4" t="str">
        <f ca="1">INDEX(INDIRECT($4:$4),Table1[//DB])</f>
        <v>ARTO MORO</v>
      </c>
      <c r="K276" s="5" t="str">
        <f ca="1">INDEX(INDIRECT($4:$4),Table1[//DB])</f>
        <v>KENKO</v>
      </c>
      <c r="L276" s="4" t="str">
        <f ca="1">INDEX(INDIRECT($4:$4),Table1[//DB])</f>
        <v>144 LSN</v>
      </c>
      <c r="M276" s="4" t="str">
        <f ca="1">INDEX(INDIRECT($4:$4),Table1[//DB])</f>
        <v>pen</v>
      </c>
      <c r="N276" s="4" t="str">
        <f ca="1">INDEX(INDIRECT($4:$4),Table1[//DB])</f>
        <v>144</v>
      </c>
      <c r="O276" s="4" t="str">
        <f ca="1">INDEX(INDIRECT($4:$4),Table1[//DB])</f>
        <v>LSN</v>
      </c>
      <c r="P276" s="4">
        <f ca="1">INDEX(INDIRECT($4:$4),Table1[//DB])</f>
        <v>12</v>
      </c>
      <c r="Q276" s="4" t="str">
        <f ca="1">INDEX(INDIRECT($4:$4),Table1[//DB])</f>
        <v>PCS</v>
      </c>
      <c r="R276" s="4" t="str">
        <f ca="1">INDEX(INDIRECT($4:$4),Table1[//DB])</f>
        <v/>
      </c>
      <c r="S276" s="4" t="str">
        <f ca="1">INDEX(INDIRECT($4:$4),Table1[//DB])</f>
        <v/>
      </c>
      <c r="T276" s="4">
        <f ca="1">INDEX(INDIRECT($4:$4),Table1[//DB])</f>
        <v>1728</v>
      </c>
      <c r="U276" s="4" t="str">
        <f ca="1">INDEX(INDIRECT($4:$4),Table1[//DB])</f>
        <v>PCS</v>
      </c>
      <c r="V276" s="4"/>
      <c r="W276" s="2">
        <f>INDEX([1]!NOTA[C],Table1[[#This Row],[//NOTA]])</f>
        <v>2</v>
      </c>
      <c r="X27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76" s="2">
        <f>IF(Table1[[#This Row],[CTN]]&lt;1,"",INDEX([1]!NOTA[QTY],Table1[[#This Row],[//NOTA]]))</f>
        <v>0</v>
      </c>
      <c r="Z276" s="2">
        <f>IF(Table1[[#This Row],[CTN]]&lt;1,"",INDEX([1]!NOTA[STN],Table1[[#This Row],[//NOTA]]))</f>
        <v>0</v>
      </c>
      <c r="AA27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B276" s="4" t="str">
        <f>IF(Table1[[#This Row],[CTN]]&lt;1,INDEX([1]!NOTA[QTY],Table1[[#This Row],[//NOTA]]),"")</f>
        <v/>
      </c>
      <c r="AC276" s="4" t="str">
        <f>IF(Table1[[#This Row],[SISA]]="","",INDEX([1]!NOTA[STN],Table1[[#This Row],[//NOTA]]))</f>
        <v/>
      </c>
      <c r="AD27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6" s="2" t="str">
        <f>IF(Table1[[#This Row],[SISA X]]="","",Table1[[#This Row],[STN X]])</f>
        <v/>
      </c>
      <c r="AF276" s="2" t="str">
        <f ca="1">IF(AND(AR$5:AR$373&gt;=$3:$3,AR$5:AR$373&lt;=$4:$4),Table1[[#This Row],[CTN]],"")</f>
        <v/>
      </c>
      <c r="AG276" s="2" t="str">
        <f ca="1">IF(Table1[[#This Row],[CTN_MG_1]]="","",Table1[[#This Row],[SISA X]])</f>
        <v/>
      </c>
      <c r="AH276" s="2" t="str">
        <f ca="1">IF(Table1[[#This Row],[QTY_ECER_MG_1]]="","",Table1[[#This Row],[STN SISA X]])</f>
        <v/>
      </c>
      <c r="AI276" s="2" t="str">
        <f ca="1">IF(Table1[[#This Row],[CTN_MG_1]]="","",COUNT(AF$6:AF276))</f>
        <v/>
      </c>
      <c r="AJ276" s="2">
        <f ca="1">IF(AND(Table1[TGL_H]&gt;=$3:$3,Table1[TGL_H]&lt;=$4:$4),Table1[CTN],"")</f>
        <v>2</v>
      </c>
      <c r="AK276" s="2" t="str">
        <f ca="1">IF(Table1[[#This Row],[CTN_MG_2]]="","",Table1[[#This Row],[SISA X]])</f>
        <v/>
      </c>
      <c r="AL276" s="2" t="str">
        <f ca="1">IF(Table1[[#This Row],[QTY_ECER_MG_2]]="","",Table1[[#This Row],[STN SISA X]])</f>
        <v/>
      </c>
      <c r="AM276" s="2">
        <f ca="1">IF(Table1[[#This Row],[CTN_MG_2]]="","",COUNT(AJ$6:AJ276))</f>
        <v>102</v>
      </c>
      <c r="AN276" s="2" t="str">
        <f ca="1">IF(AND(AR$5:AR$373&gt;=$3:$3,AR$5:AR$373&lt;=$4:$4),Table1[[#This Row],[CTN]],"")</f>
        <v/>
      </c>
      <c r="AO276" s="2" t="str">
        <f ca="1">IF(Table1[[#This Row],[CTN_MG_3]]="","",Table1[[#This Row],[SISA X]])</f>
        <v/>
      </c>
      <c r="AP276" s="2" t="str">
        <f ca="1">IF(Table1[[#This Row],[QTY_ECER_MG_3]]="","",Table1[[#This Row],[STN SISA X]])</f>
        <v/>
      </c>
      <c r="AQ276" s="4" t="str">
        <f ca="1">IF(Table1[[#This Row],[CTN_MG_3]]="","",COUNT(AN$6:AN276))</f>
        <v/>
      </c>
      <c r="AR276" s="3">
        <f ca="1">INDEX([1]!NOTA[TGL_H],Table1[[#This Row],[//NOTA]])</f>
        <v>45121</v>
      </c>
    </row>
    <row r="277" spans="1:44" x14ac:dyDescent="0.25">
      <c r="A277" s="1">
        <v>340</v>
      </c>
      <c r="D277" s="4" t="str">
        <f ca="1">INDEX([1]!NOTA[NB NOTA_C_QTY],Table1[[#This Row],[//NOTA]])</f>
        <v>kenkostaplerhd5020box6pcsartomoro</v>
      </c>
      <c r="E27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staplerkenkohd5020box6pcs</v>
      </c>
      <c r="F277" s="4" t="e">
        <f ca="1">MATCH(Table1[NB BM_C_QTY],Table6[POINTER],0)</f>
        <v>#N/A</v>
      </c>
      <c r="G277" s="4">
        <f t="shared" si="5"/>
        <v>340</v>
      </c>
      <c r="H277" s="4">
        <f ca="1">MATCH(Table1[[#This Row],[NB NOTA_C_QTY]],[2]!db[NB NOTA_C_QTY+F],0)</f>
        <v>1480</v>
      </c>
      <c r="I277" s="4" t="str">
        <f ca="1">INDEX(INDIRECT($4:$4),Table1[//DB])</f>
        <v>Stapler Kenko HD-50</v>
      </c>
      <c r="J277" s="4" t="str">
        <f ca="1">INDEX(INDIRECT($4:$4),Table1[//DB])</f>
        <v>ARTO MORO</v>
      </c>
      <c r="K277" s="5" t="str">
        <f ca="1">INDEX(INDIRECT($4:$4),Table1[//DB])</f>
        <v>KENKO</v>
      </c>
      <c r="L277" s="4" t="str">
        <f ca="1">INDEX(INDIRECT($4:$4),Table1[//DB])</f>
        <v>20 BOX (6 PCS)</v>
      </c>
      <c r="M277" s="4" t="str">
        <f ca="1">INDEX(INDIRECT($4:$4),Table1[//DB])</f>
        <v>stapler</v>
      </c>
      <c r="N277" s="4" t="str">
        <f ca="1">INDEX(INDIRECT($4:$4),Table1[//DB])</f>
        <v>20</v>
      </c>
      <c r="O277" s="4" t="str">
        <f ca="1">INDEX(INDIRECT($4:$4),Table1[//DB])</f>
        <v>BOX</v>
      </c>
      <c r="P277" s="4" t="str">
        <f ca="1">INDEX(INDIRECT($4:$4),Table1[//DB])</f>
        <v>6</v>
      </c>
      <c r="Q277" s="4" t="str">
        <f ca="1">INDEX(INDIRECT($4:$4),Table1[//DB])</f>
        <v>PCS</v>
      </c>
      <c r="R277" s="4" t="str">
        <f ca="1">INDEX(INDIRECT($4:$4),Table1[//DB])</f>
        <v/>
      </c>
      <c r="S277" s="4" t="str">
        <f ca="1">INDEX(INDIRECT($4:$4),Table1[//DB])</f>
        <v/>
      </c>
      <c r="T277" s="4">
        <f ca="1">INDEX(INDIRECT($4:$4),Table1[//DB])</f>
        <v>120</v>
      </c>
      <c r="U277" s="4" t="str">
        <f ca="1">INDEX(INDIRECT($4:$4),Table1[//DB])</f>
        <v>PCS</v>
      </c>
      <c r="V277" s="4"/>
      <c r="W277" s="2">
        <f>INDEX([1]!NOTA[C],Table1[[#This Row],[//NOTA]])</f>
        <v>1</v>
      </c>
      <c r="X27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77" s="2">
        <f>IF(Table1[[#This Row],[CTN]]&lt;1,"",INDEX([1]!NOTA[QTY],Table1[[#This Row],[//NOTA]]))</f>
        <v>0</v>
      </c>
      <c r="Z277" s="2">
        <f>IF(Table1[[#This Row],[CTN]]&lt;1,"",INDEX([1]!NOTA[STN],Table1[[#This Row],[//NOTA]]))</f>
        <v>0</v>
      </c>
      <c r="AA27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B277" s="4" t="str">
        <f>IF(Table1[[#This Row],[CTN]]&lt;1,INDEX([1]!NOTA[QTY],Table1[[#This Row],[//NOTA]]),"")</f>
        <v/>
      </c>
      <c r="AC277" s="4" t="str">
        <f>IF(Table1[[#This Row],[SISA]]="","",INDEX([1]!NOTA[STN],Table1[[#This Row],[//NOTA]]))</f>
        <v/>
      </c>
      <c r="AD27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7" s="2" t="str">
        <f>IF(Table1[[#This Row],[SISA X]]="","",Table1[[#This Row],[STN X]])</f>
        <v/>
      </c>
      <c r="AF277" s="2" t="str">
        <f ca="1">IF(AND(AR$5:AR$373&gt;=$3:$3,AR$5:AR$373&lt;=$4:$4),Table1[[#This Row],[CTN]],"")</f>
        <v/>
      </c>
      <c r="AG277" s="2" t="str">
        <f ca="1">IF(Table1[[#This Row],[CTN_MG_1]]="","",Table1[[#This Row],[SISA X]])</f>
        <v/>
      </c>
      <c r="AH277" s="2" t="str">
        <f ca="1">IF(Table1[[#This Row],[QTY_ECER_MG_1]]="","",Table1[[#This Row],[STN SISA X]])</f>
        <v/>
      </c>
      <c r="AI277" s="2" t="str">
        <f ca="1">IF(Table1[[#This Row],[CTN_MG_1]]="","",COUNT(AF$6:AF277))</f>
        <v/>
      </c>
      <c r="AJ277" s="2">
        <f ca="1">IF(AND(Table1[TGL_H]&gt;=$3:$3,Table1[TGL_H]&lt;=$4:$4),Table1[CTN],"")</f>
        <v>1</v>
      </c>
      <c r="AK277" s="2" t="str">
        <f ca="1">IF(Table1[[#This Row],[CTN_MG_2]]="","",Table1[[#This Row],[SISA X]])</f>
        <v/>
      </c>
      <c r="AL277" s="2" t="str">
        <f ca="1">IF(Table1[[#This Row],[QTY_ECER_MG_2]]="","",Table1[[#This Row],[STN SISA X]])</f>
        <v/>
      </c>
      <c r="AM277" s="2">
        <f ca="1">IF(Table1[[#This Row],[CTN_MG_2]]="","",COUNT(AJ$6:AJ277))</f>
        <v>103</v>
      </c>
      <c r="AN277" s="2" t="str">
        <f ca="1">IF(AND(AR$5:AR$373&gt;=$3:$3,AR$5:AR$373&lt;=$4:$4),Table1[[#This Row],[CTN]],"")</f>
        <v/>
      </c>
      <c r="AO277" s="2" t="str">
        <f ca="1">IF(Table1[[#This Row],[CTN_MG_3]]="","",Table1[[#This Row],[SISA X]])</f>
        <v/>
      </c>
      <c r="AP277" s="2" t="str">
        <f ca="1">IF(Table1[[#This Row],[QTY_ECER_MG_3]]="","",Table1[[#This Row],[STN SISA X]])</f>
        <v/>
      </c>
      <c r="AQ277" s="4" t="str">
        <f ca="1">IF(Table1[[#This Row],[CTN_MG_3]]="","",COUNT(AN$6:AN277))</f>
        <v/>
      </c>
      <c r="AR277" s="3">
        <f ca="1">INDEX([1]!NOTA[TGL_H],Table1[[#This Row],[//NOTA]])</f>
        <v>45121</v>
      </c>
    </row>
    <row r="278" spans="1:44" x14ac:dyDescent="0.25">
      <c r="A278" s="1">
        <v>341</v>
      </c>
      <c r="D278" s="4" t="str">
        <f ca="1">INDEX([1]!NOTA[NB NOTA_C_QTY],Table1[[#This Row],[//NOTA]])</f>
        <v>kenkogluestick8grsmall36box30pcsartomoro</v>
      </c>
      <c r="E27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lemstickkenko8grkecil36box30pcs</v>
      </c>
      <c r="F278" s="4" t="e">
        <f ca="1">MATCH(Table1[NB BM_C_QTY],Table6[POINTER],0)</f>
        <v>#N/A</v>
      </c>
      <c r="G278" s="4">
        <f t="shared" si="5"/>
        <v>341</v>
      </c>
      <c r="H278" s="4">
        <f ca="1">MATCH(Table1[[#This Row],[NB NOTA_C_QTY]],[2]!db[NB NOTA_C_QTY+F],0)</f>
        <v>1364</v>
      </c>
      <c r="I278" s="4" t="str">
        <f ca="1">INDEX(INDIRECT($4:$4),Table1[//DB])</f>
        <v>Lem stick Kenko 8gr kecil</v>
      </c>
      <c r="J278" s="4" t="str">
        <f ca="1">INDEX(INDIRECT($4:$4),Table1[//DB])</f>
        <v>ARTO MORO</v>
      </c>
      <c r="K278" s="5" t="str">
        <f ca="1">INDEX(INDIRECT($4:$4),Table1[//DB])</f>
        <v>KENKO</v>
      </c>
      <c r="L278" s="4" t="str">
        <f ca="1">INDEX(INDIRECT($4:$4),Table1[//DB])</f>
        <v>36 BOX (30 PCS)</v>
      </c>
      <c r="M278" s="4" t="str">
        <f ca="1">INDEX(INDIRECT($4:$4),Table1[//DB])</f>
        <v>lem</v>
      </c>
      <c r="N278" s="4" t="str">
        <f ca="1">INDEX(INDIRECT($4:$4),Table1[//DB])</f>
        <v>36</v>
      </c>
      <c r="O278" s="4" t="str">
        <f ca="1">INDEX(INDIRECT($4:$4),Table1[//DB])</f>
        <v>BOX</v>
      </c>
      <c r="P278" s="4" t="str">
        <f ca="1">INDEX(INDIRECT($4:$4),Table1[//DB])</f>
        <v>30</v>
      </c>
      <c r="Q278" s="4" t="str">
        <f ca="1">INDEX(INDIRECT($4:$4),Table1[//DB])</f>
        <v>PCS</v>
      </c>
      <c r="R278" s="4" t="str">
        <f ca="1">INDEX(INDIRECT($4:$4),Table1[//DB])</f>
        <v/>
      </c>
      <c r="S278" s="4" t="str">
        <f ca="1">INDEX(INDIRECT($4:$4),Table1[//DB])</f>
        <v/>
      </c>
      <c r="T278" s="4">
        <f ca="1">INDEX(INDIRECT($4:$4),Table1[//DB])</f>
        <v>1080</v>
      </c>
      <c r="U278" s="4" t="str">
        <f ca="1">INDEX(INDIRECT($4:$4),Table1[//DB])</f>
        <v>PCS</v>
      </c>
      <c r="V278" s="4"/>
      <c r="W278" s="2">
        <f>INDEX([1]!NOTA[C],Table1[[#This Row],[//NOTA]])</f>
        <v>2</v>
      </c>
      <c r="X27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278" s="2">
        <f>IF(Table1[[#This Row],[CTN]]&lt;1,"",INDEX([1]!NOTA[QTY],Table1[[#This Row],[//NOTA]]))</f>
        <v>0</v>
      </c>
      <c r="Z278" s="2">
        <f>IF(Table1[[#This Row],[CTN]]&lt;1,"",INDEX([1]!NOTA[STN],Table1[[#This Row],[//NOTA]]))</f>
        <v>0</v>
      </c>
      <c r="AA27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B278" s="4" t="str">
        <f>IF(Table1[[#This Row],[CTN]]&lt;1,INDEX([1]!NOTA[QTY],Table1[[#This Row],[//NOTA]]),"")</f>
        <v/>
      </c>
      <c r="AC278" s="4" t="str">
        <f>IF(Table1[[#This Row],[SISA]]="","",INDEX([1]!NOTA[STN],Table1[[#This Row],[//NOTA]]))</f>
        <v/>
      </c>
      <c r="AD27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8" s="2" t="str">
        <f>IF(Table1[[#This Row],[SISA X]]="","",Table1[[#This Row],[STN X]])</f>
        <v/>
      </c>
      <c r="AF278" s="2" t="str">
        <f ca="1">IF(AND(AR$5:AR$373&gt;=$3:$3,AR$5:AR$373&lt;=$4:$4),Table1[[#This Row],[CTN]],"")</f>
        <v/>
      </c>
      <c r="AG278" s="2" t="str">
        <f ca="1">IF(Table1[[#This Row],[CTN_MG_1]]="","",Table1[[#This Row],[SISA X]])</f>
        <v/>
      </c>
      <c r="AH278" s="2" t="str">
        <f ca="1">IF(Table1[[#This Row],[QTY_ECER_MG_1]]="","",Table1[[#This Row],[STN SISA X]])</f>
        <v/>
      </c>
      <c r="AI278" s="2" t="str">
        <f ca="1">IF(Table1[[#This Row],[CTN_MG_1]]="","",COUNT(AF$6:AF278))</f>
        <v/>
      </c>
      <c r="AJ278" s="2">
        <f ca="1">IF(AND(Table1[TGL_H]&gt;=$3:$3,Table1[TGL_H]&lt;=$4:$4),Table1[CTN],"")</f>
        <v>2</v>
      </c>
      <c r="AK278" s="2" t="str">
        <f ca="1">IF(Table1[[#This Row],[CTN_MG_2]]="","",Table1[[#This Row],[SISA X]])</f>
        <v/>
      </c>
      <c r="AL278" s="2" t="str">
        <f ca="1">IF(Table1[[#This Row],[QTY_ECER_MG_2]]="","",Table1[[#This Row],[STN SISA X]])</f>
        <v/>
      </c>
      <c r="AM278" s="2">
        <f ca="1">IF(Table1[[#This Row],[CTN_MG_2]]="","",COUNT(AJ$6:AJ278))</f>
        <v>104</v>
      </c>
      <c r="AN278" s="2" t="str">
        <f ca="1">IF(AND(AR$5:AR$373&gt;=$3:$3,AR$5:AR$373&lt;=$4:$4),Table1[[#This Row],[CTN]],"")</f>
        <v/>
      </c>
      <c r="AO278" s="2" t="str">
        <f ca="1">IF(Table1[[#This Row],[CTN_MG_3]]="","",Table1[[#This Row],[SISA X]])</f>
        <v/>
      </c>
      <c r="AP278" s="2" t="str">
        <f ca="1">IF(Table1[[#This Row],[QTY_ECER_MG_3]]="","",Table1[[#This Row],[STN SISA X]])</f>
        <v/>
      </c>
      <c r="AQ278" s="4" t="str">
        <f ca="1">IF(Table1[[#This Row],[CTN_MG_3]]="","",COUNT(AN$6:AN278))</f>
        <v/>
      </c>
      <c r="AR278" s="3">
        <f ca="1">INDEX([1]!NOTA[TGL_H],Table1[[#This Row],[//NOTA]])</f>
        <v>45121</v>
      </c>
    </row>
    <row r="279" spans="1:44" x14ac:dyDescent="0.25">
      <c r="A279" s="1">
        <v>342</v>
      </c>
      <c r="D279" s="4" t="str">
        <f ca="1">INDEX([1]!NOTA[NB NOTA_C_QTY],Table1[[#This Row],[//NOTA]])</f>
        <v>kenkogluestick15grmedium36box20pcsartomoro</v>
      </c>
      <c r="E27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lemstickkenko15grtanggung36box20pcs</v>
      </c>
      <c r="F279" s="4" t="e">
        <f ca="1">MATCH(Table1[NB BM_C_QTY],Table6[POINTER],0)</f>
        <v>#N/A</v>
      </c>
      <c r="G279" s="4">
        <f t="shared" si="5"/>
        <v>342</v>
      </c>
      <c r="H279" s="4">
        <f ca="1">MATCH(Table1[[#This Row],[NB NOTA_C_QTY]],[2]!db[NB NOTA_C_QTY+F],0)</f>
        <v>1362</v>
      </c>
      <c r="I279" s="4" t="str">
        <f ca="1">INDEX(INDIRECT($4:$4),Table1[//DB])</f>
        <v>Lem stick Kenko 15gr tanggung</v>
      </c>
      <c r="J279" s="4" t="str">
        <f ca="1">INDEX(INDIRECT($4:$4),Table1[//DB])</f>
        <v>ARTO MORO</v>
      </c>
      <c r="K279" s="5" t="str">
        <f ca="1">INDEX(INDIRECT($4:$4),Table1[//DB])</f>
        <v>KENKO</v>
      </c>
      <c r="L279" s="4" t="str">
        <f ca="1">INDEX(INDIRECT($4:$4),Table1[//DB])</f>
        <v>36 BOX (20 PCS)</v>
      </c>
      <c r="M279" s="4" t="str">
        <f ca="1">INDEX(INDIRECT($4:$4),Table1[//DB])</f>
        <v>lem</v>
      </c>
      <c r="N279" s="4" t="str">
        <f ca="1">INDEX(INDIRECT($4:$4),Table1[//DB])</f>
        <v>36</v>
      </c>
      <c r="O279" s="4" t="str">
        <f ca="1">INDEX(INDIRECT($4:$4),Table1[//DB])</f>
        <v>BOX</v>
      </c>
      <c r="P279" s="4" t="str">
        <f ca="1">INDEX(INDIRECT($4:$4),Table1[//DB])</f>
        <v>20</v>
      </c>
      <c r="Q279" s="4" t="str">
        <f ca="1">INDEX(INDIRECT($4:$4),Table1[//DB])</f>
        <v>PCS</v>
      </c>
      <c r="R279" s="4" t="str">
        <f ca="1">INDEX(INDIRECT($4:$4),Table1[//DB])</f>
        <v/>
      </c>
      <c r="S279" s="4" t="str">
        <f ca="1">INDEX(INDIRECT($4:$4),Table1[//DB])</f>
        <v/>
      </c>
      <c r="T279" s="4">
        <f ca="1">INDEX(INDIRECT($4:$4),Table1[//DB])</f>
        <v>720</v>
      </c>
      <c r="U279" s="4" t="str">
        <f ca="1">INDEX(INDIRECT($4:$4),Table1[//DB])</f>
        <v>PCS</v>
      </c>
      <c r="V279" s="4"/>
      <c r="W279" s="2">
        <f>INDEX([1]!NOTA[C],Table1[[#This Row],[//NOTA]])</f>
        <v>3</v>
      </c>
      <c r="X279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279" s="2">
        <f>IF(Table1[[#This Row],[CTN]]&lt;1,"",INDEX([1]!NOTA[QTY],Table1[[#This Row],[//NOTA]]))</f>
        <v>0</v>
      </c>
      <c r="Z279" s="2">
        <f>IF(Table1[[#This Row],[CTN]]&lt;1,"",INDEX([1]!NOTA[STN],Table1[[#This Row],[//NOTA]]))</f>
        <v>0</v>
      </c>
      <c r="AA27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B279" s="4" t="str">
        <f>IF(Table1[[#This Row],[CTN]]&lt;1,INDEX([1]!NOTA[QTY],Table1[[#This Row],[//NOTA]]),"")</f>
        <v/>
      </c>
      <c r="AC279" s="4" t="str">
        <f>IF(Table1[[#This Row],[SISA]]="","",INDEX([1]!NOTA[STN],Table1[[#This Row],[//NOTA]]))</f>
        <v/>
      </c>
      <c r="AD27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79" s="2" t="str">
        <f>IF(Table1[[#This Row],[SISA X]]="","",Table1[[#This Row],[STN X]])</f>
        <v/>
      </c>
      <c r="AF279" s="2" t="str">
        <f ca="1">IF(AND(AR$5:AR$373&gt;=$3:$3,AR$5:AR$373&lt;=$4:$4),Table1[[#This Row],[CTN]],"")</f>
        <v/>
      </c>
      <c r="AG279" s="2" t="str">
        <f ca="1">IF(Table1[[#This Row],[CTN_MG_1]]="","",Table1[[#This Row],[SISA X]])</f>
        <v/>
      </c>
      <c r="AH279" s="2" t="str">
        <f ca="1">IF(Table1[[#This Row],[QTY_ECER_MG_1]]="","",Table1[[#This Row],[STN SISA X]])</f>
        <v/>
      </c>
      <c r="AI279" s="2" t="str">
        <f ca="1">IF(Table1[[#This Row],[CTN_MG_1]]="","",COUNT(AF$6:AF279))</f>
        <v/>
      </c>
      <c r="AJ279" s="2">
        <f ca="1">IF(AND(Table1[TGL_H]&gt;=$3:$3,Table1[TGL_H]&lt;=$4:$4),Table1[CTN],"")</f>
        <v>3</v>
      </c>
      <c r="AK279" s="2" t="str">
        <f ca="1">IF(Table1[[#This Row],[CTN_MG_2]]="","",Table1[[#This Row],[SISA X]])</f>
        <v/>
      </c>
      <c r="AL279" s="2" t="str">
        <f ca="1">IF(Table1[[#This Row],[QTY_ECER_MG_2]]="","",Table1[[#This Row],[STN SISA X]])</f>
        <v/>
      </c>
      <c r="AM279" s="2">
        <f ca="1">IF(Table1[[#This Row],[CTN_MG_2]]="","",COUNT(AJ$6:AJ279))</f>
        <v>105</v>
      </c>
      <c r="AN279" s="2" t="str">
        <f ca="1">IF(AND(AR$5:AR$373&gt;=$3:$3,AR$5:AR$373&lt;=$4:$4),Table1[[#This Row],[CTN]],"")</f>
        <v/>
      </c>
      <c r="AO279" s="2" t="str">
        <f ca="1">IF(Table1[[#This Row],[CTN_MG_3]]="","",Table1[[#This Row],[SISA X]])</f>
        <v/>
      </c>
      <c r="AP279" s="2" t="str">
        <f ca="1">IF(Table1[[#This Row],[QTY_ECER_MG_3]]="","",Table1[[#This Row],[STN SISA X]])</f>
        <v/>
      </c>
      <c r="AQ279" s="4" t="str">
        <f ca="1">IF(Table1[[#This Row],[CTN_MG_3]]="","",COUNT(AN$6:AN279))</f>
        <v/>
      </c>
      <c r="AR279" s="3">
        <f ca="1">INDEX([1]!NOTA[TGL_H],Table1[[#This Row],[//NOTA]])</f>
        <v>45121</v>
      </c>
    </row>
    <row r="280" spans="1:44" x14ac:dyDescent="0.25">
      <c r="A280" s="1">
        <v>344</v>
      </c>
      <c r="D280" s="4" t="str">
        <f ca="1">INDEX([1]!NOTA[NB NOTA_C_QTY],Table1[[#This Row],[//NOTA]])</f>
        <v>crayonputartwcr12sjk12lsnartomoro</v>
      </c>
      <c r="E28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crayonputarjktwcr12s12lsn</v>
      </c>
      <c r="F280" s="4" t="e">
        <f ca="1">MATCH(Table1[NB BM_C_QTY],Table6[POINTER],0)</f>
        <v>#N/A</v>
      </c>
      <c r="G280" s="4">
        <f t="shared" si="5"/>
        <v>344</v>
      </c>
      <c r="H280" s="4">
        <f ca="1">MATCH(Table1[[#This Row],[NB NOTA_C_QTY]],[2]!db[NB NOTA_C_QTY+F],0)</f>
        <v>642</v>
      </c>
      <c r="I280" s="4" t="str">
        <f ca="1">INDEX(INDIRECT($4:$4),Table1[//DB])</f>
        <v>Crayon putar JK TWCR-12 S</v>
      </c>
      <c r="J280" s="4" t="str">
        <f ca="1">INDEX(INDIRECT($4:$4),Table1[//DB])</f>
        <v>ARTO MORO</v>
      </c>
      <c r="K280" s="5" t="str">
        <f ca="1">INDEX(INDIRECT($4:$4),Table1[//DB])</f>
        <v>ATALI</v>
      </c>
      <c r="L280" s="4" t="str">
        <f ca="1">INDEX(INDIRECT($4:$4),Table1[//DB])</f>
        <v>12 LSN</v>
      </c>
      <c r="M280" s="4" t="str">
        <f ca="1">INDEX(INDIRECT($4:$4),Table1[//DB])</f>
        <v>cr/op</v>
      </c>
      <c r="N280" s="4" t="str">
        <f ca="1">INDEX(INDIRECT($4:$4),Table1[//DB])</f>
        <v>12</v>
      </c>
      <c r="O280" s="4" t="str">
        <f ca="1">INDEX(INDIRECT($4:$4),Table1[//DB])</f>
        <v>LSN</v>
      </c>
      <c r="P280" s="4">
        <f ca="1">INDEX(INDIRECT($4:$4),Table1[//DB])</f>
        <v>12</v>
      </c>
      <c r="Q280" s="4" t="str">
        <f ca="1">INDEX(INDIRECT($4:$4),Table1[//DB])</f>
        <v>PCS</v>
      </c>
      <c r="R280" s="4" t="str">
        <f ca="1">INDEX(INDIRECT($4:$4),Table1[//DB])</f>
        <v/>
      </c>
      <c r="S280" s="4" t="str">
        <f ca="1">INDEX(INDIRECT($4:$4),Table1[//DB])</f>
        <v/>
      </c>
      <c r="T280" s="4">
        <f ca="1">INDEX(INDIRECT($4:$4),Table1[//DB])</f>
        <v>144</v>
      </c>
      <c r="U280" s="4" t="str">
        <f ca="1">INDEX(INDIRECT($4:$4),Table1[//DB])</f>
        <v>PCS</v>
      </c>
      <c r="V280" s="4"/>
      <c r="W280" s="2">
        <f>INDEX([1]!NOTA[C],Table1[[#This Row],[//NOTA]])</f>
        <v>1</v>
      </c>
      <c r="X28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0" s="2">
        <f>IF(Table1[[#This Row],[CTN]]&lt;1,"",INDEX([1]!NOTA[QTY],Table1[[#This Row],[//NOTA]]))</f>
        <v>144</v>
      </c>
      <c r="Z280" s="2" t="str">
        <f>IF(Table1[[#This Row],[CTN]]&lt;1,"",INDEX([1]!NOTA[STN],Table1[[#This Row],[//NOTA]]))</f>
        <v>SET</v>
      </c>
      <c r="AA28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280" s="4" t="str">
        <f>IF(Table1[[#This Row],[CTN]]&lt;1,INDEX([1]!NOTA[QTY],Table1[[#This Row],[//NOTA]]),"")</f>
        <v/>
      </c>
      <c r="AC280" s="4" t="str">
        <f>IF(Table1[[#This Row],[SISA]]="","",INDEX([1]!NOTA[STN],Table1[[#This Row],[//NOTA]]))</f>
        <v/>
      </c>
      <c r="AD28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80" s="2" t="str">
        <f>IF(Table1[[#This Row],[SISA X]]="","",Table1[[#This Row],[STN X]])</f>
        <v/>
      </c>
      <c r="AF280" s="2" t="str">
        <f ca="1">IF(AND(AR$5:AR$373&gt;=$3:$3,AR$5:AR$373&lt;=$4:$4),Table1[[#This Row],[CTN]],"")</f>
        <v/>
      </c>
      <c r="AG280" s="2" t="str">
        <f ca="1">IF(Table1[[#This Row],[CTN_MG_1]]="","",Table1[[#This Row],[SISA X]])</f>
        <v/>
      </c>
      <c r="AH280" s="2" t="str">
        <f ca="1">IF(Table1[[#This Row],[QTY_ECER_MG_1]]="","",Table1[[#This Row],[STN SISA X]])</f>
        <v/>
      </c>
      <c r="AI280" s="2" t="str">
        <f ca="1">IF(Table1[[#This Row],[CTN_MG_1]]="","",COUNT(AF$6:AF280))</f>
        <v/>
      </c>
      <c r="AJ280" s="2">
        <f ca="1">IF(AND(Table1[TGL_H]&gt;=$3:$3,Table1[TGL_H]&lt;=$4:$4),Table1[CTN],"")</f>
        <v>1</v>
      </c>
      <c r="AK280" s="2" t="str">
        <f ca="1">IF(Table1[[#This Row],[CTN_MG_2]]="","",Table1[[#This Row],[SISA X]])</f>
        <v/>
      </c>
      <c r="AL280" s="2" t="str">
        <f ca="1">IF(Table1[[#This Row],[QTY_ECER_MG_2]]="","",Table1[[#This Row],[STN SISA X]])</f>
        <v/>
      </c>
      <c r="AM280" s="2">
        <f ca="1">IF(Table1[[#This Row],[CTN_MG_2]]="","",COUNT(AJ$6:AJ280))</f>
        <v>106</v>
      </c>
      <c r="AN280" s="2" t="str">
        <f ca="1">IF(AND(AR$5:AR$373&gt;=$3:$3,AR$5:AR$373&lt;=$4:$4),Table1[[#This Row],[CTN]],"")</f>
        <v/>
      </c>
      <c r="AO280" s="2" t="str">
        <f ca="1">IF(Table1[[#This Row],[CTN_MG_3]]="","",Table1[[#This Row],[SISA X]])</f>
        <v/>
      </c>
      <c r="AP280" s="2" t="str">
        <f ca="1">IF(Table1[[#This Row],[QTY_ECER_MG_3]]="","",Table1[[#This Row],[STN SISA X]])</f>
        <v/>
      </c>
      <c r="AQ280" s="4" t="str">
        <f ca="1">IF(Table1[[#This Row],[CTN_MG_3]]="","",COUNT(AN$6:AN280))</f>
        <v/>
      </c>
      <c r="AR280" s="3">
        <f ca="1">INDEX([1]!NOTA[TGL_H],Table1[[#This Row],[//NOTA]])</f>
        <v>45121</v>
      </c>
    </row>
    <row r="281" spans="1:44" x14ac:dyDescent="0.25">
      <c r="A281" s="1">
        <v>345</v>
      </c>
      <c r="D281" s="4" t="str">
        <f ca="1">INDEX([1]!NOTA[NB NOTA_C_QTY],Table1[[#This Row],[//NOTA]])</f>
        <v>adhesivehookadhk3010jk4box40cadartomoro</v>
      </c>
      <c r="E28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adhesivehookadhk3010jk4box40cad</v>
      </c>
      <c r="F281" s="4" t="e">
        <f ca="1">MATCH(Table1[NB BM_C_QTY],Table6[POINTER],0)</f>
        <v>#N/A</v>
      </c>
      <c r="G281" s="4">
        <f t="shared" si="5"/>
        <v>345</v>
      </c>
      <c r="H281" s="4">
        <f ca="1">MATCH(Table1[[#This Row],[NB NOTA_C_QTY]],[2]!db[NB NOTA_C_QTY+F],0)</f>
        <v>43</v>
      </c>
      <c r="I281" s="4" t="str">
        <f ca="1">INDEX(INDIRECT($4:$4),Table1[//DB])</f>
        <v>ADHESIVE HOOK ADHK-3010 JK</v>
      </c>
      <c r="J281" s="4" t="str">
        <f ca="1">INDEX(INDIRECT($4:$4),Table1[//DB])</f>
        <v>ARTO MORO</v>
      </c>
      <c r="K281" s="5" t="str">
        <f ca="1">INDEX(INDIRECT($4:$4),Table1[//DB])</f>
        <v>ATALI</v>
      </c>
      <c r="L281" s="4" t="str">
        <f ca="1">INDEX(INDIRECT($4:$4),Table1[//DB])</f>
        <v>4 BOX (40 CAD)</v>
      </c>
      <c r="M281" s="4" t="str">
        <f ca="1">INDEX(INDIRECT($4:$4),Table1[//DB])</f>
        <v>dll</v>
      </c>
      <c r="N281" s="4" t="str">
        <f ca="1">INDEX(INDIRECT($4:$4),Table1[//DB])</f>
        <v>4</v>
      </c>
      <c r="O281" s="4" t="str">
        <f ca="1">INDEX(INDIRECT($4:$4),Table1[//DB])</f>
        <v>BOX</v>
      </c>
      <c r="P281" s="4" t="str">
        <f ca="1">INDEX(INDIRECT($4:$4),Table1[//DB])</f>
        <v>40</v>
      </c>
      <c r="Q281" s="4" t="str">
        <f ca="1">INDEX(INDIRECT($4:$4),Table1[//DB])</f>
        <v>CAD</v>
      </c>
      <c r="R281" s="4" t="str">
        <f ca="1">INDEX(INDIRECT($4:$4),Table1[//DB])</f>
        <v/>
      </c>
      <c r="S281" s="4" t="str">
        <f ca="1">INDEX(INDIRECT($4:$4),Table1[//DB])</f>
        <v/>
      </c>
      <c r="T281" s="4">
        <f ca="1">INDEX(INDIRECT($4:$4),Table1[//DB])</f>
        <v>160</v>
      </c>
      <c r="U281" s="4" t="str">
        <f ca="1">INDEX(INDIRECT($4:$4),Table1[//DB])</f>
        <v>CAD</v>
      </c>
      <c r="V281" s="4"/>
      <c r="W281" s="2">
        <f>INDEX([1]!NOTA[C],Table1[[#This Row],[//NOTA]])</f>
        <v>1</v>
      </c>
      <c r="X28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1" s="2">
        <f>IF(Table1[[#This Row],[CTN]]&lt;1,"",INDEX([1]!NOTA[QTY],Table1[[#This Row],[//NOTA]]))</f>
        <v>160</v>
      </c>
      <c r="Z281" s="2" t="str">
        <f>IF(Table1[[#This Row],[CTN]]&lt;1,"",INDEX([1]!NOTA[STN],Table1[[#This Row],[//NOTA]]))</f>
        <v>CAD</v>
      </c>
      <c r="AA28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160</v>
      </c>
      <c r="AB281" s="4" t="str">
        <f>IF(Table1[[#This Row],[CTN]]&lt;1,INDEX([1]!NOTA[QTY],Table1[[#This Row],[//NOTA]]),"")</f>
        <v/>
      </c>
      <c r="AC281" s="4" t="str">
        <f>IF(Table1[[#This Row],[SISA]]="","",INDEX([1]!NOTA[STN],Table1[[#This Row],[//NOTA]]))</f>
        <v/>
      </c>
      <c r="AD28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81" s="2" t="str">
        <f>IF(Table1[[#This Row],[SISA X]]="","",Table1[[#This Row],[STN X]])</f>
        <v/>
      </c>
      <c r="AF281" s="2" t="str">
        <f ca="1">IF(AND(AR$5:AR$373&gt;=$3:$3,AR$5:AR$373&lt;=$4:$4),Table1[[#This Row],[CTN]],"")</f>
        <v/>
      </c>
      <c r="AG281" s="2" t="str">
        <f ca="1">IF(Table1[[#This Row],[CTN_MG_1]]="","",Table1[[#This Row],[SISA X]])</f>
        <v/>
      </c>
      <c r="AH281" s="2" t="str">
        <f ca="1">IF(Table1[[#This Row],[QTY_ECER_MG_1]]="","",Table1[[#This Row],[STN SISA X]])</f>
        <v/>
      </c>
      <c r="AI281" s="2" t="str">
        <f ca="1">IF(Table1[[#This Row],[CTN_MG_1]]="","",COUNT(AF$6:AF281))</f>
        <v/>
      </c>
      <c r="AJ281" s="2">
        <f ca="1">IF(AND(Table1[TGL_H]&gt;=$3:$3,Table1[TGL_H]&lt;=$4:$4),Table1[CTN],"")</f>
        <v>1</v>
      </c>
      <c r="AK281" s="2" t="str">
        <f ca="1">IF(Table1[[#This Row],[CTN_MG_2]]="","",Table1[[#This Row],[SISA X]])</f>
        <v/>
      </c>
      <c r="AL281" s="2" t="str">
        <f ca="1">IF(Table1[[#This Row],[QTY_ECER_MG_2]]="","",Table1[[#This Row],[STN SISA X]])</f>
        <v/>
      </c>
      <c r="AM281" s="2">
        <f ca="1">IF(Table1[[#This Row],[CTN_MG_2]]="","",COUNT(AJ$6:AJ281))</f>
        <v>107</v>
      </c>
      <c r="AN281" s="2" t="str">
        <f ca="1">IF(AND(AR$5:AR$373&gt;=$3:$3,AR$5:AR$373&lt;=$4:$4),Table1[[#This Row],[CTN]],"")</f>
        <v/>
      </c>
      <c r="AO281" s="2" t="str">
        <f ca="1">IF(Table1[[#This Row],[CTN_MG_3]]="","",Table1[[#This Row],[SISA X]])</f>
        <v/>
      </c>
      <c r="AP281" s="2" t="str">
        <f ca="1">IF(Table1[[#This Row],[QTY_ECER_MG_3]]="","",Table1[[#This Row],[STN SISA X]])</f>
        <v/>
      </c>
      <c r="AQ281" s="4" t="str">
        <f ca="1">IF(Table1[[#This Row],[CTN_MG_3]]="","",COUNT(AN$6:AN281))</f>
        <v/>
      </c>
      <c r="AR281" s="3">
        <f ca="1">INDEX([1]!NOTA[TGL_H],Table1[[#This Row],[//NOTA]])</f>
        <v>45121</v>
      </c>
    </row>
    <row r="282" spans="1:44" x14ac:dyDescent="0.25">
      <c r="A282" s="1">
        <v>346</v>
      </c>
      <c r="D282" s="4" t="str">
        <f ca="1">INDEX([1]!NOTA[NB NOTA_C_QTY],Table1[[#This Row],[//NOTA]])</f>
        <v>adhesivehookadhk3020jk4box40cadartomoro</v>
      </c>
      <c r="E28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adhesivehookadhk3020jk4box40cad</v>
      </c>
      <c r="F282" s="4" t="e">
        <f ca="1">MATCH(Table1[NB BM_C_QTY],Table6[POINTER],0)</f>
        <v>#N/A</v>
      </c>
      <c r="G282" s="4">
        <f t="shared" si="5"/>
        <v>346</v>
      </c>
      <c r="H282" s="4">
        <f ca="1">MATCH(Table1[[#This Row],[NB NOTA_C_QTY]],[2]!db[NB NOTA_C_QTY+F],0)</f>
        <v>44</v>
      </c>
      <c r="I282" s="4" t="str">
        <f ca="1">INDEX(INDIRECT($4:$4),Table1[//DB])</f>
        <v>ADHESIVE HOOK ADHK-3020 JK</v>
      </c>
      <c r="J282" s="4" t="str">
        <f ca="1">INDEX(INDIRECT($4:$4),Table1[//DB])</f>
        <v>ARTO MORO</v>
      </c>
      <c r="K282" s="5" t="str">
        <f ca="1">INDEX(INDIRECT($4:$4),Table1[//DB])</f>
        <v>ATALI</v>
      </c>
      <c r="L282" s="4" t="str">
        <f ca="1">INDEX(INDIRECT($4:$4),Table1[//DB])</f>
        <v>4 BOX (40 CAD)</v>
      </c>
      <c r="M282" s="4" t="str">
        <f ca="1">INDEX(INDIRECT($4:$4),Table1[//DB])</f>
        <v>dll</v>
      </c>
      <c r="N282" s="4" t="str">
        <f ca="1">INDEX(INDIRECT($4:$4),Table1[//DB])</f>
        <v>4</v>
      </c>
      <c r="O282" s="4" t="str">
        <f ca="1">INDEX(INDIRECT($4:$4),Table1[//DB])</f>
        <v>BOX</v>
      </c>
      <c r="P282" s="4" t="str">
        <f ca="1">INDEX(INDIRECT($4:$4),Table1[//DB])</f>
        <v>40</v>
      </c>
      <c r="Q282" s="4" t="str">
        <f ca="1">INDEX(INDIRECT($4:$4),Table1[//DB])</f>
        <v>CAD</v>
      </c>
      <c r="R282" s="4" t="str">
        <f ca="1">INDEX(INDIRECT($4:$4),Table1[//DB])</f>
        <v/>
      </c>
      <c r="S282" s="4" t="str">
        <f ca="1">INDEX(INDIRECT($4:$4),Table1[//DB])</f>
        <v/>
      </c>
      <c r="T282" s="4">
        <f ca="1">INDEX(INDIRECT($4:$4),Table1[//DB])</f>
        <v>160</v>
      </c>
      <c r="U282" s="4" t="str">
        <f ca="1">INDEX(INDIRECT($4:$4),Table1[//DB])</f>
        <v>CAD</v>
      </c>
      <c r="V282" s="4"/>
      <c r="W282" s="2">
        <f>INDEX([1]!NOTA[C],Table1[[#This Row],[//NOTA]])</f>
        <v>1</v>
      </c>
      <c r="X28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2" s="2">
        <f>IF(Table1[[#This Row],[CTN]]&lt;1,"",INDEX([1]!NOTA[QTY],Table1[[#This Row],[//NOTA]]))</f>
        <v>160</v>
      </c>
      <c r="Z282" s="2" t="str">
        <f>IF(Table1[[#This Row],[CTN]]&lt;1,"",INDEX([1]!NOTA[STN],Table1[[#This Row],[//NOTA]]))</f>
        <v>CAD</v>
      </c>
      <c r="AA28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160</v>
      </c>
      <c r="AB282" s="4" t="str">
        <f>IF(Table1[[#This Row],[CTN]]&lt;1,INDEX([1]!NOTA[QTY],Table1[[#This Row],[//NOTA]]),"")</f>
        <v/>
      </c>
      <c r="AC282" s="4" t="str">
        <f>IF(Table1[[#This Row],[SISA]]="","",INDEX([1]!NOTA[STN],Table1[[#This Row],[//NOTA]]))</f>
        <v/>
      </c>
      <c r="AD28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82" s="2" t="str">
        <f>IF(Table1[[#This Row],[SISA X]]="","",Table1[[#This Row],[STN X]])</f>
        <v/>
      </c>
      <c r="AF282" s="2" t="str">
        <f ca="1">IF(AND(AR$5:AR$373&gt;=$3:$3,AR$5:AR$373&lt;=$4:$4),Table1[[#This Row],[CTN]],"")</f>
        <v/>
      </c>
      <c r="AG282" s="2" t="str">
        <f ca="1">IF(Table1[[#This Row],[CTN_MG_1]]="","",Table1[[#This Row],[SISA X]])</f>
        <v/>
      </c>
      <c r="AH282" s="2" t="str">
        <f ca="1">IF(Table1[[#This Row],[QTY_ECER_MG_1]]="","",Table1[[#This Row],[STN SISA X]])</f>
        <v/>
      </c>
      <c r="AI282" s="2" t="str">
        <f ca="1">IF(Table1[[#This Row],[CTN_MG_1]]="","",COUNT(AF$6:AF282))</f>
        <v/>
      </c>
      <c r="AJ282" s="2">
        <f ca="1">IF(AND(Table1[TGL_H]&gt;=$3:$3,Table1[TGL_H]&lt;=$4:$4),Table1[CTN],"")</f>
        <v>1</v>
      </c>
      <c r="AK282" s="2" t="str">
        <f ca="1">IF(Table1[[#This Row],[CTN_MG_2]]="","",Table1[[#This Row],[SISA X]])</f>
        <v/>
      </c>
      <c r="AL282" s="2" t="str">
        <f ca="1">IF(Table1[[#This Row],[QTY_ECER_MG_2]]="","",Table1[[#This Row],[STN SISA X]])</f>
        <v/>
      </c>
      <c r="AM282" s="2">
        <f ca="1">IF(Table1[[#This Row],[CTN_MG_2]]="","",COUNT(AJ$6:AJ282))</f>
        <v>108</v>
      </c>
      <c r="AN282" s="2" t="str">
        <f ca="1">IF(AND(AR$5:AR$373&gt;=$3:$3,AR$5:AR$373&lt;=$4:$4),Table1[[#This Row],[CTN]],"")</f>
        <v/>
      </c>
      <c r="AO282" s="2" t="str">
        <f ca="1">IF(Table1[[#This Row],[CTN_MG_3]]="","",Table1[[#This Row],[SISA X]])</f>
        <v/>
      </c>
      <c r="AP282" s="2" t="str">
        <f ca="1">IF(Table1[[#This Row],[QTY_ECER_MG_3]]="","",Table1[[#This Row],[STN SISA X]])</f>
        <v/>
      </c>
      <c r="AQ282" s="4" t="str">
        <f ca="1">IF(Table1[[#This Row],[CTN_MG_3]]="","",COUNT(AN$6:AN282))</f>
        <v/>
      </c>
      <c r="AR282" s="3">
        <f ca="1">INDEX([1]!NOTA[TGL_H],Table1[[#This Row],[//NOTA]])</f>
        <v>45121</v>
      </c>
    </row>
    <row r="283" spans="1:44" x14ac:dyDescent="0.25">
      <c r="A283" s="1">
        <v>347</v>
      </c>
      <c r="D283" s="4" t="str">
        <f ca="1">INDEX([1]!NOTA[NB NOTA_C_QTY],Table1[[#This Row],[//NOTA]])</f>
        <v>stamppadno0jk18lsnartomoro</v>
      </c>
      <c r="E28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stamppadjkno018lsn</v>
      </c>
      <c r="F283" s="4" t="e">
        <f ca="1">MATCH(Table1[NB BM_C_QTY],Table6[POINTER],0)</f>
        <v>#N/A</v>
      </c>
      <c r="G283" s="4">
        <f t="shared" si="5"/>
        <v>347</v>
      </c>
      <c r="H283" s="4">
        <f ca="1">MATCH(Table1[[#This Row],[NB NOTA_C_QTY]],[2]!db[NB NOTA_C_QTY+F],0)</f>
        <v>2329</v>
      </c>
      <c r="I283" s="4" t="str">
        <f ca="1">INDEX(INDIRECT($4:$4),Table1[//DB])</f>
        <v>Stamp pad JK no.0</v>
      </c>
      <c r="J283" s="4" t="str">
        <f ca="1">INDEX(INDIRECT($4:$4),Table1[//DB])</f>
        <v>ARTO MORO</v>
      </c>
      <c r="K283" s="5" t="str">
        <f ca="1">INDEX(INDIRECT($4:$4),Table1[//DB])</f>
        <v>ATALI</v>
      </c>
      <c r="L283" s="4" t="str">
        <f ca="1">INDEX(INDIRECT($4:$4),Table1[//DB])</f>
        <v>18 LSN</v>
      </c>
      <c r="M283" s="4" t="str">
        <f ca="1">INDEX(INDIRECT($4:$4),Table1[//DB])</f>
        <v>stamp</v>
      </c>
      <c r="N283" s="4" t="str">
        <f ca="1">INDEX(INDIRECT($4:$4),Table1[//DB])</f>
        <v>18</v>
      </c>
      <c r="O283" s="4" t="str">
        <f ca="1">INDEX(INDIRECT($4:$4),Table1[//DB])</f>
        <v>LSN</v>
      </c>
      <c r="P283" s="4">
        <f ca="1">INDEX(INDIRECT($4:$4),Table1[//DB])</f>
        <v>12</v>
      </c>
      <c r="Q283" s="4" t="str">
        <f ca="1">INDEX(INDIRECT($4:$4),Table1[//DB])</f>
        <v>PCS</v>
      </c>
      <c r="R283" s="4" t="str">
        <f ca="1">INDEX(INDIRECT($4:$4),Table1[//DB])</f>
        <v/>
      </c>
      <c r="S283" s="4" t="str">
        <f ca="1">INDEX(INDIRECT($4:$4),Table1[//DB])</f>
        <v/>
      </c>
      <c r="T283" s="4">
        <f ca="1">INDEX(INDIRECT($4:$4),Table1[//DB])</f>
        <v>216</v>
      </c>
      <c r="U283" s="4" t="str">
        <f ca="1">INDEX(INDIRECT($4:$4),Table1[//DB])</f>
        <v>PCS</v>
      </c>
      <c r="V283" s="4"/>
      <c r="W283" s="2">
        <f>INDEX([1]!NOTA[C],Table1[[#This Row],[//NOTA]])</f>
        <v>1</v>
      </c>
      <c r="X28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3" s="2">
        <f>IF(Table1[[#This Row],[CTN]]&lt;1,"",INDEX([1]!NOTA[QTY],Table1[[#This Row],[//NOTA]]))</f>
        <v>216</v>
      </c>
      <c r="Z283" s="2" t="str">
        <f>IF(Table1[[#This Row],[CTN]]&lt;1,"",INDEX([1]!NOTA[STN],Table1[[#This Row],[//NOTA]]))</f>
        <v>PCS</v>
      </c>
      <c r="AA28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</v>
      </c>
      <c r="AB283" s="4" t="str">
        <f>IF(Table1[[#This Row],[CTN]]&lt;1,INDEX([1]!NOTA[QTY],Table1[[#This Row],[//NOTA]]),"")</f>
        <v/>
      </c>
      <c r="AC283" s="4" t="str">
        <f>IF(Table1[[#This Row],[SISA]]="","",INDEX([1]!NOTA[STN],Table1[[#This Row],[//NOTA]]))</f>
        <v/>
      </c>
      <c r="AD28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83" s="2" t="str">
        <f>IF(Table1[[#This Row],[SISA X]]="","",Table1[[#This Row],[STN X]])</f>
        <v/>
      </c>
      <c r="AF283" s="2" t="str">
        <f ca="1">IF(AND(AR$5:AR$373&gt;=$3:$3,AR$5:AR$373&lt;=$4:$4),Table1[[#This Row],[CTN]],"")</f>
        <v/>
      </c>
      <c r="AG283" s="2" t="str">
        <f ca="1">IF(Table1[[#This Row],[CTN_MG_1]]="","",Table1[[#This Row],[SISA X]])</f>
        <v/>
      </c>
      <c r="AH283" s="2" t="str">
        <f ca="1">IF(Table1[[#This Row],[QTY_ECER_MG_1]]="","",Table1[[#This Row],[STN SISA X]])</f>
        <v/>
      </c>
      <c r="AI283" s="2" t="str">
        <f ca="1">IF(Table1[[#This Row],[CTN_MG_1]]="","",COUNT(AF$6:AF283))</f>
        <v/>
      </c>
      <c r="AJ283" s="2">
        <f ca="1">IF(AND(Table1[TGL_H]&gt;=$3:$3,Table1[TGL_H]&lt;=$4:$4),Table1[CTN],"")</f>
        <v>1</v>
      </c>
      <c r="AK283" s="2" t="str">
        <f ca="1">IF(Table1[[#This Row],[CTN_MG_2]]="","",Table1[[#This Row],[SISA X]])</f>
        <v/>
      </c>
      <c r="AL283" s="2" t="str">
        <f ca="1">IF(Table1[[#This Row],[QTY_ECER_MG_2]]="","",Table1[[#This Row],[STN SISA X]])</f>
        <v/>
      </c>
      <c r="AM283" s="2">
        <f ca="1">IF(Table1[[#This Row],[CTN_MG_2]]="","",COUNT(AJ$6:AJ283))</f>
        <v>109</v>
      </c>
      <c r="AN283" s="2" t="str">
        <f ca="1">IF(AND(AR$5:AR$373&gt;=$3:$3,AR$5:AR$373&lt;=$4:$4),Table1[[#This Row],[CTN]],"")</f>
        <v/>
      </c>
      <c r="AO283" s="2" t="str">
        <f ca="1">IF(Table1[[#This Row],[CTN_MG_3]]="","",Table1[[#This Row],[SISA X]])</f>
        <v/>
      </c>
      <c r="AP283" s="2" t="str">
        <f ca="1">IF(Table1[[#This Row],[QTY_ECER_MG_3]]="","",Table1[[#This Row],[STN SISA X]])</f>
        <v/>
      </c>
      <c r="AQ283" s="4" t="str">
        <f ca="1">IF(Table1[[#This Row],[CTN_MG_3]]="","",COUNT(AN$6:AN283))</f>
        <v/>
      </c>
      <c r="AR283" s="3">
        <f ca="1">INDEX([1]!NOTA[TGL_H],Table1[[#This Row],[//NOTA]])</f>
        <v>45121</v>
      </c>
    </row>
    <row r="284" spans="1:44" x14ac:dyDescent="0.25">
      <c r="A284" s="1">
        <v>348</v>
      </c>
      <c r="D284" s="4" t="str">
        <f ca="1">INDEX([1]!NOTA[NB NOTA_C_QTY],Table1[[#This Row],[//NOTA]])</f>
        <v>ballpenbp342vokusptlblackjk144lsnartomoro</v>
      </c>
      <c r="E28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ballpenjoykobp342vokusptlhitam144lsn</v>
      </c>
      <c r="F284" s="4" t="e">
        <f ca="1">MATCH(Table1[NB BM_C_QTY],Table6[POINTER],0)</f>
        <v>#N/A</v>
      </c>
      <c r="G284" s="4">
        <f t="shared" si="5"/>
        <v>348</v>
      </c>
      <c r="H284" s="4">
        <f ca="1">MATCH(Table1[[#This Row],[NB NOTA_C_QTY]],[2]!db[NB NOTA_C_QTY+F],0)</f>
        <v>99</v>
      </c>
      <c r="I284" s="4" t="str">
        <f ca="1">INDEX(INDIRECT($4:$4),Table1[//DB])</f>
        <v>Ballpen Joyko BP-342 Vokus PTL Hitam</v>
      </c>
      <c r="J284" s="4" t="str">
        <f ca="1">INDEX(INDIRECT($4:$4),Table1[//DB])</f>
        <v>ARTO MORO</v>
      </c>
      <c r="K284" s="5" t="str">
        <f ca="1">INDEX(INDIRECT($4:$4),Table1[//DB])</f>
        <v>ATALI</v>
      </c>
      <c r="L284" s="4" t="str">
        <f ca="1">INDEX(INDIRECT($4:$4),Table1[//DB])</f>
        <v>144 LSN</v>
      </c>
      <c r="M284" s="4" t="str">
        <f ca="1">INDEX(INDIRECT($4:$4),Table1[//DB])</f>
        <v>pen</v>
      </c>
      <c r="N284" s="4" t="str">
        <f ca="1">INDEX(INDIRECT($4:$4),Table1[//DB])</f>
        <v>144</v>
      </c>
      <c r="O284" s="4" t="str">
        <f ca="1">INDEX(INDIRECT($4:$4),Table1[//DB])</f>
        <v>LSN</v>
      </c>
      <c r="P284" s="4">
        <f ca="1">INDEX(INDIRECT($4:$4),Table1[//DB])</f>
        <v>12</v>
      </c>
      <c r="Q284" s="4" t="str">
        <f ca="1">INDEX(INDIRECT($4:$4),Table1[//DB])</f>
        <v>PCS</v>
      </c>
      <c r="R284" s="4" t="str">
        <f ca="1">INDEX(INDIRECT($4:$4),Table1[//DB])</f>
        <v/>
      </c>
      <c r="S284" s="4" t="str">
        <f ca="1">INDEX(INDIRECT($4:$4),Table1[//DB])</f>
        <v/>
      </c>
      <c r="T284" s="4">
        <f ca="1">INDEX(INDIRECT($4:$4),Table1[//DB])</f>
        <v>1728</v>
      </c>
      <c r="U284" s="4" t="str">
        <f ca="1">INDEX(INDIRECT($4:$4),Table1[//DB])</f>
        <v>PCS</v>
      </c>
      <c r="V284" s="4"/>
      <c r="W284" s="2">
        <f>INDEX([1]!NOTA[C],Table1[[#This Row],[//NOTA]])</f>
        <v>1</v>
      </c>
      <c r="X28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4" s="2">
        <f>IF(Table1[[#This Row],[CTN]]&lt;1,"",INDEX([1]!NOTA[QTY],Table1[[#This Row],[//NOTA]]))</f>
        <v>144</v>
      </c>
      <c r="Z284" s="2" t="str">
        <f>IF(Table1[[#This Row],[CTN]]&lt;1,"",INDEX([1]!NOTA[STN],Table1[[#This Row],[//NOTA]]))</f>
        <v>LSN</v>
      </c>
      <c r="AA28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284" s="4" t="str">
        <f>IF(Table1[[#This Row],[CTN]]&lt;1,INDEX([1]!NOTA[QTY],Table1[[#This Row],[//NOTA]]),"")</f>
        <v/>
      </c>
      <c r="AC284" s="4" t="str">
        <f>IF(Table1[[#This Row],[SISA]]="","",INDEX([1]!NOTA[STN],Table1[[#This Row],[//NOTA]]))</f>
        <v/>
      </c>
      <c r="AD28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84" s="2" t="str">
        <f>IF(Table1[[#This Row],[SISA X]]="","",Table1[[#This Row],[STN X]])</f>
        <v/>
      </c>
      <c r="AF284" s="2" t="str">
        <f ca="1">IF(AND(AR$5:AR$373&gt;=$3:$3,AR$5:AR$373&lt;=$4:$4),Table1[[#This Row],[CTN]],"")</f>
        <v/>
      </c>
      <c r="AG284" s="2" t="str">
        <f ca="1">IF(Table1[[#This Row],[CTN_MG_1]]="","",Table1[[#This Row],[SISA X]])</f>
        <v/>
      </c>
      <c r="AH284" s="2" t="str">
        <f ca="1">IF(Table1[[#This Row],[QTY_ECER_MG_1]]="","",Table1[[#This Row],[STN SISA X]])</f>
        <v/>
      </c>
      <c r="AI284" s="2" t="str">
        <f ca="1">IF(Table1[[#This Row],[CTN_MG_1]]="","",COUNT(AF$6:AF284))</f>
        <v/>
      </c>
      <c r="AJ284" s="2">
        <f ca="1">IF(AND(Table1[TGL_H]&gt;=$3:$3,Table1[TGL_H]&lt;=$4:$4),Table1[CTN],"")</f>
        <v>1</v>
      </c>
      <c r="AK284" s="2" t="str">
        <f ca="1">IF(Table1[[#This Row],[CTN_MG_2]]="","",Table1[[#This Row],[SISA X]])</f>
        <v/>
      </c>
      <c r="AL284" s="2" t="str">
        <f ca="1">IF(Table1[[#This Row],[QTY_ECER_MG_2]]="","",Table1[[#This Row],[STN SISA X]])</f>
        <v/>
      </c>
      <c r="AM284" s="2">
        <f ca="1">IF(Table1[[#This Row],[CTN_MG_2]]="","",COUNT(AJ$6:AJ284))</f>
        <v>110</v>
      </c>
      <c r="AN284" s="2" t="str">
        <f ca="1">IF(AND(AR$5:AR$373&gt;=$3:$3,AR$5:AR$373&lt;=$4:$4),Table1[[#This Row],[CTN]],"")</f>
        <v/>
      </c>
      <c r="AO284" s="2" t="str">
        <f ca="1">IF(Table1[[#This Row],[CTN_MG_3]]="","",Table1[[#This Row],[SISA X]])</f>
        <v/>
      </c>
      <c r="AP284" s="2" t="str">
        <f ca="1">IF(Table1[[#This Row],[QTY_ECER_MG_3]]="","",Table1[[#This Row],[STN SISA X]])</f>
        <v/>
      </c>
      <c r="AQ284" s="4" t="str">
        <f ca="1">IF(Table1[[#This Row],[CTN_MG_3]]="","",COUNT(AN$6:AN284))</f>
        <v/>
      </c>
      <c r="AR284" s="3">
        <f ca="1">INDEX([1]!NOTA[TGL_H],Table1[[#This Row],[//NOTA]])</f>
        <v>45121</v>
      </c>
    </row>
    <row r="285" spans="1:44" x14ac:dyDescent="0.25">
      <c r="A285" s="1">
        <v>350</v>
      </c>
      <c r="D285" s="4" t="str">
        <f ca="1">INDEX([1]!NOTA[NB NOTA_C_QTY],Table1[[#This Row],[//NOTA]])</f>
        <v>colorpencilcps12jk12box24setartomoro</v>
      </c>
      <c r="E28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pwjk12wcps12pendek12box24set</v>
      </c>
      <c r="F285" s="4" t="e">
        <f ca="1">MATCH(Table1[NB BM_C_QTY],Table6[POINTER],0)</f>
        <v>#N/A</v>
      </c>
      <c r="G285" s="4">
        <f t="shared" si="5"/>
        <v>350</v>
      </c>
      <c r="H285" s="4">
        <f ca="1">MATCH(Table1[[#This Row],[NB NOTA_C_QTY]],[2]!db[NB NOTA_C_QTY+F],0)</f>
        <v>570</v>
      </c>
      <c r="I285" s="4" t="str">
        <f ca="1">INDEX(INDIRECT($4:$4),Table1[//DB])</f>
        <v>PW JK 12W CP-S12 pendek</v>
      </c>
      <c r="J285" s="4" t="str">
        <f ca="1">INDEX(INDIRECT($4:$4),Table1[//DB])</f>
        <v>ARTO MORO</v>
      </c>
      <c r="K285" s="5" t="str">
        <f ca="1">INDEX(INDIRECT($4:$4),Table1[//DB])</f>
        <v>ATALI</v>
      </c>
      <c r="L285" s="4" t="str">
        <f ca="1">INDEX(INDIRECT($4:$4),Table1[//DB])</f>
        <v>12 BOX (24 SET)</v>
      </c>
      <c r="M285" s="4" t="str">
        <f ca="1">INDEX(INDIRECT($4:$4),Table1[//DB])</f>
        <v>pw</v>
      </c>
      <c r="N285" s="4" t="str">
        <f ca="1">INDEX(INDIRECT($4:$4),Table1[//DB])</f>
        <v>12</v>
      </c>
      <c r="O285" s="4" t="str">
        <f ca="1">INDEX(INDIRECT($4:$4),Table1[//DB])</f>
        <v>BOX</v>
      </c>
      <c r="P285" s="4" t="str">
        <f ca="1">INDEX(INDIRECT($4:$4),Table1[//DB])</f>
        <v>24</v>
      </c>
      <c r="Q285" s="4" t="str">
        <f ca="1">INDEX(INDIRECT($4:$4),Table1[//DB])</f>
        <v>SET</v>
      </c>
      <c r="R285" s="4" t="str">
        <f ca="1">INDEX(INDIRECT($4:$4),Table1[//DB])</f>
        <v/>
      </c>
      <c r="S285" s="4" t="str">
        <f ca="1">INDEX(INDIRECT($4:$4),Table1[//DB])</f>
        <v/>
      </c>
      <c r="T285" s="4">
        <f ca="1">INDEX(INDIRECT($4:$4),Table1[//DB])</f>
        <v>288</v>
      </c>
      <c r="U285" s="4" t="str">
        <f ca="1">INDEX(INDIRECT($4:$4),Table1[//DB])</f>
        <v>SET</v>
      </c>
      <c r="V285" s="4"/>
      <c r="W285" s="2">
        <f>INDEX([1]!NOTA[C],Table1[[#This Row],[//NOTA]])</f>
        <v>1</v>
      </c>
      <c r="X28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5" s="2">
        <f>IF(Table1[[#This Row],[CTN]]&lt;1,"",INDEX([1]!NOTA[QTY],Table1[[#This Row],[//NOTA]]))</f>
        <v>288</v>
      </c>
      <c r="Z285" s="2" t="str">
        <f>IF(Table1[[#This Row],[CTN]]&lt;1,"",INDEX([1]!NOTA[STN],Table1[[#This Row],[//NOTA]]))</f>
        <v>SET</v>
      </c>
      <c r="AA28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285" s="4" t="str">
        <f>IF(Table1[[#This Row],[CTN]]&lt;1,INDEX([1]!NOTA[QTY],Table1[[#This Row],[//NOTA]]),"")</f>
        <v/>
      </c>
      <c r="AC285" s="4" t="str">
        <f>IF(Table1[[#This Row],[SISA]]="","",INDEX([1]!NOTA[STN],Table1[[#This Row],[//NOTA]]))</f>
        <v/>
      </c>
      <c r="AD28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85" s="2" t="str">
        <f>IF(Table1[[#This Row],[SISA X]]="","",Table1[[#This Row],[STN X]])</f>
        <v/>
      </c>
      <c r="AF285" s="2" t="str">
        <f ca="1">IF(AND(AR$5:AR$373&gt;=$3:$3,AR$5:AR$373&lt;=$4:$4),Table1[[#This Row],[CTN]],"")</f>
        <v/>
      </c>
      <c r="AG285" s="2" t="str">
        <f ca="1">IF(Table1[[#This Row],[CTN_MG_1]]="","",Table1[[#This Row],[SISA X]])</f>
        <v/>
      </c>
      <c r="AH285" s="2" t="str">
        <f ca="1">IF(Table1[[#This Row],[QTY_ECER_MG_1]]="","",Table1[[#This Row],[STN SISA X]])</f>
        <v/>
      </c>
      <c r="AI285" s="2" t="str">
        <f ca="1">IF(Table1[[#This Row],[CTN_MG_1]]="","",COUNT(AF$6:AF285))</f>
        <v/>
      </c>
      <c r="AJ285" s="2">
        <f ca="1">IF(AND(Table1[TGL_H]&gt;=$3:$3,Table1[TGL_H]&lt;=$4:$4),Table1[CTN],"")</f>
        <v>1</v>
      </c>
      <c r="AK285" s="2" t="str">
        <f ca="1">IF(Table1[[#This Row],[CTN_MG_2]]="","",Table1[[#This Row],[SISA X]])</f>
        <v/>
      </c>
      <c r="AL285" s="2" t="str">
        <f ca="1">IF(Table1[[#This Row],[QTY_ECER_MG_2]]="","",Table1[[#This Row],[STN SISA X]])</f>
        <v/>
      </c>
      <c r="AM285" s="2">
        <f ca="1">IF(Table1[[#This Row],[CTN_MG_2]]="","",COUNT(AJ$6:AJ285))</f>
        <v>111</v>
      </c>
      <c r="AN285" s="2" t="str">
        <f ca="1">IF(AND(AR$5:AR$373&gt;=$3:$3,AR$5:AR$373&lt;=$4:$4),Table1[[#This Row],[CTN]],"")</f>
        <v/>
      </c>
      <c r="AO285" s="2" t="str">
        <f ca="1">IF(Table1[[#This Row],[CTN_MG_3]]="","",Table1[[#This Row],[SISA X]])</f>
        <v/>
      </c>
      <c r="AP285" s="2" t="str">
        <f ca="1">IF(Table1[[#This Row],[QTY_ECER_MG_3]]="","",Table1[[#This Row],[STN SISA X]])</f>
        <v/>
      </c>
      <c r="AQ285" s="4" t="str">
        <f ca="1">IF(Table1[[#This Row],[CTN_MG_3]]="","",COUNT(AN$6:AN285))</f>
        <v/>
      </c>
      <c r="AR285" s="3">
        <f ca="1">INDEX([1]!NOTA[TGL_H],Table1[[#This Row],[//NOTA]])</f>
        <v>45121</v>
      </c>
    </row>
    <row r="286" spans="1:44" x14ac:dyDescent="0.25">
      <c r="A286" s="1">
        <v>351</v>
      </c>
      <c r="D286" s="4" t="str">
        <f ca="1">INDEX([1]!NOTA[NB NOTA_C_QTY],Table1[[#This Row],[//NOTA]])</f>
        <v>colorpencilcp12pbjk12lsnartomoro</v>
      </c>
      <c r="E28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pwjk12wcp12pbpanjang12lsn</v>
      </c>
      <c r="F286" s="4" t="e">
        <f ca="1">MATCH(Table1[NB BM_C_QTY],Table6[POINTER],0)</f>
        <v>#N/A</v>
      </c>
      <c r="G286" s="4">
        <f t="shared" si="5"/>
        <v>351</v>
      </c>
      <c r="H286" s="4">
        <f ca="1">MATCH(Table1[[#This Row],[NB NOTA_C_QTY]],[2]!db[NB NOTA_C_QTY+F],0)</f>
        <v>564</v>
      </c>
      <c r="I286" s="4" t="str">
        <f ca="1">INDEX(INDIRECT($4:$4),Table1[//DB])</f>
        <v>PW JK 12W CP-12 PB panjang</v>
      </c>
      <c r="J286" s="4" t="str">
        <f ca="1">INDEX(INDIRECT($4:$4),Table1[//DB])</f>
        <v>ARTO MORO</v>
      </c>
      <c r="K286" s="5" t="str">
        <f ca="1">INDEX(INDIRECT($4:$4),Table1[//DB])</f>
        <v>ATALI</v>
      </c>
      <c r="L286" s="4" t="str">
        <f ca="1">INDEX(INDIRECT($4:$4),Table1[//DB])</f>
        <v>12 LSN</v>
      </c>
      <c r="M286" s="4" t="str">
        <f ca="1">INDEX(INDIRECT($4:$4),Table1[//DB])</f>
        <v>pw</v>
      </c>
      <c r="N286" s="4" t="str">
        <f ca="1">INDEX(INDIRECT($4:$4),Table1[//DB])</f>
        <v>12</v>
      </c>
      <c r="O286" s="4" t="str">
        <f ca="1">INDEX(INDIRECT($4:$4),Table1[//DB])</f>
        <v>LSN</v>
      </c>
      <c r="P286" s="4">
        <f ca="1">INDEX(INDIRECT($4:$4),Table1[//DB])</f>
        <v>12</v>
      </c>
      <c r="Q286" s="4" t="str">
        <f ca="1">INDEX(INDIRECT($4:$4),Table1[//DB])</f>
        <v>PCS</v>
      </c>
      <c r="R286" s="4" t="str">
        <f ca="1">INDEX(INDIRECT($4:$4),Table1[//DB])</f>
        <v/>
      </c>
      <c r="S286" s="4" t="str">
        <f ca="1">INDEX(INDIRECT($4:$4),Table1[//DB])</f>
        <v/>
      </c>
      <c r="T286" s="4">
        <f ca="1">INDEX(INDIRECT($4:$4),Table1[//DB])</f>
        <v>144</v>
      </c>
      <c r="U286" s="4" t="str">
        <f ca="1">INDEX(INDIRECT($4:$4),Table1[//DB])</f>
        <v>PCS</v>
      </c>
      <c r="V286" s="4"/>
      <c r="W286" s="2">
        <f>INDEX([1]!NOTA[C],Table1[[#This Row],[//NOTA]])</f>
        <v>1</v>
      </c>
      <c r="X28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6" s="2">
        <f>IF(Table1[[#This Row],[CTN]]&lt;1,"",INDEX([1]!NOTA[QTY],Table1[[#This Row],[//NOTA]]))</f>
        <v>144</v>
      </c>
      <c r="Z286" s="2" t="str">
        <f>IF(Table1[[#This Row],[CTN]]&lt;1,"",INDEX([1]!NOTA[STN],Table1[[#This Row],[//NOTA]]))</f>
        <v>SET</v>
      </c>
      <c r="AA28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286" s="4" t="str">
        <f>IF(Table1[[#This Row],[CTN]]&lt;1,INDEX([1]!NOTA[QTY],Table1[[#This Row],[//NOTA]]),"")</f>
        <v/>
      </c>
      <c r="AC286" s="4" t="str">
        <f>IF(Table1[[#This Row],[SISA]]="","",INDEX([1]!NOTA[STN],Table1[[#This Row],[//NOTA]]))</f>
        <v/>
      </c>
      <c r="AD28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86" s="2" t="str">
        <f>IF(Table1[[#This Row],[SISA X]]="","",Table1[[#This Row],[STN X]])</f>
        <v/>
      </c>
      <c r="AF286" s="2" t="str">
        <f ca="1">IF(AND(AR$5:AR$373&gt;=$3:$3,AR$5:AR$373&lt;=$4:$4),Table1[[#This Row],[CTN]],"")</f>
        <v/>
      </c>
      <c r="AG286" s="2" t="str">
        <f ca="1">IF(Table1[[#This Row],[CTN_MG_1]]="","",Table1[[#This Row],[SISA X]])</f>
        <v/>
      </c>
      <c r="AH286" s="2" t="str">
        <f ca="1">IF(Table1[[#This Row],[QTY_ECER_MG_1]]="","",Table1[[#This Row],[STN SISA X]])</f>
        <v/>
      </c>
      <c r="AI286" s="2" t="str">
        <f ca="1">IF(Table1[[#This Row],[CTN_MG_1]]="","",COUNT(AF$6:AF286))</f>
        <v/>
      </c>
      <c r="AJ286" s="2">
        <f ca="1">IF(AND(Table1[TGL_H]&gt;=$3:$3,Table1[TGL_H]&lt;=$4:$4),Table1[CTN],"")</f>
        <v>1</v>
      </c>
      <c r="AK286" s="2" t="str">
        <f ca="1">IF(Table1[[#This Row],[CTN_MG_2]]="","",Table1[[#This Row],[SISA X]])</f>
        <v/>
      </c>
      <c r="AL286" s="2" t="str">
        <f ca="1">IF(Table1[[#This Row],[QTY_ECER_MG_2]]="","",Table1[[#This Row],[STN SISA X]])</f>
        <v/>
      </c>
      <c r="AM286" s="2">
        <f ca="1">IF(Table1[[#This Row],[CTN_MG_2]]="","",COUNT(AJ$6:AJ286))</f>
        <v>112</v>
      </c>
      <c r="AN286" s="2" t="str">
        <f ca="1">IF(AND(AR$5:AR$373&gt;=$3:$3,AR$5:AR$373&lt;=$4:$4),Table1[[#This Row],[CTN]],"")</f>
        <v/>
      </c>
      <c r="AO286" s="2" t="str">
        <f ca="1">IF(Table1[[#This Row],[CTN_MG_3]]="","",Table1[[#This Row],[SISA X]])</f>
        <v/>
      </c>
      <c r="AP286" s="2" t="str">
        <f ca="1">IF(Table1[[#This Row],[QTY_ECER_MG_3]]="","",Table1[[#This Row],[STN SISA X]])</f>
        <v/>
      </c>
      <c r="AQ286" s="4" t="str">
        <f ca="1">IF(Table1[[#This Row],[CTN_MG_3]]="","",COUNT(AN$6:AN286))</f>
        <v/>
      </c>
      <c r="AR286" s="3">
        <f ca="1">INDEX([1]!NOTA[TGL_H],Table1[[#This Row],[//NOTA]])</f>
        <v>45121</v>
      </c>
    </row>
    <row r="287" spans="1:44" x14ac:dyDescent="0.25">
      <c r="A287" s="1">
        <v>352</v>
      </c>
      <c r="D287" s="4" t="str">
        <f ca="1">INDEX([1]!NOTA[NB NOTA_C_QTY],Table1[[#This Row],[//NOTA]])</f>
        <v>trigonalclipno1jk500boxartomoro</v>
      </c>
      <c r="E28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cliptrigonaljk1500box</v>
      </c>
      <c r="F287" s="4" t="e">
        <f ca="1">MATCH(Table1[NB BM_C_QTY],Table6[POINTER],0)</f>
        <v>#N/A</v>
      </c>
      <c r="G287" s="4">
        <f t="shared" si="5"/>
        <v>352</v>
      </c>
      <c r="H287" s="4">
        <f ca="1">MATCH(Table1[[#This Row],[NB NOTA_C_QTY]],[2]!db[NB NOTA_C_QTY+F],0)</f>
        <v>2501</v>
      </c>
      <c r="I287" s="4" t="str">
        <f ca="1">INDEX(INDIRECT($4:$4),Table1[//DB])</f>
        <v>Clip Trigonal JK 1</v>
      </c>
      <c r="J287" s="4" t="str">
        <f ca="1">INDEX(INDIRECT($4:$4),Table1[//DB])</f>
        <v>ARTO MORO</v>
      </c>
      <c r="K287" s="5" t="str">
        <f ca="1">INDEX(INDIRECT($4:$4),Table1[//DB])</f>
        <v>ATALI</v>
      </c>
      <c r="L287" s="4" t="str">
        <f ca="1">INDEX(INDIRECT($4:$4),Table1[//DB])</f>
        <v>500 BOX</v>
      </c>
      <c r="M287" s="4" t="str">
        <f ca="1">INDEX(INDIRECT($4:$4),Table1[//DB])</f>
        <v>clip</v>
      </c>
      <c r="N287" s="4" t="str">
        <f ca="1">INDEX(INDIRECT($4:$4),Table1[//DB])</f>
        <v>500</v>
      </c>
      <c r="O287" s="4" t="str">
        <f ca="1">INDEX(INDIRECT($4:$4),Table1[//DB])</f>
        <v>BOX</v>
      </c>
      <c r="P287" s="4" t="str">
        <f ca="1">INDEX(INDIRECT($4:$4),Table1[//DB])</f>
        <v/>
      </c>
      <c r="Q287" s="4" t="str">
        <f ca="1">INDEX(INDIRECT($4:$4),Table1[//DB])</f>
        <v/>
      </c>
      <c r="R287" s="4" t="str">
        <f ca="1">INDEX(INDIRECT($4:$4),Table1[//DB])</f>
        <v/>
      </c>
      <c r="S287" s="4" t="str">
        <f ca="1">INDEX(INDIRECT($4:$4),Table1[//DB])</f>
        <v/>
      </c>
      <c r="T287" s="4">
        <f ca="1">INDEX(INDIRECT($4:$4),Table1[//DB])</f>
        <v>500</v>
      </c>
      <c r="U287" s="4" t="str">
        <f ca="1">INDEX(INDIRECT($4:$4),Table1[//DB])</f>
        <v>BOX</v>
      </c>
      <c r="V287" s="4"/>
      <c r="W287" s="2">
        <f>INDEX([1]!NOTA[C],Table1[[#This Row],[//NOTA]])</f>
        <v>1</v>
      </c>
      <c r="X28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287" s="2">
        <f>IF(Table1[[#This Row],[CTN]]&lt;1,"",INDEX([1]!NOTA[QTY],Table1[[#This Row],[//NOTA]]))</f>
        <v>500</v>
      </c>
      <c r="Z287" s="2" t="str">
        <f>IF(Table1[[#This Row],[CTN]]&lt;1,"",INDEX([1]!NOTA[STN],Table1[[#This Row],[//NOTA]]))</f>
        <v>BOX</v>
      </c>
      <c r="AA28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500</v>
      </c>
      <c r="AB287" s="4" t="str">
        <f>IF(Table1[[#This Row],[CTN]]&lt;1,INDEX([1]!NOTA[QTY],Table1[[#This Row],[//NOTA]]),"")</f>
        <v/>
      </c>
      <c r="AC287" s="4" t="str">
        <f>IF(Table1[[#This Row],[SISA]]="","",INDEX([1]!NOTA[STN],Table1[[#This Row],[//NOTA]]))</f>
        <v/>
      </c>
      <c r="AD28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87" s="2" t="str">
        <f>IF(Table1[[#This Row],[SISA X]]="","",Table1[[#This Row],[STN X]])</f>
        <v/>
      </c>
      <c r="AF287" s="2" t="str">
        <f ca="1">IF(AND(AR$5:AR$373&gt;=$3:$3,AR$5:AR$373&lt;=$4:$4),Table1[[#This Row],[CTN]],"")</f>
        <v/>
      </c>
      <c r="AG287" s="2" t="str">
        <f ca="1">IF(Table1[[#This Row],[CTN_MG_1]]="","",Table1[[#This Row],[SISA X]])</f>
        <v/>
      </c>
      <c r="AH287" s="2" t="str">
        <f ca="1">IF(Table1[[#This Row],[QTY_ECER_MG_1]]="","",Table1[[#This Row],[STN SISA X]])</f>
        <v/>
      </c>
      <c r="AI287" s="2" t="str">
        <f ca="1">IF(Table1[[#This Row],[CTN_MG_1]]="","",COUNT(AF$6:AF287))</f>
        <v/>
      </c>
      <c r="AJ287" s="2">
        <f ca="1">IF(AND(Table1[TGL_H]&gt;=$3:$3,Table1[TGL_H]&lt;=$4:$4),Table1[CTN],"")</f>
        <v>1</v>
      </c>
      <c r="AK287" s="2" t="str">
        <f ca="1">IF(Table1[[#This Row],[CTN_MG_2]]="","",Table1[[#This Row],[SISA X]])</f>
        <v/>
      </c>
      <c r="AL287" s="2" t="str">
        <f ca="1">IF(Table1[[#This Row],[QTY_ECER_MG_2]]="","",Table1[[#This Row],[STN SISA X]])</f>
        <v/>
      </c>
      <c r="AM287" s="2">
        <f ca="1">IF(Table1[[#This Row],[CTN_MG_2]]="","",COUNT(AJ$6:AJ287))</f>
        <v>113</v>
      </c>
      <c r="AN287" s="2" t="str">
        <f ca="1">IF(AND(AR$5:AR$373&gt;=$3:$3,AR$5:AR$373&lt;=$4:$4),Table1[[#This Row],[CTN]],"")</f>
        <v/>
      </c>
      <c r="AO287" s="2" t="str">
        <f ca="1">IF(Table1[[#This Row],[CTN_MG_3]]="","",Table1[[#This Row],[SISA X]])</f>
        <v/>
      </c>
      <c r="AP287" s="2" t="str">
        <f ca="1">IF(Table1[[#This Row],[QTY_ECER_MG_3]]="","",Table1[[#This Row],[STN SISA X]])</f>
        <v/>
      </c>
      <c r="AQ287" s="4" t="str">
        <f ca="1">IF(Table1[[#This Row],[CTN_MG_3]]="","",COUNT(AN$6:AN287))</f>
        <v/>
      </c>
      <c r="AR287" s="3">
        <f ca="1">INDEX([1]!NOTA[TGL_H],Table1[[#This Row],[//NOTA]])</f>
        <v>45121</v>
      </c>
    </row>
    <row r="288" spans="1:44" x14ac:dyDescent="0.25">
      <c r="A288" s="1">
        <v>353</v>
      </c>
      <c r="D288" s="4" t="str">
        <f ca="1">INDEX([1]!NOTA[NB NOTA_C_QTY],Table1[[#This Row],[//NOTA]])</f>
        <v>highlighterhl1yellowjk72box10pcsartomoro</v>
      </c>
      <c r="E28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stabillohighlighterjkhl1kuning72box10pcs</v>
      </c>
      <c r="F288" s="4" t="e">
        <f ca="1">MATCH(Table1[NB BM_C_QTY],Table6[POINTER],0)</f>
        <v>#N/A</v>
      </c>
      <c r="G288" s="4">
        <f t="shared" si="5"/>
        <v>353</v>
      </c>
      <c r="H288" s="4">
        <f ca="1">MATCH(Table1[[#This Row],[NB NOTA_C_QTY]],[2]!db[NB NOTA_C_QTY+F],0)</f>
        <v>1121</v>
      </c>
      <c r="I288" s="4" t="str">
        <f ca="1">INDEX(INDIRECT($4:$4),Table1[//DB])</f>
        <v>Stabillo Highlighter JK HL-1 kuning</v>
      </c>
      <c r="J288" s="4" t="str">
        <f ca="1">INDEX(INDIRECT($4:$4),Table1[//DB])</f>
        <v>ARTO MORO</v>
      </c>
      <c r="K288" s="5" t="str">
        <f ca="1">INDEX(INDIRECT($4:$4),Table1[//DB])</f>
        <v>ATALI</v>
      </c>
      <c r="L288" s="4" t="str">
        <f ca="1">INDEX(INDIRECT($4:$4),Table1[//DB])</f>
        <v>72 BOX (10 PCS)</v>
      </c>
      <c r="M288" s="4" t="str">
        <f ca="1">INDEX(INDIRECT($4:$4),Table1[//DB])</f>
        <v>spidol</v>
      </c>
      <c r="N288" s="4" t="str">
        <f ca="1">INDEX(INDIRECT($4:$4),Table1[//DB])</f>
        <v>72</v>
      </c>
      <c r="O288" s="4" t="str">
        <f ca="1">INDEX(INDIRECT($4:$4),Table1[//DB])</f>
        <v>BOX</v>
      </c>
      <c r="P288" s="4" t="str">
        <f ca="1">INDEX(INDIRECT($4:$4),Table1[//DB])</f>
        <v>10</v>
      </c>
      <c r="Q288" s="4" t="str">
        <f ca="1">INDEX(INDIRECT($4:$4),Table1[//DB])</f>
        <v>PCS</v>
      </c>
      <c r="R288" s="4" t="str">
        <f ca="1">INDEX(INDIRECT($4:$4),Table1[//DB])</f>
        <v/>
      </c>
      <c r="S288" s="4" t="str">
        <f ca="1">INDEX(INDIRECT($4:$4),Table1[//DB])</f>
        <v/>
      </c>
      <c r="T288" s="4">
        <f ca="1">INDEX(INDIRECT($4:$4),Table1[//DB])</f>
        <v>720</v>
      </c>
      <c r="U288" s="4" t="str">
        <f ca="1">INDEX(INDIRECT($4:$4),Table1[//DB])</f>
        <v>PCS</v>
      </c>
      <c r="V288" s="4"/>
      <c r="W288" s="2">
        <f>INDEX([1]!NOTA[C],Table1[[#This Row],[//NOTA]])</f>
        <v>0</v>
      </c>
      <c r="X288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288" s="2" t="str">
        <f>IF(Table1[[#This Row],[CTN]]&lt;1,"",INDEX([1]!NOTA[QTY],Table1[[#This Row],[//NOTA]]))</f>
        <v/>
      </c>
      <c r="Z288" s="2" t="str">
        <f>IF(Table1[[#This Row],[CTN]]&lt;1,"",INDEX([1]!NOTA[STN],Table1[[#This Row],[//NOTA]]))</f>
        <v/>
      </c>
      <c r="AA28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288" s="4">
        <f>IF(Table1[[#This Row],[CTN]]&lt;1,INDEX([1]!NOTA[QTY],Table1[[#This Row],[//NOTA]]),"")</f>
        <v>180</v>
      </c>
      <c r="AC288" s="4" t="str">
        <f>IF(Table1[[#This Row],[SISA]]="","",INDEX([1]!NOTA[STN],Table1[[#This Row],[//NOTA]]))</f>
        <v>PCS</v>
      </c>
      <c r="AD288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180</v>
      </c>
      <c r="AE288" s="2" t="str">
        <f ca="1">IF(Table1[[#This Row],[SISA X]]="","",Table1[[#This Row],[STN X]])</f>
        <v>PCS</v>
      </c>
      <c r="AF288" s="2" t="str">
        <f ca="1">IF(AND(AR$5:AR$373&gt;=$3:$3,AR$5:AR$373&lt;=$4:$4),Table1[[#This Row],[CTN]],"")</f>
        <v/>
      </c>
      <c r="AG288" s="2" t="str">
        <f ca="1">IF(Table1[[#This Row],[CTN_MG_1]]="","",Table1[[#This Row],[SISA X]])</f>
        <v/>
      </c>
      <c r="AH288" s="2" t="str">
        <f ca="1">IF(Table1[[#This Row],[QTY_ECER_MG_1]]="","",Table1[[#This Row],[STN SISA X]])</f>
        <v/>
      </c>
      <c r="AI288" s="2" t="str">
        <f ca="1">IF(Table1[[#This Row],[CTN_MG_1]]="","",COUNT(AF$6:AF288))</f>
        <v/>
      </c>
      <c r="AJ288" s="2">
        <f ca="1">IF(AND(Table1[TGL_H]&gt;=$3:$3,Table1[TGL_H]&lt;=$4:$4),Table1[CTN],"")</f>
        <v>0</v>
      </c>
      <c r="AK288" s="2">
        <f ca="1">IF(Table1[[#This Row],[CTN_MG_2]]="","",Table1[[#This Row],[SISA X]])</f>
        <v>180</v>
      </c>
      <c r="AL288" s="2" t="str">
        <f ca="1">IF(Table1[[#This Row],[QTY_ECER_MG_2]]="","",Table1[[#This Row],[STN SISA X]])</f>
        <v>PCS</v>
      </c>
      <c r="AM288" s="2">
        <f ca="1">IF(Table1[[#This Row],[CTN_MG_2]]="","",COUNT(AJ$6:AJ288))</f>
        <v>114</v>
      </c>
      <c r="AN288" s="2" t="str">
        <f ca="1">IF(AND(AR$5:AR$373&gt;=$3:$3,AR$5:AR$373&lt;=$4:$4),Table1[[#This Row],[CTN]],"")</f>
        <v/>
      </c>
      <c r="AO288" s="2" t="str">
        <f ca="1">IF(Table1[[#This Row],[CTN_MG_3]]="","",Table1[[#This Row],[SISA X]])</f>
        <v/>
      </c>
      <c r="AP288" s="2" t="str">
        <f ca="1">IF(Table1[[#This Row],[QTY_ECER_MG_3]]="","",Table1[[#This Row],[STN SISA X]])</f>
        <v/>
      </c>
      <c r="AQ288" s="4" t="str">
        <f ca="1">IF(Table1[[#This Row],[CTN_MG_3]]="","",COUNT(AN$6:AN288))</f>
        <v/>
      </c>
      <c r="AR288" s="3">
        <f ca="1">INDEX([1]!NOTA[TGL_H],Table1[[#This Row],[//NOTA]])</f>
        <v>45121</v>
      </c>
    </row>
    <row r="289" spans="1:44" x14ac:dyDescent="0.25">
      <c r="A289" s="1">
        <v>354</v>
      </c>
      <c r="D289" s="4" t="str">
        <f ca="1">INDEX([1]!NOTA[NB NOTA_C_QTY],Table1[[#This Row],[//NOTA]])</f>
        <v>highlighterhl2greenjk72box10pcsartomoro</v>
      </c>
      <c r="E28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stabillohighlighterjkhl2hijau72box10pcs</v>
      </c>
      <c r="F289" s="4" t="e">
        <f ca="1">MATCH(Table1[NB BM_C_QTY],Table6[POINTER],0)</f>
        <v>#N/A</v>
      </c>
      <c r="G289" s="4">
        <f t="shared" si="5"/>
        <v>354</v>
      </c>
      <c r="H289" s="4">
        <f ca="1">MATCH(Table1[[#This Row],[NB NOTA_C_QTY]],[2]!db[NB NOTA_C_QTY+F],0)</f>
        <v>1122</v>
      </c>
      <c r="I289" s="4" t="str">
        <f ca="1">INDEX(INDIRECT($4:$4),Table1[//DB])</f>
        <v>Stabillo Highlighter JK HL-2 hijau</v>
      </c>
      <c r="J289" s="4" t="str">
        <f ca="1">INDEX(INDIRECT($4:$4),Table1[//DB])</f>
        <v>ARTO MORO</v>
      </c>
      <c r="K289" s="5" t="str">
        <f ca="1">INDEX(INDIRECT($4:$4),Table1[//DB])</f>
        <v>ATALI</v>
      </c>
      <c r="L289" s="4" t="str">
        <f ca="1">INDEX(INDIRECT($4:$4),Table1[//DB])</f>
        <v>72 BOX (10 PCS)</v>
      </c>
      <c r="M289" s="4" t="str">
        <f ca="1">INDEX(INDIRECT($4:$4),Table1[//DB])</f>
        <v>spidol</v>
      </c>
      <c r="N289" s="4" t="str">
        <f ca="1">INDEX(INDIRECT($4:$4),Table1[//DB])</f>
        <v>72</v>
      </c>
      <c r="O289" s="4" t="str">
        <f ca="1">INDEX(INDIRECT($4:$4),Table1[//DB])</f>
        <v>BOX</v>
      </c>
      <c r="P289" s="4" t="str">
        <f ca="1">INDEX(INDIRECT($4:$4),Table1[//DB])</f>
        <v>10</v>
      </c>
      <c r="Q289" s="4" t="str">
        <f ca="1">INDEX(INDIRECT($4:$4),Table1[//DB])</f>
        <v>PCS</v>
      </c>
      <c r="R289" s="4" t="str">
        <f ca="1">INDEX(INDIRECT($4:$4),Table1[//DB])</f>
        <v/>
      </c>
      <c r="S289" s="4" t="str">
        <f ca="1">INDEX(INDIRECT($4:$4),Table1[//DB])</f>
        <v/>
      </c>
      <c r="T289" s="4">
        <f ca="1">INDEX(INDIRECT($4:$4),Table1[//DB])</f>
        <v>720</v>
      </c>
      <c r="U289" s="4" t="str">
        <f ca="1">INDEX(INDIRECT($4:$4),Table1[//DB])</f>
        <v>PCS</v>
      </c>
      <c r="V289" s="4"/>
      <c r="W289" s="2">
        <f>INDEX([1]!NOTA[C],Table1[[#This Row],[//NOTA]])</f>
        <v>0</v>
      </c>
      <c r="X289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289" s="2" t="str">
        <f>IF(Table1[[#This Row],[CTN]]&lt;1,"",INDEX([1]!NOTA[QTY],Table1[[#This Row],[//NOTA]]))</f>
        <v/>
      </c>
      <c r="Z289" s="2" t="str">
        <f>IF(Table1[[#This Row],[CTN]]&lt;1,"",INDEX([1]!NOTA[STN],Table1[[#This Row],[//NOTA]]))</f>
        <v/>
      </c>
      <c r="AA28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289" s="4">
        <f>IF(Table1[[#This Row],[CTN]]&lt;1,INDEX([1]!NOTA[QTY],Table1[[#This Row],[//NOTA]]),"")</f>
        <v>180</v>
      </c>
      <c r="AC289" s="4" t="str">
        <f>IF(Table1[[#This Row],[SISA]]="","",INDEX([1]!NOTA[STN],Table1[[#This Row],[//NOTA]]))</f>
        <v>PCS</v>
      </c>
      <c r="AD289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180</v>
      </c>
      <c r="AE289" s="2" t="str">
        <f ca="1">IF(Table1[[#This Row],[SISA X]]="","",Table1[[#This Row],[STN X]])</f>
        <v>PCS</v>
      </c>
      <c r="AF289" s="2" t="str">
        <f ca="1">IF(AND(AR$5:AR$373&gt;=$3:$3,AR$5:AR$373&lt;=$4:$4),Table1[[#This Row],[CTN]],"")</f>
        <v/>
      </c>
      <c r="AG289" s="2" t="str">
        <f ca="1">IF(Table1[[#This Row],[CTN_MG_1]]="","",Table1[[#This Row],[SISA X]])</f>
        <v/>
      </c>
      <c r="AH289" s="2" t="str">
        <f ca="1">IF(Table1[[#This Row],[QTY_ECER_MG_1]]="","",Table1[[#This Row],[STN SISA X]])</f>
        <v/>
      </c>
      <c r="AI289" s="2" t="str">
        <f ca="1">IF(Table1[[#This Row],[CTN_MG_1]]="","",COUNT(AF$6:AF289))</f>
        <v/>
      </c>
      <c r="AJ289" s="2">
        <f ca="1">IF(AND(Table1[TGL_H]&gt;=$3:$3,Table1[TGL_H]&lt;=$4:$4),Table1[CTN],"")</f>
        <v>0</v>
      </c>
      <c r="AK289" s="2">
        <f ca="1">IF(Table1[[#This Row],[CTN_MG_2]]="","",Table1[[#This Row],[SISA X]])</f>
        <v>180</v>
      </c>
      <c r="AL289" s="2" t="str">
        <f ca="1">IF(Table1[[#This Row],[QTY_ECER_MG_2]]="","",Table1[[#This Row],[STN SISA X]])</f>
        <v>PCS</v>
      </c>
      <c r="AM289" s="2">
        <f ca="1">IF(Table1[[#This Row],[CTN_MG_2]]="","",COUNT(AJ$6:AJ289))</f>
        <v>115</v>
      </c>
      <c r="AN289" s="2" t="str">
        <f ca="1">IF(AND(AR$5:AR$373&gt;=$3:$3,AR$5:AR$373&lt;=$4:$4),Table1[[#This Row],[CTN]],"")</f>
        <v/>
      </c>
      <c r="AO289" s="2" t="str">
        <f ca="1">IF(Table1[[#This Row],[CTN_MG_3]]="","",Table1[[#This Row],[SISA X]])</f>
        <v/>
      </c>
      <c r="AP289" s="2" t="str">
        <f ca="1">IF(Table1[[#This Row],[QTY_ECER_MG_3]]="","",Table1[[#This Row],[STN SISA X]])</f>
        <v/>
      </c>
      <c r="AQ289" s="4" t="str">
        <f ca="1">IF(Table1[[#This Row],[CTN_MG_3]]="","",COUNT(AN$6:AN289))</f>
        <v/>
      </c>
      <c r="AR289" s="3">
        <f ca="1">INDEX([1]!NOTA[TGL_H],Table1[[#This Row],[//NOTA]])</f>
        <v>45121</v>
      </c>
    </row>
    <row r="290" spans="1:44" x14ac:dyDescent="0.25">
      <c r="A290" s="1">
        <v>355</v>
      </c>
      <c r="D290" s="4" t="str">
        <f ca="1">INDEX([1]!NOTA[NB NOTA_C_QTY],Table1[[#This Row],[//NOTA]])</f>
        <v>highlighterhl4pinkjk72box10pcsartomoro</v>
      </c>
      <c r="E29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stabillohighlighterjkhl4pink72box10pcs</v>
      </c>
      <c r="F290" s="4" t="e">
        <f ca="1">MATCH(Table1[NB BM_C_QTY],Table6[POINTER],0)</f>
        <v>#N/A</v>
      </c>
      <c r="G290" s="4">
        <f t="shared" si="5"/>
        <v>355</v>
      </c>
      <c r="H290" s="4">
        <f ca="1">MATCH(Table1[[#This Row],[NB NOTA_C_QTY]],[2]!db[NB NOTA_C_QTY+F],0)</f>
        <v>1124</v>
      </c>
      <c r="I290" s="4" t="str">
        <f ca="1">INDEX(INDIRECT($4:$4),Table1[//DB])</f>
        <v>Stabillo Highlighter JK HL-4 pink</v>
      </c>
      <c r="J290" s="4" t="str">
        <f ca="1">INDEX(INDIRECT($4:$4),Table1[//DB])</f>
        <v>ARTO MORO</v>
      </c>
      <c r="K290" s="5" t="str">
        <f ca="1">INDEX(INDIRECT($4:$4),Table1[//DB])</f>
        <v>ATALI</v>
      </c>
      <c r="L290" s="4" t="str">
        <f ca="1">INDEX(INDIRECT($4:$4),Table1[//DB])</f>
        <v>72 BOX (10 PCS)</v>
      </c>
      <c r="M290" s="4" t="str">
        <f ca="1">INDEX(INDIRECT($4:$4),Table1[//DB])</f>
        <v>spidol</v>
      </c>
      <c r="N290" s="4" t="str">
        <f ca="1">INDEX(INDIRECT($4:$4),Table1[//DB])</f>
        <v>72</v>
      </c>
      <c r="O290" s="4" t="str">
        <f ca="1">INDEX(INDIRECT($4:$4),Table1[//DB])</f>
        <v>BOX</v>
      </c>
      <c r="P290" s="4" t="str">
        <f ca="1">INDEX(INDIRECT($4:$4),Table1[//DB])</f>
        <v>10</v>
      </c>
      <c r="Q290" s="4" t="str">
        <f ca="1">INDEX(INDIRECT($4:$4),Table1[//DB])</f>
        <v>PCS</v>
      </c>
      <c r="R290" s="4" t="str">
        <f ca="1">INDEX(INDIRECT($4:$4),Table1[//DB])</f>
        <v/>
      </c>
      <c r="S290" s="4" t="str">
        <f ca="1">INDEX(INDIRECT($4:$4),Table1[//DB])</f>
        <v/>
      </c>
      <c r="T290" s="4">
        <f ca="1">INDEX(INDIRECT($4:$4),Table1[//DB])</f>
        <v>720</v>
      </c>
      <c r="U290" s="4" t="str">
        <f ca="1">INDEX(INDIRECT($4:$4),Table1[//DB])</f>
        <v>PCS</v>
      </c>
      <c r="V290" s="4"/>
      <c r="W290" s="2">
        <f>INDEX([1]!NOTA[C],Table1[[#This Row],[//NOTA]])</f>
        <v>0</v>
      </c>
      <c r="X290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290" s="2" t="str">
        <f>IF(Table1[[#This Row],[CTN]]&lt;1,"",INDEX([1]!NOTA[QTY],Table1[[#This Row],[//NOTA]]))</f>
        <v/>
      </c>
      <c r="Z290" s="2" t="str">
        <f>IF(Table1[[#This Row],[CTN]]&lt;1,"",INDEX([1]!NOTA[STN],Table1[[#This Row],[//NOTA]]))</f>
        <v/>
      </c>
      <c r="AA29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290" s="4">
        <f>IF(Table1[[#This Row],[CTN]]&lt;1,INDEX([1]!NOTA[QTY],Table1[[#This Row],[//NOTA]]),"")</f>
        <v>180</v>
      </c>
      <c r="AC290" s="4" t="str">
        <f>IF(Table1[[#This Row],[SISA]]="","",INDEX([1]!NOTA[STN],Table1[[#This Row],[//NOTA]]))</f>
        <v>PCS</v>
      </c>
      <c r="AD290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180</v>
      </c>
      <c r="AE290" s="2" t="str">
        <f ca="1">IF(Table1[[#This Row],[SISA X]]="","",Table1[[#This Row],[STN X]])</f>
        <v>PCS</v>
      </c>
      <c r="AF290" s="2" t="str">
        <f ca="1">IF(AND(AR$5:AR$373&gt;=$3:$3,AR$5:AR$373&lt;=$4:$4),Table1[[#This Row],[CTN]],"")</f>
        <v/>
      </c>
      <c r="AG290" s="2" t="str">
        <f ca="1">IF(Table1[[#This Row],[CTN_MG_1]]="","",Table1[[#This Row],[SISA X]])</f>
        <v/>
      </c>
      <c r="AH290" s="2" t="str">
        <f ca="1">IF(Table1[[#This Row],[QTY_ECER_MG_1]]="","",Table1[[#This Row],[STN SISA X]])</f>
        <v/>
      </c>
      <c r="AI290" s="2" t="str">
        <f ca="1">IF(Table1[[#This Row],[CTN_MG_1]]="","",COUNT(AF$6:AF290))</f>
        <v/>
      </c>
      <c r="AJ290" s="2">
        <f ca="1">IF(AND(Table1[TGL_H]&gt;=$3:$3,Table1[TGL_H]&lt;=$4:$4),Table1[CTN],"")</f>
        <v>0</v>
      </c>
      <c r="AK290" s="2">
        <f ca="1">IF(Table1[[#This Row],[CTN_MG_2]]="","",Table1[[#This Row],[SISA X]])</f>
        <v>180</v>
      </c>
      <c r="AL290" s="2" t="str">
        <f ca="1">IF(Table1[[#This Row],[QTY_ECER_MG_2]]="","",Table1[[#This Row],[STN SISA X]])</f>
        <v>PCS</v>
      </c>
      <c r="AM290" s="2">
        <f ca="1">IF(Table1[[#This Row],[CTN_MG_2]]="","",COUNT(AJ$6:AJ290))</f>
        <v>116</v>
      </c>
      <c r="AN290" s="2" t="str">
        <f ca="1">IF(AND(AR$5:AR$373&gt;=$3:$3,AR$5:AR$373&lt;=$4:$4),Table1[[#This Row],[CTN]],"")</f>
        <v/>
      </c>
      <c r="AO290" s="2" t="str">
        <f ca="1">IF(Table1[[#This Row],[CTN_MG_3]]="","",Table1[[#This Row],[SISA X]])</f>
        <v/>
      </c>
      <c r="AP290" s="2" t="str">
        <f ca="1">IF(Table1[[#This Row],[QTY_ECER_MG_3]]="","",Table1[[#This Row],[STN SISA X]])</f>
        <v/>
      </c>
      <c r="AQ290" s="4" t="str">
        <f ca="1">IF(Table1[[#This Row],[CTN_MG_3]]="","",COUNT(AN$6:AN290))</f>
        <v/>
      </c>
      <c r="AR290" s="3">
        <f ca="1">INDEX([1]!NOTA[TGL_H],Table1[[#This Row],[//NOTA]])</f>
        <v>45121</v>
      </c>
    </row>
    <row r="291" spans="1:44" x14ac:dyDescent="0.25">
      <c r="A291" s="1">
        <v>356</v>
      </c>
      <c r="D291" s="4" t="str">
        <f ca="1">INDEX([1]!NOTA[NB NOTA_C_QTY],Table1[[#This Row],[//NOTA]])</f>
        <v>highlighterhl5orangejk72box10pcsartomoro</v>
      </c>
      <c r="E29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stabillohighlighterjkhl5orange72box10pcs</v>
      </c>
      <c r="F291" s="4" t="e">
        <f ca="1">MATCH(Table1[NB BM_C_QTY],Table6[POINTER],0)</f>
        <v>#N/A</v>
      </c>
      <c r="G291" s="4">
        <f t="shared" si="5"/>
        <v>356</v>
      </c>
      <c r="H291" s="4">
        <f ca="1">MATCH(Table1[[#This Row],[NB NOTA_C_QTY]],[2]!db[NB NOTA_C_QTY+F],0)</f>
        <v>1125</v>
      </c>
      <c r="I291" s="4" t="str">
        <f ca="1">INDEX(INDIRECT($4:$4),Table1[//DB])</f>
        <v>Stabillo Highlighter JK HL-5 orange</v>
      </c>
      <c r="J291" s="4" t="str">
        <f ca="1">INDEX(INDIRECT($4:$4),Table1[//DB])</f>
        <v>ARTO MORO</v>
      </c>
      <c r="K291" s="5" t="str">
        <f ca="1">INDEX(INDIRECT($4:$4),Table1[//DB])</f>
        <v>ATALI</v>
      </c>
      <c r="L291" s="4" t="str">
        <f ca="1">INDEX(INDIRECT($4:$4),Table1[//DB])</f>
        <v>72 BOX (10 PCS)</v>
      </c>
      <c r="M291" s="4" t="str">
        <f ca="1">INDEX(INDIRECT($4:$4),Table1[//DB])</f>
        <v>spidol</v>
      </c>
      <c r="N291" s="4" t="str">
        <f ca="1">INDEX(INDIRECT($4:$4),Table1[//DB])</f>
        <v>72</v>
      </c>
      <c r="O291" s="4" t="str">
        <f ca="1">INDEX(INDIRECT($4:$4),Table1[//DB])</f>
        <v>BOX</v>
      </c>
      <c r="P291" s="4" t="str">
        <f ca="1">INDEX(INDIRECT($4:$4),Table1[//DB])</f>
        <v>10</v>
      </c>
      <c r="Q291" s="4" t="str">
        <f ca="1">INDEX(INDIRECT($4:$4),Table1[//DB])</f>
        <v>PCS</v>
      </c>
      <c r="R291" s="4" t="str">
        <f ca="1">INDEX(INDIRECT($4:$4),Table1[//DB])</f>
        <v/>
      </c>
      <c r="S291" s="4" t="str">
        <f ca="1">INDEX(INDIRECT($4:$4),Table1[//DB])</f>
        <v/>
      </c>
      <c r="T291" s="4">
        <f ca="1">INDEX(INDIRECT($4:$4),Table1[//DB])</f>
        <v>720</v>
      </c>
      <c r="U291" s="4" t="str">
        <f ca="1">INDEX(INDIRECT($4:$4),Table1[//DB])</f>
        <v>PCS</v>
      </c>
      <c r="V291" s="4"/>
      <c r="W291" s="2">
        <f>INDEX([1]!NOTA[C],Table1[[#This Row],[//NOTA]])</f>
        <v>0</v>
      </c>
      <c r="X291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291" s="2" t="str">
        <f>IF(Table1[[#This Row],[CTN]]&lt;1,"",INDEX([1]!NOTA[QTY],Table1[[#This Row],[//NOTA]]))</f>
        <v/>
      </c>
      <c r="Z291" s="2" t="str">
        <f>IF(Table1[[#This Row],[CTN]]&lt;1,"",INDEX([1]!NOTA[STN],Table1[[#This Row],[//NOTA]]))</f>
        <v/>
      </c>
      <c r="AA29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291" s="4">
        <f>IF(Table1[[#This Row],[CTN]]&lt;1,INDEX([1]!NOTA[QTY],Table1[[#This Row],[//NOTA]]),"")</f>
        <v>180</v>
      </c>
      <c r="AC291" s="4" t="str">
        <f>IF(Table1[[#This Row],[SISA]]="","",INDEX([1]!NOTA[STN],Table1[[#This Row],[//NOTA]]))</f>
        <v>PCS</v>
      </c>
      <c r="AD291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180</v>
      </c>
      <c r="AE291" s="2" t="str">
        <f ca="1">IF(Table1[[#This Row],[SISA X]]="","",Table1[[#This Row],[STN X]])</f>
        <v>PCS</v>
      </c>
      <c r="AF291" s="2" t="str">
        <f ca="1">IF(AND(AR$5:AR$373&gt;=$3:$3,AR$5:AR$373&lt;=$4:$4),Table1[[#This Row],[CTN]],"")</f>
        <v/>
      </c>
      <c r="AG291" s="2" t="str">
        <f ca="1">IF(Table1[[#This Row],[CTN_MG_1]]="","",Table1[[#This Row],[SISA X]])</f>
        <v/>
      </c>
      <c r="AH291" s="2" t="str">
        <f ca="1">IF(Table1[[#This Row],[QTY_ECER_MG_1]]="","",Table1[[#This Row],[STN SISA X]])</f>
        <v/>
      </c>
      <c r="AI291" s="2" t="str">
        <f ca="1">IF(Table1[[#This Row],[CTN_MG_1]]="","",COUNT(AF$6:AF291))</f>
        <v/>
      </c>
      <c r="AJ291" s="2">
        <f ca="1">IF(AND(Table1[TGL_H]&gt;=$3:$3,Table1[TGL_H]&lt;=$4:$4),Table1[CTN],"")</f>
        <v>0</v>
      </c>
      <c r="AK291" s="2">
        <f ca="1">IF(Table1[[#This Row],[CTN_MG_2]]="","",Table1[[#This Row],[SISA X]])</f>
        <v>180</v>
      </c>
      <c r="AL291" s="2" t="str">
        <f ca="1">IF(Table1[[#This Row],[QTY_ECER_MG_2]]="","",Table1[[#This Row],[STN SISA X]])</f>
        <v>PCS</v>
      </c>
      <c r="AM291" s="2">
        <f ca="1">IF(Table1[[#This Row],[CTN_MG_2]]="","",COUNT(AJ$6:AJ291))</f>
        <v>117</v>
      </c>
      <c r="AN291" s="2" t="str">
        <f ca="1">IF(AND(AR$5:AR$373&gt;=$3:$3,AR$5:AR$373&lt;=$4:$4),Table1[[#This Row],[CTN]],"")</f>
        <v/>
      </c>
      <c r="AO291" s="2" t="str">
        <f ca="1">IF(Table1[[#This Row],[CTN_MG_3]]="","",Table1[[#This Row],[SISA X]])</f>
        <v/>
      </c>
      <c r="AP291" s="2" t="str">
        <f ca="1">IF(Table1[[#This Row],[QTY_ECER_MG_3]]="","",Table1[[#This Row],[STN SISA X]])</f>
        <v/>
      </c>
      <c r="AQ291" s="4" t="str">
        <f ca="1">IF(Table1[[#This Row],[CTN_MG_3]]="","",COUNT(AN$6:AN291))</f>
        <v/>
      </c>
      <c r="AR291" s="3">
        <f ca="1">INDEX([1]!NOTA[TGL_H],Table1[[#This Row],[//NOTA]])</f>
        <v>45121</v>
      </c>
    </row>
    <row r="292" spans="1:44" x14ac:dyDescent="0.25">
      <c r="A292" s="1">
        <v>358</v>
      </c>
      <c r="D292" s="4" t="str">
        <f ca="1">INDEX([1]!NOTA[NB NOTA_C_QTY],Table1[[#This Row],[//NOTA]])</f>
        <v>correctiontapect522ptljk60lsnartomoro</v>
      </c>
      <c r="E29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tipeexkertasjkct522ptl60lsn</v>
      </c>
      <c r="F292" s="4" t="e">
        <f ca="1">MATCH(Table1[NB BM_C_QTY],Table6[POINTER],0)</f>
        <v>#N/A</v>
      </c>
      <c r="G292" s="4">
        <f t="shared" si="5"/>
        <v>358</v>
      </c>
      <c r="H292" s="4">
        <f ca="1">MATCH(Table1[[#This Row],[NB NOTA_C_QTY]],[2]!db[NB NOTA_C_QTY+F],0)</f>
        <v>605</v>
      </c>
      <c r="I292" s="4" t="str">
        <f ca="1">INDEX(INDIRECT($4:$4),Table1[//DB])</f>
        <v>Tipe-ex kertas JK CT-522 PTL</v>
      </c>
      <c r="J292" s="4" t="str">
        <f ca="1">INDEX(INDIRECT($4:$4),Table1[//DB])</f>
        <v>ARTO MORO</v>
      </c>
      <c r="K292" s="5" t="str">
        <f ca="1">INDEX(INDIRECT($4:$4),Table1[//DB])</f>
        <v>ATALI</v>
      </c>
      <c r="L292" s="4" t="str">
        <f ca="1">INDEX(INDIRECT($4:$4),Table1[//DB])</f>
        <v>60 LSN</v>
      </c>
      <c r="M292" s="4" t="str">
        <f ca="1">INDEX(INDIRECT($4:$4),Table1[//DB])</f>
        <v>tipex</v>
      </c>
      <c r="N292" s="4" t="str">
        <f ca="1">INDEX(INDIRECT($4:$4),Table1[//DB])</f>
        <v>60</v>
      </c>
      <c r="O292" s="4" t="str">
        <f ca="1">INDEX(INDIRECT($4:$4),Table1[//DB])</f>
        <v>LSN</v>
      </c>
      <c r="P292" s="4">
        <f ca="1">INDEX(INDIRECT($4:$4),Table1[//DB])</f>
        <v>12</v>
      </c>
      <c r="Q292" s="4" t="str">
        <f ca="1">INDEX(INDIRECT($4:$4),Table1[//DB])</f>
        <v>PCS</v>
      </c>
      <c r="R292" s="4" t="str">
        <f ca="1">INDEX(INDIRECT($4:$4),Table1[//DB])</f>
        <v/>
      </c>
      <c r="S292" s="4" t="str">
        <f ca="1">INDEX(INDIRECT($4:$4),Table1[//DB])</f>
        <v/>
      </c>
      <c r="T292" s="4">
        <f ca="1">INDEX(INDIRECT($4:$4),Table1[//DB])</f>
        <v>720</v>
      </c>
      <c r="U292" s="4" t="str">
        <f ca="1">INDEX(INDIRECT($4:$4),Table1[//DB])</f>
        <v>PCS</v>
      </c>
      <c r="V292" s="4"/>
      <c r="W292" s="2">
        <f>INDEX([1]!NOTA[C],Table1[[#This Row],[//NOTA]])</f>
        <v>5</v>
      </c>
      <c r="X292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92" s="2">
        <f>IF(Table1[[#This Row],[CTN]]&lt;1,"",INDEX([1]!NOTA[QTY],Table1[[#This Row],[//NOTA]]))</f>
        <v>3600</v>
      </c>
      <c r="Z292" s="2" t="str">
        <f>IF(Table1[[#This Row],[CTN]]&lt;1,"",INDEX([1]!NOTA[STN],Table1[[#This Row],[//NOTA]]))</f>
        <v>PCS</v>
      </c>
      <c r="AA29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3600</v>
      </c>
      <c r="AB292" s="4" t="str">
        <f>IF(Table1[[#This Row],[CTN]]&lt;1,INDEX([1]!NOTA[QTY],Table1[[#This Row],[//NOTA]]),"")</f>
        <v/>
      </c>
      <c r="AC292" s="4" t="str">
        <f>IF(Table1[[#This Row],[SISA]]="","",INDEX([1]!NOTA[STN],Table1[[#This Row],[//NOTA]]))</f>
        <v/>
      </c>
      <c r="AD29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92" s="2" t="str">
        <f>IF(Table1[[#This Row],[SISA X]]="","",Table1[[#This Row],[STN X]])</f>
        <v/>
      </c>
      <c r="AF292" s="2" t="str">
        <f ca="1">IF(AND(AR$5:AR$373&gt;=$3:$3,AR$5:AR$373&lt;=$4:$4),Table1[[#This Row],[CTN]],"")</f>
        <v/>
      </c>
      <c r="AG292" s="2" t="str">
        <f ca="1">IF(Table1[[#This Row],[CTN_MG_1]]="","",Table1[[#This Row],[SISA X]])</f>
        <v/>
      </c>
      <c r="AH292" s="2" t="str">
        <f ca="1">IF(Table1[[#This Row],[QTY_ECER_MG_1]]="","",Table1[[#This Row],[STN SISA X]])</f>
        <v/>
      </c>
      <c r="AI292" s="2" t="str">
        <f ca="1">IF(Table1[[#This Row],[CTN_MG_1]]="","",COUNT(AF$6:AF292))</f>
        <v/>
      </c>
      <c r="AJ292" s="2">
        <f ca="1">IF(AND(Table1[TGL_H]&gt;=$3:$3,Table1[TGL_H]&lt;=$4:$4),Table1[CTN],"")</f>
        <v>5</v>
      </c>
      <c r="AK292" s="2" t="str">
        <f ca="1">IF(Table1[[#This Row],[CTN_MG_2]]="","",Table1[[#This Row],[SISA X]])</f>
        <v/>
      </c>
      <c r="AL292" s="2" t="str">
        <f ca="1">IF(Table1[[#This Row],[QTY_ECER_MG_2]]="","",Table1[[#This Row],[STN SISA X]])</f>
        <v/>
      </c>
      <c r="AM292" s="2">
        <f ca="1">IF(Table1[[#This Row],[CTN_MG_2]]="","",COUNT(AJ$6:AJ292))</f>
        <v>118</v>
      </c>
      <c r="AN292" s="2" t="str">
        <f ca="1">IF(AND(AR$5:AR$373&gt;=$3:$3,AR$5:AR$373&lt;=$4:$4),Table1[[#This Row],[CTN]],"")</f>
        <v/>
      </c>
      <c r="AO292" s="2" t="str">
        <f ca="1">IF(Table1[[#This Row],[CTN_MG_3]]="","",Table1[[#This Row],[SISA X]])</f>
        <v/>
      </c>
      <c r="AP292" s="2" t="str">
        <f ca="1">IF(Table1[[#This Row],[QTY_ECER_MG_3]]="","",Table1[[#This Row],[STN SISA X]])</f>
        <v/>
      </c>
      <c r="AQ292" s="4" t="str">
        <f ca="1">IF(Table1[[#This Row],[CTN_MG_3]]="","",COUNT(AN$6:AN292))</f>
        <v/>
      </c>
      <c r="AR292" s="3">
        <f ca="1">INDEX([1]!NOTA[TGL_H],Table1[[#This Row],[//NOTA]])</f>
        <v>45121</v>
      </c>
    </row>
    <row r="293" spans="1:44" x14ac:dyDescent="0.25">
      <c r="A293" s="1">
        <v>359</v>
      </c>
      <c r="D293" s="4" t="str">
        <f ca="1">INDEX([1]!NOTA[NB NOTA_C_QTY],Table1[[#This Row],[//NOTA]])</f>
        <v>pencilp882bjk30grsartomoro</v>
      </c>
      <c r="E29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pensiljkp882b30grs</v>
      </c>
      <c r="F293" s="4">
        <f ca="1">MATCH(Table1[NB BM_C_QTY],Table6[POINTER],0)</f>
        <v>3653</v>
      </c>
      <c r="G293" s="4">
        <f t="shared" si="5"/>
        <v>359</v>
      </c>
      <c r="H293" s="4">
        <f ca="1">MATCH(Table1[[#This Row],[NB NOTA_C_QTY]],[2]!db[NB NOTA_C_QTY+F],0)</f>
        <v>2069</v>
      </c>
      <c r="I293" s="4" t="str">
        <f ca="1">INDEX(INDIRECT($4:$4),Table1[//DB])</f>
        <v>Pensil JK P-88 2B</v>
      </c>
      <c r="J293" s="4" t="str">
        <f ca="1">INDEX(INDIRECT($4:$4),Table1[//DB])</f>
        <v>ARTO MORO</v>
      </c>
      <c r="K293" s="5" t="str">
        <f ca="1">INDEX(INDIRECT($4:$4),Table1[//DB])</f>
        <v>ATALI</v>
      </c>
      <c r="L293" s="4" t="str">
        <f ca="1">INDEX(INDIRECT($4:$4),Table1[//DB])</f>
        <v>30 GRS</v>
      </c>
      <c r="M293" s="4" t="str">
        <f ca="1">INDEX(INDIRECT($4:$4),Table1[//DB])</f>
        <v>pensil</v>
      </c>
      <c r="N293" s="4" t="str">
        <f ca="1">INDEX(INDIRECT($4:$4),Table1[//DB])</f>
        <v>30</v>
      </c>
      <c r="O293" s="4" t="str">
        <f ca="1">INDEX(INDIRECT($4:$4),Table1[//DB])</f>
        <v>GRS</v>
      </c>
      <c r="P293" s="4">
        <f ca="1">INDEX(INDIRECT($4:$4),Table1[//DB])</f>
        <v>12</v>
      </c>
      <c r="Q293" s="4" t="str">
        <f ca="1">INDEX(INDIRECT($4:$4),Table1[//DB])</f>
        <v>LSN</v>
      </c>
      <c r="R293" s="4">
        <f ca="1">INDEX(INDIRECT($4:$4),Table1[//DB])</f>
        <v>12</v>
      </c>
      <c r="S293" s="4" t="str">
        <f ca="1">INDEX(INDIRECT($4:$4),Table1[//DB])</f>
        <v>PCS</v>
      </c>
      <c r="T293" s="4">
        <f ca="1">INDEX(INDIRECT($4:$4),Table1[//DB])</f>
        <v>4320</v>
      </c>
      <c r="U293" s="4" t="str">
        <f ca="1">INDEX(INDIRECT($4:$4),Table1[//DB])</f>
        <v>PCS</v>
      </c>
      <c r="V293" s="4"/>
      <c r="W293" s="2">
        <f>INDEX([1]!NOTA[C],Table1[[#This Row],[//NOTA]])</f>
        <v>5</v>
      </c>
      <c r="X293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93" s="2">
        <f>IF(Table1[[#This Row],[CTN]]&lt;1,"",INDEX([1]!NOTA[QTY],Table1[[#This Row],[//NOTA]]))</f>
        <v>150</v>
      </c>
      <c r="Z293" s="2" t="str">
        <f>IF(Table1[[#This Row],[CTN]]&lt;1,"",INDEX([1]!NOTA[STN],Table1[[#This Row],[//NOTA]]))</f>
        <v>GRS</v>
      </c>
      <c r="AA29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21600</v>
      </c>
      <c r="AB293" s="4" t="str">
        <f>IF(Table1[[#This Row],[CTN]]&lt;1,INDEX([1]!NOTA[QTY],Table1[[#This Row],[//NOTA]]),"")</f>
        <v/>
      </c>
      <c r="AC293" s="4" t="str">
        <f>IF(Table1[[#This Row],[SISA]]="","",INDEX([1]!NOTA[STN],Table1[[#This Row],[//NOTA]]))</f>
        <v/>
      </c>
      <c r="AD29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93" s="2" t="str">
        <f>IF(Table1[[#This Row],[SISA X]]="","",Table1[[#This Row],[STN X]])</f>
        <v/>
      </c>
      <c r="AF293" s="2" t="str">
        <f ca="1">IF(AND(AR$5:AR$373&gt;=$3:$3,AR$5:AR$373&lt;=$4:$4),Table1[[#This Row],[CTN]],"")</f>
        <v/>
      </c>
      <c r="AG293" s="2" t="str">
        <f ca="1">IF(Table1[[#This Row],[CTN_MG_1]]="","",Table1[[#This Row],[SISA X]])</f>
        <v/>
      </c>
      <c r="AH293" s="2" t="str">
        <f ca="1">IF(Table1[[#This Row],[QTY_ECER_MG_1]]="","",Table1[[#This Row],[STN SISA X]])</f>
        <v/>
      </c>
      <c r="AI293" s="2" t="str">
        <f ca="1">IF(Table1[[#This Row],[CTN_MG_1]]="","",COUNT(AF$6:AF293))</f>
        <v/>
      </c>
      <c r="AJ293" s="2">
        <f ca="1">IF(AND(Table1[TGL_H]&gt;=$3:$3,Table1[TGL_H]&lt;=$4:$4),Table1[CTN],"")</f>
        <v>5</v>
      </c>
      <c r="AK293" s="2" t="str">
        <f ca="1">IF(Table1[[#This Row],[CTN_MG_2]]="","",Table1[[#This Row],[SISA X]])</f>
        <v/>
      </c>
      <c r="AL293" s="2" t="str">
        <f ca="1">IF(Table1[[#This Row],[QTY_ECER_MG_2]]="","",Table1[[#This Row],[STN SISA X]])</f>
        <v/>
      </c>
      <c r="AM293" s="2">
        <f ca="1">IF(Table1[[#This Row],[CTN_MG_2]]="","",COUNT(AJ$6:AJ293))</f>
        <v>119</v>
      </c>
      <c r="AN293" s="2" t="str">
        <f ca="1">IF(AND(AR$5:AR$373&gt;=$3:$3,AR$5:AR$373&lt;=$4:$4),Table1[[#This Row],[CTN]],"")</f>
        <v/>
      </c>
      <c r="AO293" s="2" t="str">
        <f ca="1">IF(Table1[[#This Row],[CTN_MG_3]]="","",Table1[[#This Row],[SISA X]])</f>
        <v/>
      </c>
      <c r="AP293" s="2" t="str">
        <f ca="1">IF(Table1[[#This Row],[QTY_ECER_MG_3]]="","",Table1[[#This Row],[STN SISA X]])</f>
        <v/>
      </c>
      <c r="AQ293" s="4" t="str">
        <f ca="1">IF(Table1[[#This Row],[CTN_MG_3]]="","",COUNT(AN$6:AN293))</f>
        <v/>
      </c>
      <c r="AR293" s="3">
        <f ca="1">INDEX([1]!NOTA[TGL_H],Table1[[#This Row],[//NOTA]])</f>
        <v>45121</v>
      </c>
    </row>
    <row r="294" spans="1:44" x14ac:dyDescent="0.25">
      <c r="A294" s="1">
        <v>361</v>
      </c>
      <c r="D294" s="4" t="str">
        <f ca="1">INDEX([1]!NOTA[NB NOTA_C_QTY],Table1[[#This Row],[//NOTA]])</f>
        <v>eraser526b20jk50box20pcsartomoro</v>
      </c>
      <c r="E29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stipjk526b20putih50box20pcs</v>
      </c>
      <c r="F294" s="4" t="e">
        <f ca="1">MATCH(Table1[NB BM_C_QTY],Table6[POINTER],0)</f>
        <v>#N/A</v>
      </c>
      <c r="G294" s="4">
        <f t="shared" si="5"/>
        <v>361</v>
      </c>
      <c r="H294" s="4">
        <f ca="1">MATCH(Table1[[#This Row],[NB NOTA_C_QTY]],[2]!db[NB NOTA_C_QTY+F],0)</f>
        <v>790</v>
      </c>
      <c r="I294" s="4" t="str">
        <f ca="1">INDEX(INDIRECT($4:$4),Table1[//DB])</f>
        <v>Stip JK 526-B20 Putih</v>
      </c>
      <c r="J294" s="4" t="str">
        <f ca="1">INDEX(INDIRECT($4:$4),Table1[//DB])</f>
        <v>ARTO MORO</v>
      </c>
      <c r="K294" s="5" t="str">
        <f ca="1">INDEX(INDIRECT($4:$4),Table1[//DB])</f>
        <v>ATALI</v>
      </c>
      <c r="L294" s="4" t="str">
        <f ca="1">INDEX(INDIRECT($4:$4),Table1[//DB])</f>
        <v>50 BOX (20 PCS)</v>
      </c>
      <c r="M294" s="4" t="str">
        <f ca="1">INDEX(INDIRECT($4:$4),Table1[//DB])</f>
        <v>stip</v>
      </c>
      <c r="N294" s="4" t="str">
        <f ca="1">INDEX(INDIRECT($4:$4),Table1[//DB])</f>
        <v>50</v>
      </c>
      <c r="O294" s="4" t="str">
        <f ca="1">INDEX(INDIRECT($4:$4),Table1[//DB])</f>
        <v>BOX</v>
      </c>
      <c r="P294" s="4" t="str">
        <f ca="1">INDEX(INDIRECT($4:$4),Table1[//DB])</f>
        <v>20</v>
      </c>
      <c r="Q294" s="4" t="str">
        <f ca="1">INDEX(INDIRECT($4:$4),Table1[//DB])</f>
        <v>PCS</v>
      </c>
      <c r="R294" s="4" t="str">
        <f ca="1">INDEX(INDIRECT($4:$4),Table1[//DB])</f>
        <v/>
      </c>
      <c r="S294" s="4" t="str">
        <f ca="1">INDEX(INDIRECT($4:$4),Table1[//DB])</f>
        <v/>
      </c>
      <c r="T294" s="4">
        <f ca="1">INDEX(INDIRECT($4:$4),Table1[//DB])</f>
        <v>1000</v>
      </c>
      <c r="U294" s="4" t="str">
        <f ca="1">INDEX(INDIRECT($4:$4),Table1[//DB])</f>
        <v>PCS</v>
      </c>
      <c r="V294" s="4"/>
      <c r="W294" s="2">
        <f>INDEX([1]!NOTA[C],Table1[[#This Row],[//NOTA]])</f>
        <v>10</v>
      </c>
      <c r="X294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94" s="2">
        <f>IF(Table1[[#This Row],[CTN]]&lt;1,"",INDEX([1]!NOTA[QTY],Table1[[#This Row],[//NOTA]]))</f>
        <v>500</v>
      </c>
      <c r="Z294" s="2" t="str">
        <f>IF(Table1[[#This Row],[CTN]]&lt;1,"",INDEX([1]!NOTA[STN],Table1[[#This Row],[//NOTA]]))</f>
        <v>BOX</v>
      </c>
      <c r="AA29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10000</v>
      </c>
      <c r="AB294" s="4" t="str">
        <f>IF(Table1[[#This Row],[CTN]]&lt;1,INDEX([1]!NOTA[QTY],Table1[[#This Row],[//NOTA]]),"")</f>
        <v/>
      </c>
      <c r="AC294" s="4" t="str">
        <f>IF(Table1[[#This Row],[SISA]]="","",INDEX([1]!NOTA[STN],Table1[[#This Row],[//NOTA]]))</f>
        <v/>
      </c>
      <c r="AD29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94" s="2" t="str">
        <f>IF(Table1[[#This Row],[SISA X]]="","",Table1[[#This Row],[STN X]])</f>
        <v/>
      </c>
      <c r="AF294" s="2" t="str">
        <f ca="1">IF(AND(AR$5:AR$373&gt;=$3:$3,AR$5:AR$373&lt;=$4:$4),Table1[[#This Row],[CTN]],"")</f>
        <v/>
      </c>
      <c r="AG294" s="2" t="str">
        <f ca="1">IF(Table1[[#This Row],[CTN_MG_1]]="","",Table1[[#This Row],[SISA X]])</f>
        <v/>
      </c>
      <c r="AH294" s="2" t="str">
        <f ca="1">IF(Table1[[#This Row],[QTY_ECER_MG_1]]="","",Table1[[#This Row],[STN SISA X]])</f>
        <v/>
      </c>
      <c r="AI294" s="2" t="str">
        <f ca="1">IF(Table1[[#This Row],[CTN_MG_1]]="","",COUNT(AF$6:AF294))</f>
        <v/>
      </c>
      <c r="AJ294" s="2">
        <f ca="1">IF(AND(Table1[TGL_H]&gt;=$3:$3,Table1[TGL_H]&lt;=$4:$4),Table1[CTN],"")</f>
        <v>10</v>
      </c>
      <c r="AK294" s="2" t="str">
        <f ca="1">IF(Table1[[#This Row],[CTN_MG_2]]="","",Table1[[#This Row],[SISA X]])</f>
        <v/>
      </c>
      <c r="AL294" s="2" t="str">
        <f ca="1">IF(Table1[[#This Row],[QTY_ECER_MG_2]]="","",Table1[[#This Row],[STN SISA X]])</f>
        <v/>
      </c>
      <c r="AM294" s="2">
        <f ca="1">IF(Table1[[#This Row],[CTN_MG_2]]="","",COUNT(AJ$6:AJ294))</f>
        <v>120</v>
      </c>
      <c r="AN294" s="2" t="str">
        <f ca="1">IF(AND(AR$5:AR$373&gt;=$3:$3,AR$5:AR$373&lt;=$4:$4),Table1[[#This Row],[CTN]],"")</f>
        <v/>
      </c>
      <c r="AO294" s="2" t="str">
        <f ca="1">IF(Table1[[#This Row],[CTN_MG_3]]="","",Table1[[#This Row],[SISA X]])</f>
        <v/>
      </c>
      <c r="AP294" s="2" t="str">
        <f ca="1">IF(Table1[[#This Row],[QTY_ECER_MG_3]]="","",Table1[[#This Row],[STN SISA X]])</f>
        <v/>
      </c>
      <c r="AQ294" s="4" t="str">
        <f ca="1">IF(Table1[[#This Row],[CTN_MG_3]]="","",COUNT(AN$6:AN294))</f>
        <v/>
      </c>
      <c r="AR294" s="3">
        <f ca="1">INDEX([1]!NOTA[TGL_H],Table1[[#This Row],[//NOTA]])</f>
        <v>45121</v>
      </c>
    </row>
    <row r="295" spans="1:44" x14ac:dyDescent="0.25">
      <c r="A295" s="1">
        <v>362</v>
      </c>
      <c r="D295" s="4" t="str">
        <f ca="1">INDEX([1]!NOTA[NB NOTA_C_QTY],Table1[[#This Row],[//NOTA]])</f>
        <v>erasererb20bljk50box20pcsartomoro</v>
      </c>
      <c r="E29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stipjkerb20bl50box20pcs</v>
      </c>
      <c r="F295" s="4" t="e">
        <f ca="1">MATCH(Table1[NB BM_C_QTY],Table6[POINTER],0)</f>
        <v>#N/A</v>
      </c>
      <c r="G295" s="4">
        <f t="shared" si="5"/>
        <v>362</v>
      </c>
      <c r="H295" s="4">
        <f ca="1">MATCH(Table1[[#This Row],[NB NOTA_C_QTY]],[2]!db[NB NOTA_C_QTY+F],0)</f>
        <v>801</v>
      </c>
      <c r="I295" s="4" t="str">
        <f ca="1">INDEX(INDIRECT($4:$4),Table1[//DB])</f>
        <v>Stip JK ER-B20 BL</v>
      </c>
      <c r="J295" s="4" t="str">
        <f ca="1">INDEX(INDIRECT($4:$4),Table1[//DB])</f>
        <v>ARTO MORO</v>
      </c>
      <c r="K295" s="5" t="str">
        <f ca="1">INDEX(INDIRECT($4:$4),Table1[//DB])</f>
        <v>ATALI</v>
      </c>
      <c r="L295" s="4" t="str">
        <f ca="1">INDEX(INDIRECT($4:$4),Table1[//DB])</f>
        <v>50 BOX (20 PCS)</v>
      </c>
      <c r="M295" s="4" t="str">
        <f ca="1">INDEX(INDIRECT($4:$4),Table1[//DB])</f>
        <v>stip</v>
      </c>
      <c r="N295" s="4" t="str">
        <f ca="1">INDEX(INDIRECT($4:$4),Table1[//DB])</f>
        <v>50</v>
      </c>
      <c r="O295" s="4" t="str">
        <f ca="1">INDEX(INDIRECT($4:$4),Table1[//DB])</f>
        <v>BOX</v>
      </c>
      <c r="P295" s="4" t="str">
        <f ca="1">INDEX(INDIRECT($4:$4),Table1[//DB])</f>
        <v>20</v>
      </c>
      <c r="Q295" s="4" t="str">
        <f ca="1">INDEX(INDIRECT($4:$4),Table1[//DB])</f>
        <v>PCS</v>
      </c>
      <c r="R295" s="4" t="str">
        <f ca="1">INDEX(INDIRECT($4:$4),Table1[//DB])</f>
        <v/>
      </c>
      <c r="S295" s="4" t="str">
        <f ca="1">INDEX(INDIRECT($4:$4),Table1[//DB])</f>
        <v/>
      </c>
      <c r="T295" s="4">
        <f ca="1">INDEX(INDIRECT($4:$4),Table1[//DB])</f>
        <v>1000</v>
      </c>
      <c r="U295" s="4" t="str">
        <f ca="1">INDEX(INDIRECT($4:$4),Table1[//DB])</f>
        <v>PCS</v>
      </c>
      <c r="V295" s="4"/>
      <c r="W295" s="2">
        <f>INDEX([1]!NOTA[C],Table1[[#This Row],[//NOTA]])</f>
        <v>5</v>
      </c>
      <c r="X295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95" s="2">
        <f>IF(Table1[[#This Row],[CTN]]&lt;1,"",INDEX([1]!NOTA[QTY],Table1[[#This Row],[//NOTA]]))</f>
        <v>250</v>
      </c>
      <c r="Z295" s="2" t="str">
        <f>IF(Table1[[#This Row],[CTN]]&lt;1,"",INDEX([1]!NOTA[STN],Table1[[#This Row],[//NOTA]]))</f>
        <v>BOX</v>
      </c>
      <c r="AA29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5000</v>
      </c>
      <c r="AB295" s="4" t="str">
        <f>IF(Table1[[#This Row],[CTN]]&lt;1,INDEX([1]!NOTA[QTY],Table1[[#This Row],[//NOTA]]),"")</f>
        <v/>
      </c>
      <c r="AC295" s="4" t="str">
        <f>IF(Table1[[#This Row],[SISA]]="","",INDEX([1]!NOTA[STN],Table1[[#This Row],[//NOTA]]))</f>
        <v/>
      </c>
      <c r="AD29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95" s="2" t="str">
        <f>IF(Table1[[#This Row],[SISA X]]="","",Table1[[#This Row],[STN X]])</f>
        <v/>
      </c>
      <c r="AF295" s="2" t="str">
        <f ca="1">IF(AND(AR$5:AR$373&gt;=$3:$3,AR$5:AR$373&lt;=$4:$4),Table1[[#This Row],[CTN]],"")</f>
        <v/>
      </c>
      <c r="AG295" s="2" t="str">
        <f ca="1">IF(Table1[[#This Row],[CTN_MG_1]]="","",Table1[[#This Row],[SISA X]])</f>
        <v/>
      </c>
      <c r="AH295" s="2" t="str">
        <f ca="1">IF(Table1[[#This Row],[QTY_ECER_MG_1]]="","",Table1[[#This Row],[STN SISA X]])</f>
        <v/>
      </c>
      <c r="AI295" s="2" t="str">
        <f ca="1">IF(Table1[[#This Row],[CTN_MG_1]]="","",COUNT(AF$6:AF295))</f>
        <v/>
      </c>
      <c r="AJ295" s="2">
        <f ca="1">IF(AND(Table1[TGL_H]&gt;=$3:$3,Table1[TGL_H]&lt;=$4:$4),Table1[CTN],"")</f>
        <v>5</v>
      </c>
      <c r="AK295" s="2" t="str">
        <f ca="1">IF(Table1[[#This Row],[CTN_MG_2]]="","",Table1[[#This Row],[SISA X]])</f>
        <v/>
      </c>
      <c r="AL295" s="2" t="str">
        <f ca="1">IF(Table1[[#This Row],[QTY_ECER_MG_2]]="","",Table1[[#This Row],[STN SISA X]])</f>
        <v/>
      </c>
      <c r="AM295" s="2">
        <f ca="1">IF(Table1[[#This Row],[CTN_MG_2]]="","",COUNT(AJ$6:AJ295))</f>
        <v>121</v>
      </c>
      <c r="AN295" s="2" t="str">
        <f ca="1">IF(AND(AR$5:AR$373&gt;=$3:$3,AR$5:AR$373&lt;=$4:$4),Table1[[#This Row],[CTN]],"")</f>
        <v/>
      </c>
      <c r="AO295" s="2" t="str">
        <f ca="1">IF(Table1[[#This Row],[CTN_MG_3]]="","",Table1[[#This Row],[SISA X]])</f>
        <v/>
      </c>
      <c r="AP295" s="2" t="str">
        <f ca="1">IF(Table1[[#This Row],[QTY_ECER_MG_3]]="","",Table1[[#This Row],[STN SISA X]])</f>
        <v/>
      </c>
      <c r="AQ295" s="4" t="str">
        <f ca="1">IF(Table1[[#This Row],[CTN_MG_3]]="","",COUNT(AN$6:AN295))</f>
        <v/>
      </c>
      <c r="AR295" s="3">
        <f ca="1">INDEX([1]!NOTA[TGL_H],Table1[[#This Row],[//NOTA]])</f>
        <v>45121</v>
      </c>
    </row>
    <row r="296" spans="1:44" x14ac:dyDescent="0.25">
      <c r="A296" s="1">
        <v>363</v>
      </c>
      <c r="D296" s="4" t="str">
        <f ca="1">INDEX([1]!NOTA[NB NOTA_C_QTY],Table1[[#This Row],[//NOTA]])</f>
        <v>eraser526b40bljk50box40pcsartomoro</v>
      </c>
      <c r="E29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stipjk526b40blhitam50box40pcs</v>
      </c>
      <c r="F296" s="4" t="e">
        <f ca="1">MATCH(Table1[NB BM_C_QTY],Table6[POINTER],0)</f>
        <v>#N/A</v>
      </c>
      <c r="G296" s="4">
        <f t="shared" si="5"/>
        <v>363</v>
      </c>
      <c r="H296" s="4">
        <f ca="1">MATCH(Table1[[#This Row],[NB NOTA_C_QTY]],[2]!db[NB NOTA_C_QTY+F],0)</f>
        <v>791</v>
      </c>
      <c r="I296" s="4" t="str">
        <f ca="1">INDEX(INDIRECT($4:$4),Table1[//DB])</f>
        <v>Stip JK 526-B40 BL Hitam</v>
      </c>
      <c r="J296" s="4" t="str">
        <f ca="1">INDEX(INDIRECT($4:$4),Table1[//DB])</f>
        <v>ARTO MORO</v>
      </c>
      <c r="K296" s="5" t="str">
        <f ca="1">INDEX(INDIRECT($4:$4),Table1[//DB])</f>
        <v>ATALI</v>
      </c>
      <c r="L296" s="4" t="str">
        <f ca="1">INDEX(INDIRECT($4:$4),Table1[//DB])</f>
        <v>50 BOX (40 PCS)</v>
      </c>
      <c r="M296" s="4" t="str">
        <f ca="1">INDEX(INDIRECT($4:$4),Table1[//DB])</f>
        <v>stip</v>
      </c>
      <c r="N296" s="4" t="str">
        <f ca="1">INDEX(INDIRECT($4:$4),Table1[//DB])</f>
        <v>50</v>
      </c>
      <c r="O296" s="4" t="str">
        <f ca="1">INDEX(INDIRECT($4:$4),Table1[//DB])</f>
        <v>BOX</v>
      </c>
      <c r="P296" s="4" t="str">
        <f ca="1">INDEX(INDIRECT($4:$4),Table1[//DB])</f>
        <v>40</v>
      </c>
      <c r="Q296" s="4" t="str">
        <f ca="1">INDEX(INDIRECT($4:$4),Table1[//DB])</f>
        <v>PCS</v>
      </c>
      <c r="R296" s="4" t="str">
        <f ca="1">INDEX(INDIRECT($4:$4),Table1[//DB])</f>
        <v/>
      </c>
      <c r="S296" s="4" t="str">
        <f ca="1">INDEX(INDIRECT($4:$4),Table1[//DB])</f>
        <v/>
      </c>
      <c r="T296" s="4">
        <f ca="1">INDEX(INDIRECT($4:$4),Table1[//DB])</f>
        <v>2000</v>
      </c>
      <c r="U296" s="4" t="str">
        <f ca="1">INDEX(INDIRECT($4:$4),Table1[//DB])</f>
        <v>PCS</v>
      </c>
      <c r="V296" s="4"/>
      <c r="W296" s="2">
        <f>INDEX([1]!NOTA[C],Table1[[#This Row],[//NOTA]])</f>
        <v>5</v>
      </c>
      <c r="X296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96" s="2">
        <f>IF(Table1[[#This Row],[CTN]]&lt;1,"",INDEX([1]!NOTA[QTY],Table1[[#This Row],[//NOTA]]))</f>
        <v>250</v>
      </c>
      <c r="Z296" s="2" t="str">
        <f>IF(Table1[[#This Row],[CTN]]&lt;1,"",INDEX([1]!NOTA[STN],Table1[[#This Row],[//NOTA]]))</f>
        <v>BOX</v>
      </c>
      <c r="AA29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10000</v>
      </c>
      <c r="AB296" s="4" t="str">
        <f>IF(Table1[[#This Row],[CTN]]&lt;1,INDEX([1]!NOTA[QTY],Table1[[#This Row],[//NOTA]]),"")</f>
        <v/>
      </c>
      <c r="AC296" s="4" t="str">
        <f>IF(Table1[[#This Row],[SISA]]="","",INDEX([1]!NOTA[STN],Table1[[#This Row],[//NOTA]]))</f>
        <v/>
      </c>
      <c r="AD29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96" s="2" t="str">
        <f>IF(Table1[[#This Row],[SISA X]]="","",Table1[[#This Row],[STN X]])</f>
        <v/>
      </c>
      <c r="AF296" s="2" t="str">
        <f ca="1">IF(AND(AR$5:AR$373&gt;=$3:$3,AR$5:AR$373&lt;=$4:$4),Table1[[#This Row],[CTN]],"")</f>
        <v/>
      </c>
      <c r="AG296" s="2" t="str">
        <f ca="1">IF(Table1[[#This Row],[CTN_MG_1]]="","",Table1[[#This Row],[SISA X]])</f>
        <v/>
      </c>
      <c r="AH296" s="2" t="str">
        <f ca="1">IF(Table1[[#This Row],[QTY_ECER_MG_1]]="","",Table1[[#This Row],[STN SISA X]])</f>
        <v/>
      </c>
      <c r="AI296" s="2" t="str">
        <f ca="1">IF(Table1[[#This Row],[CTN_MG_1]]="","",COUNT(AF$6:AF296))</f>
        <v/>
      </c>
      <c r="AJ296" s="2">
        <f ca="1">IF(AND(Table1[TGL_H]&gt;=$3:$3,Table1[TGL_H]&lt;=$4:$4),Table1[CTN],"")</f>
        <v>5</v>
      </c>
      <c r="AK296" s="2" t="str">
        <f ca="1">IF(Table1[[#This Row],[CTN_MG_2]]="","",Table1[[#This Row],[SISA X]])</f>
        <v/>
      </c>
      <c r="AL296" s="2" t="str">
        <f ca="1">IF(Table1[[#This Row],[QTY_ECER_MG_2]]="","",Table1[[#This Row],[STN SISA X]])</f>
        <v/>
      </c>
      <c r="AM296" s="2">
        <f ca="1">IF(Table1[[#This Row],[CTN_MG_2]]="","",COUNT(AJ$6:AJ296))</f>
        <v>122</v>
      </c>
      <c r="AN296" s="2" t="str">
        <f ca="1">IF(AND(AR$5:AR$373&gt;=$3:$3,AR$5:AR$373&lt;=$4:$4),Table1[[#This Row],[CTN]],"")</f>
        <v/>
      </c>
      <c r="AO296" s="2" t="str">
        <f ca="1">IF(Table1[[#This Row],[CTN_MG_3]]="","",Table1[[#This Row],[SISA X]])</f>
        <v/>
      </c>
      <c r="AP296" s="2" t="str">
        <f ca="1">IF(Table1[[#This Row],[QTY_ECER_MG_3]]="","",Table1[[#This Row],[STN SISA X]])</f>
        <v/>
      </c>
      <c r="AQ296" s="4" t="str">
        <f ca="1">IF(Table1[[#This Row],[CTN_MG_3]]="","",COUNT(AN$6:AN296))</f>
        <v/>
      </c>
      <c r="AR296" s="3">
        <f ca="1">INDEX([1]!NOTA[TGL_H],Table1[[#This Row],[//NOTA]])</f>
        <v>45121</v>
      </c>
    </row>
    <row r="297" spans="1:44" x14ac:dyDescent="0.25">
      <c r="A297" s="1">
        <v>364</v>
      </c>
      <c r="D297" s="4" t="str">
        <f ca="1">INDEX([1]!NOTA[NB NOTA_C_QTY],Table1[[#This Row],[//NOTA]])</f>
        <v>eraser526b40pjk50box40pcsartomoro</v>
      </c>
      <c r="E29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stipjk526b40pputih50box40pcs</v>
      </c>
      <c r="F297" s="4" t="e">
        <f ca="1">MATCH(Table1[NB BM_C_QTY],Table6[POINTER],0)</f>
        <v>#N/A</v>
      </c>
      <c r="G297" s="4">
        <f t="shared" si="5"/>
        <v>364</v>
      </c>
      <c r="H297" s="4">
        <f ca="1">MATCH(Table1[[#This Row],[NB NOTA_C_QTY]],[2]!db[NB NOTA_C_QTY+F],0)</f>
        <v>793</v>
      </c>
      <c r="I297" s="4" t="str">
        <f ca="1">INDEX(INDIRECT($4:$4),Table1[//DB])</f>
        <v>Stip JK 526-B40 P Putih</v>
      </c>
      <c r="J297" s="4" t="str">
        <f ca="1">INDEX(INDIRECT($4:$4),Table1[//DB])</f>
        <v>ARTO MORO</v>
      </c>
      <c r="K297" s="5" t="str">
        <f ca="1">INDEX(INDIRECT($4:$4),Table1[//DB])</f>
        <v>ATALI</v>
      </c>
      <c r="L297" s="4" t="str">
        <f ca="1">INDEX(INDIRECT($4:$4),Table1[//DB])</f>
        <v>50 BOX (40 PCS)</v>
      </c>
      <c r="M297" s="4" t="str">
        <f ca="1">INDEX(INDIRECT($4:$4),Table1[//DB])</f>
        <v>stip</v>
      </c>
      <c r="N297" s="4" t="str">
        <f ca="1">INDEX(INDIRECT($4:$4),Table1[//DB])</f>
        <v>50</v>
      </c>
      <c r="O297" s="4" t="str">
        <f ca="1">INDEX(INDIRECT($4:$4),Table1[//DB])</f>
        <v>BOX</v>
      </c>
      <c r="P297" s="4" t="str">
        <f ca="1">INDEX(INDIRECT($4:$4),Table1[//DB])</f>
        <v>40</v>
      </c>
      <c r="Q297" s="4" t="str">
        <f ca="1">INDEX(INDIRECT($4:$4),Table1[//DB])</f>
        <v>PCS</v>
      </c>
      <c r="R297" s="4" t="str">
        <f ca="1">INDEX(INDIRECT($4:$4),Table1[//DB])</f>
        <v/>
      </c>
      <c r="S297" s="4" t="str">
        <f ca="1">INDEX(INDIRECT($4:$4),Table1[//DB])</f>
        <v/>
      </c>
      <c r="T297" s="4">
        <f ca="1">INDEX(INDIRECT($4:$4),Table1[//DB])</f>
        <v>2000</v>
      </c>
      <c r="U297" s="4" t="str">
        <f ca="1">INDEX(INDIRECT($4:$4),Table1[//DB])</f>
        <v>PCS</v>
      </c>
      <c r="V297" s="4"/>
      <c r="W297" s="2">
        <f>INDEX([1]!NOTA[C],Table1[[#This Row],[//NOTA]])</f>
        <v>10</v>
      </c>
      <c r="X297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297" s="2">
        <f>IF(Table1[[#This Row],[CTN]]&lt;1,"",INDEX([1]!NOTA[QTY],Table1[[#This Row],[//NOTA]]))</f>
        <v>500</v>
      </c>
      <c r="Z297" s="2" t="str">
        <f>IF(Table1[[#This Row],[CTN]]&lt;1,"",INDEX([1]!NOTA[STN],Table1[[#This Row],[//NOTA]]))</f>
        <v>BOX</v>
      </c>
      <c r="AA29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20000</v>
      </c>
      <c r="AB297" s="4" t="str">
        <f>IF(Table1[[#This Row],[CTN]]&lt;1,INDEX([1]!NOTA[QTY],Table1[[#This Row],[//NOTA]]),"")</f>
        <v/>
      </c>
      <c r="AC297" s="4" t="str">
        <f>IF(Table1[[#This Row],[SISA]]="","",INDEX([1]!NOTA[STN],Table1[[#This Row],[//NOTA]]))</f>
        <v/>
      </c>
      <c r="AD29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97" s="2" t="str">
        <f>IF(Table1[[#This Row],[SISA X]]="","",Table1[[#This Row],[STN X]])</f>
        <v/>
      </c>
      <c r="AF297" s="2" t="str">
        <f ca="1">IF(AND(AR$5:AR$373&gt;=$3:$3,AR$5:AR$373&lt;=$4:$4),Table1[[#This Row],[CTN]],"")</f>
        <v/>
      </c>
      <c r="AG297" s="2" t="str">
        <f ca="1">IF(Table1[[#This Row],[CTN_MG_1]]="","",Table1[[#This Row],[SISA X]])</f>
        <v/>
      </c>
      <c r="AH297" s="2" t="str">
        <f ca="1">IF(Table1[[#This Row],[QTY_ECER_MG_1]]="","",Table1[[#This Row],[STN SISA X]])</f>
        <v/>
      </c>
      <c r="AI297" s="2" t="str">
        <f ca="1">IF(Table1[[#This Row],[CTN_MG_1]]="","",COUNT(AF$6:AF297))</f>
        <v/>
      </c>
      <c r="AJ297" s="2">
        <f ca="1">IF(AND(Table1[TGL_H]&gt;=$3:$3,Table1[TGL_H]&lt;=$4:$4),Table1[CTN],"")</f>
        <v>10</v>
      </c>
      <c r="AK297" s="2" t="str">
        <f ca="1">IF(Table1[[#This Row],[CTN_MG_2]]="","",Table1[[#This Row],[SISA X]])</f>
        <v/>
      </c>
      <c r="AL297" s="2" t="str">
        <f ca="1">IF(Table1[[#This Row],[QTY_ECER_MG_2]]="","",Table1[[#This Row],[STN SISA X]])</f>
        <v/>
      </c>
      <c r="AM297" s="2">
        <f ca="1">IF(Table1[[#This Row],[CTN_MG_2]]="","",COUNT(AJ$6:AJ297))</f>
        <v>123</v>
      </c>
      <c r="AN297" s="2" t="str">
        <f ca="1">IF(AND(AR$5:AR$373&gt;=$3:$3,AR$5:AR$373&lt;=$4:$4),Table1[[#This Row],[CTN]],"")</f>
        <v/>
      </c>
      <c r="AO297" s="2" t="str">
        <f ca="1">IF(Table1[[#This Row],[CTN_MG_3]]="","",Table1[[#This Row],[SISA X]])</f>
        <v/>
      </c>
      <c r="AP297" s="2" t="str">
        <f ca="1">IF(Table1[[#This Row],[QTY_ECER_MG_3]]="","",Table1[[#This Row],[STN SISA X]])</f>
        <v/>
      </c>
      <c r="AQ297" s="4" t="str">
        <f ca="1">IF(Table1[[#This Row],[CTN_MG_3]]="","",COUNT(AN$6:AN297))</f>
        <v/>
      </c>
      <c r="AR297" s="3">
        <f ca="1">INDEX([1]!NOTA[TGL_H],Table1[[#This Row],[//NOTA]])</f>
        <v>45121</v>
      </c>
    </row>
    <row r="298" spans="1:44" x14ac:dyDescent="0.25">
      <c r="A298" s="1">
        <v>365</v>
      </c>
      <c r="D298" s="4" t="str">
        <f ca="1">INDEX([1]!NOTA[NB NOTA_C_QTY],Table1[[#This Row],[//NOTA]])</f>
        <v>eraserer30wjk50box30pcsartomoro</v>
      </c>
      <c r="E29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stipjker30w50box30pcs</v>
      </c>
      <c r="F298" s="4" t="e">
        <f ca="1">MATCH(Table1[NB BM_C_QTY],Table6[POINTER],0)</f>
        <v>#N/A</v>
      </c>
      <c r="G298" s="4">
        <f t="shared" si="5"/>
        <v>365</v>
      </c>
      <c r="H298" s="4">
        <f ca="1">MATCH(Table1[[#This Row],[NB NOTA_C_QTY]],[2]!db[NB NOTA_C_QTY+F],0)</f>
        <v>800</v>
      </c>
      <c r="I298" s="4" t="str">
        <f ca="1">INDEX(INDIRECT($4:$4),Table1[//DB])</f>
        <v>Stip JK ER-30 W</v>
      </c>
      <c r="J298" s="4" t="str">
        <f ca="1">INDEX(INDIRECT($4:$4),Table1[//DB])</f>
        <v>ARTO MORO</v>
      </c>
      <c r="K298" s="5" t="str">
        <f ca="1">INDEX(INDIRECT($4:$4),Table1[//DB])</f>
        <v>ATALI</v>
      </c>
      <c r="L298" s="4" t="str">
        <f ca="1">INDEX(INDIRECT($4:$4),Table1[//DB])</f>
        <v>50 BOX (30 PCS)</v>
      </c>
      <c r="M298" s="4" t="str">
        <f ca="1">INDEX(INDIRECT($4:$4),Table1[//DB])</f>
        <v>stip</v>
      </c>
      <c r="N298" s="4" t="str">
        <f ca="1">INDEX(INDIRECT($4:$4),Table1[//DB])</f>
        <v>50</v>
      </c>
      <c r="O298" s="4" t="str">
        <f ca="1">INDEX(INDIRECT($4:$4),Table1[//DB])</f>
        <v>BOX</v>
      </c>
      <c r="P298" s="4" t="str">
        <f ca="1">INDEX(INDIRECT($4:$4),Table1[//DB])</f>
        <v>30</v>
      </c>
      <c r="Q298" s="4" t="str">
        <f ca="1">INDEX(INDIRECT($4:$4),Table1[//DB])</f>
        <v>PCS</v>
      </c>
      <c r="R298" s="4" t="str">
        <f ca="1">INDEX(INDIRECT($4:$4),Table1[//DB])</f>
        <v/>
      </c>
      <c r="S298" s="4" t="str">
        <f ca="1">INDEX(INDIRECT($4:$4),Table1[//DB])</f>
        <v/>
      </c>
      <c r="T298" s="4">
        <f ca="1">INDEX(INDIRECT($4:$4),Table1[//DB])</f>
        <v>1500</v>
      </c>
      <c r="U298" s="4" t="str">
        <f ca="1">INDEX(INDIRECT($4:$4),Table1[//DB])</f>
        <v>PCS</v>
      </c>
      <c r="V298" s="4"/>
      <c r="W298" s="2">
        <f>INDEX([1]!NOTA[C],Table1[[#This Row],[//NOTA]])</f>
        <v>5</v>
      </c>
      <c r="X298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98" s="2">
        <f>IF(Table1[[#This Row],[CTN]]&lt;1,"",INDEX([1]!NOTA[QTY],Table1[[#This Row],[//NOTA]]))</f>
        <v>250</v>
      </c>
      <c r="Z298" s="2" t="str">
        <f>IF(Table1[[#This Row],[CTN]]&lt;1,"",INDEX([1]!NOTA[STN],Table1[[#This Row],[//NOTA]]))</f>
        <v>BOX</v>
      </c>
      <c r="AA29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7500</v>
      </c>
      <c r="AB298" s="4" t="str">
        <f>IF(Table1[[#This Row],[CTN]]&lt;1,INDEX([1]!NOTA[QTY],Table1[[#This Row],[//NOTA]]),"")</f>
        <v/>
      </c>
      <c r="AC298" s="4" t="str">
        <f>IF(Table1[[#This Row],[SISA]]="","",INDEX([1]!NOTA[STN],Table1[[#This Row],[//NOTA]]))</f>
        <v/>
      </c>
      <c r="AD29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98" s="2" t="str">
        <f>IF(Table1[[#This Row],[SISA X]]="","",Table1[[#This Row],[STN X]])</f>
        <v/>
      </c>
      <c r="AF298" s="2" t="str">
        <f ca="1">IF(AND(AR$5:AR$373&gt;=$3:$3,AR$5:AR$373&lt;=$4:$4),Table1[[#This Row],[CTN]],"")</f>
        <v/>
      </c>
      <c r="AG298" s="2" t="str">
        <f ca="1">IF(Table1[[#This Row],[CTN_MG_1]]="","",Table1[[#This Row],[SISA X]])</f>
        <v/>
      </c>
      <c r="AH298" s="2" t="str">
        <f ca="1">IF(Table1[[#This Row],[QTY_ECER_MG_1]]="","",Table1[[#This Row],[STN SISA X]])</f>
        <v/>
      </c>
      <c r="AI298" s="2" t="str">
        <f ca="1">IF(Table1[[#This Row],[CTN_MG_1]]="","",COUNT(AF$6:AF298))</f>
        <v/>
      </c>
      <c r="AJ298" s="2">
        <f ca="1">IF(AND(Table1[TGL_H]&gt;=$3:$3,Table1[TGL_H]&lt;=$4:$4),Table1[CTN],"")</f>
        <v>5</v>
      </c>
      <c r="AK298" s="2" t="str">
        <f ca="1">IF(Table1[[#This Row],[CTN_MG_2]]="","",Table1[[#This Row],[SISA X]])</f>
        <v/>
      </c>
      <c r="AL298" s="2" t="str">
        <f ca="1">IF(Table1[[#This Row],[QTY_ECER_MG_2]]="","",Table1[[#This Row],[STN SISA X]])</f>
        <v/>
      </c>
      <c r="AM298" s="2">
        <f ca="1">IF(Table1[[#This Row],[CTN_MG_2]]="","",COUNT(AJ$6:AJ298))</f>
        <v>124</v>
      </c>
      <c r="AN298" s="2" t="str">
        <f ca="1">IF(AND(AR$5:AR$373&gt;=$3:$3,AR$5:AR$373&lt;=$4:$4),Table1[[#This Row],[CTN]],"")</f>
        <v/>
      </c>
      <c r="AO298" s="2" t="str">
        <f ca="1">IF(Table1[[#This Row],[CTN_MG_3]]="","",Table1[[#This Row],[SISA X]])</f>
        <v/>
      </c>
      <c r="AP298" s="2" t="str">
        <f ca="1">IF(Table1[[#This Row],[QTY_ECER_MG_3]]="","",Table1[[#This Row],[STN SISA X]])</f>
        <v/>
      </c>
      <c r="AQ298" s="4" t="str">
        <f ca="1">IF(Table1[[#This Row],[CTN_MG_3]]="","",COUNT(AN$6:AN298))</f>
        <v/>
      </c>
      <c r="AR298" s="3">
        <f ca="1">INDEX([1]!NOTA[TGL_H],Table1[[#This Row],[//NOTA]])</f>
        <v>45121</v>
      </c>
    </row>
    <row r="299" spans="1:44" x14ac:dyDescent="0.25">
      <c r="A299" s="1">
        <v>366</v>
      </c>
      <c r="D299" s="4" t="str">
        <f ca="1">INDEX([1]!NOTA[NB NOTA_C_QTY],Table1[[#This Row],[//NOTA]])</f>
        <v>erasereb30jk50box30pcsartomoro</v>
      </c>
      <c r="E29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stipjkeb30hitam50box30pcs</v>
      </c>
      <c r="F299" s="4" t="e">
        <f ca="1">MATCH(Table1[NB BM_C_QTY],Table6[POINTER],0)</f>
        <v>#N/A</v>
      </c>
      <c r="G299" s="4">
        <f t="shared" si="5"/>
        <v>366</v>
      </c>
      <c r="H299" s="4">
        <f ca="1">MATCH(Table1[[#This Row],[NB NOTA_C_QTY]],[2]!db[NB NOTA_C_QTY+F],0)</f>
        <v>794</v>
      </c>
      <c r="I299" s="4" t="str">
        <f ca="1">INDEX(INDIRECT($4:$4),Table1[//DB])</f>
        <v>Stip JK EB-30 Hitam</v>
      </c>
      <c r="J299" s="4" t="str">
        <f ca="1">INDEX(INDIRECT($4:$4),Table1[//DB])</f>
        <v>ARTO MORO</v>
      </c>
      <c r="K299" s="5" t="str">
        <f ca="1">INDEX(INDIRECT($4:$4),Table1[//DB])</f>
        <v>ATALI</v>
      </c>
      <c r="L299" s="4" t="str">
        <f ca="1">INDEX(INDIRECT($4:$4),Table1[//DB])</f>
        <v>50 BOX (30 PCS)</v>
      </c>
      <c r="M299" s="4" t="str">
        <f ca="1">INDEX(INDIRECT($4:$4),Table1[//DB])</f>
        <v>stip</v>
      </c>
      <c r="N299" s="4" t="str">
        <f ca="1">INDEX(INDIRECT($4:$4),Table1[//DB])</f>
        <v>50</v>
      </c>
      <c r="O299" s="4" t="str">
        <f ca="1">INDEX(INDIRECT($4:$4),Table1[//DB])</f>
        <v>BOX</v>
      </c>
      <c r="P299" s="4" t="str">
        <f ca="1">INDEX(INDIRECT($4:$4),Table1[//DB])</f>
        <v>30</v>
      </c>
      <c r="Q299" s="4" t="str">
        <f ca="1">INDEX(INDIRECT($4:$4),Table1[//DB])</f>
        <v>PCS</v>
      </c>
      <c r="R299" s="4" t="str">
        <f ca="1">INDEX(INDIRECT($4:$4),Table1[//DB])</f>
        <v/>
      </c>
      <c r="S299" s="4" t="str">
        <f ca="1">INDEX(INDIRECT($4:$4),Table1[//DB])</f>
        <v/>
      </c>
      <c r="T299" s="4">
        <f ca="1">INDEX(INDIRECT($4:$4),Table1[//DB])</f>
        <v>1500</v>
      </c>
      <c r="U299" s="4" t="str">
        <f ca="1">INDEX(INDIRECT($4:$4),Table1[//DB])</f>
        <v>PCS</v>
      </c>
      <c r="V299" s="4"/>
      <c r="W299" s="2">
        <f>INDEX([1]!NOTA[C],Table1[[#This Row],[//NOTA]])</f>
        <v>5</v>
      </c>
      <c r="X29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299" s="2">
        <f>IF(Table1[[#This Row],[CTN]]&lt;1,"",INDEX([1]!NOTA[QTY],Table1[[#This Row],[//NOTA]]))</f>
        <v>250</v>
      </c>
      <c r="Z299" s="2" t="str">
        <f>IF(Table1[[#This Row],[CTN]]&lt;1,"",INDEX([1]!NOTA[STN],Table1[[#This Row],[//NOTA]]))</f>
        <v>BOX</v>
      </c>
      <c r="AA29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7500</v>
      </c>
      <c r="AB299" s="4" t="str">
        <f>IF(Table1[[#This Row],[CTN]]&lt;1,INDEX([1]!NOTA[QTY],Table1[[#This Row],[//NOTA]]),"")</f>
        <v/>
      </c>
      <c r="AC299" s="4" t="str">
        <f>IF(Table1[[#This Row],[SISA]]="","",INDEX([1]!NOTA[STN],Table1[[#This Row],[//NOTA]]))</f>
        <v/>
      </c>
      <c r="AD29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299" s="2" t="str">
        <f>IF(Table1[[#This Row],[SISA X]]="","",Table1[[#This Row],[STN X]])</f>
        <v/>
      </c>
      <c r="AF299" s="2" t="str">
        <f ca="1">IF(AND(AR$5:AR$373&gt;=$3:$3,AR$5:AR$373&lt;=$4:$4),Table1[[#This Row],[CTN]],"")</f>
        <v/>
      </c>
      <c r="AG299" s="2" t="str">
        <f ca="1">IF(Table1[[#This Row],[CTN_MG_1]]="","",Table1[[#This Row],[SISA X]])</f>
        <v/>
      </c>
      <c r="AH299" s="2" t="str">
        <f ca="1">IF(Table1[[#This Row],[QTY_ECER_MG_1]]="","",Table1[[#This Row],[STN SISA X]])</f>
        <v/>
      </c>
      <c r="AI299" s="2" t="str">
        <f ca="1">IF(Table1[[#This Row],[CTN_MG_1]]="","",COUNT(AF$6:AF299))</f>
        <v/>
      </c>
      <c r="AJ299" s="2">
        <f ca="1">IF(AND(Table1[TGL_H]&gt;=$3:$3,Table1[TGL_H]&lt;=$4:$4),Table1[CTN],"")</f>
        <v>5</v>
      </c>
      <c r="AK299" s="2" t="str">
        <f ca="1">IF(Table1[[#This Row],[CTN_MG_2]]="","",Table1[[#This Row],[SISA X]])</f>
        <v/>
      </c>
      <c r="AL299" s="2" t="str">
        <f ca="1">IF(Table1[[#This Row],[QTY_ECER_MG_2]]="","",Table1[[#This Row],[STN SISA X]])</f>
        <v/>
      </c>
      <c r="AM299" s="2">
        <f ca="1">IF(Table1[[#This Row],[CTN_MG_2]]="","",COUNT(AJ$6:AJ299))</f>
        <v>125</v>
      </c>
      <c r="AN299" s="2" t="str">
        <f ca="1">IF(AND(AR$5:AR$373&gt;=$3:$3,AR$5:AR$373&lt;=$4:$4),Table1[[#This Row],[CTN]],"")</f>
        <v/>
      </c>
      <c r="AO299" s="2" t="str">
        <f ca="1">IF(Table1[[#This Row],[CTN_MG_3]]="","",Table1[[#This Row],[SISA X]])</f>
        <v/>
      </c>
      <c r="AP299" s="2" t="str">
        <f ca="1">IF(Table1[[#This Row],[QTY_ECER_MG_3]]="","",Table1[[#This Row],[STN SISA X]])</f>
        <v/>
      </c>
      <c r="AQ299" s="4" t="str">
        <f ca="1">IF(Table1[[#This Row],[CTN_MG_3]]="","",COUNT(AN$6:AN299))</f>
        <v/>
      </c>
      <c r="AR299" s="3">
        <f ca="1">INDEX([1]!NOTA[TGL_H],Table1[[#This Row],[//NOTA]])</f>
        <v>45121</v>
      </c>
    </row>
    <row r="300" spans="1:44" x14ac:dyDescent="0.25">
      <c r="A300" s="1">
        <v>367</v>
      </c>
      <c r="D300" s="4" t="str">
        <f ca="1">INDEX([1]!NOTA[NB NOTA_C_QTY],Table1[[#This Row],[//NOTA]])</f>
        <v>scissorssc848jk12lsnartomoro</v>
      </c>
      <c r="E30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guntingjksc84812lsn</v>
      </c>
      <c r="F300" s="4" t="e">
        <f ca="1">MATCH(Table1[NB BM_C_QTY],Table6[POINTER],0)</f>
        <v>#N/A</v>
      </c>
      <c r="G300" s="4">
        <f t="shared" si="5"/>
        <v>367</v>
      </c>
      <c r="H300" s="4">
        <f ca="1">MATCH(Table1[[#This Row],[NB NOTA_C_QTY]],[2]!db[NB NOTA_C_QTY+F],0)</f>
        <v>2265</v>
      </c>
      <c r="I300" s="4" t="str">
        <f ca="1">INDEX(INDIRECT($4:$4),Table1[//DB])</f>
        <v>Gunting JK SC-848</v>
      </c>
      <c r="J300" s="4" t="str">
        <f ca="1">INDEX(INDIRECT($4:$4),Table1[//DB])</f>
        <v>ARTO MORO</v>
      </c>
      <c r="K300" s="5" t="str">
        <f ca="1">INDEX(INDIRECT($4:$4),Table1[//DB])</f>
        <v>ATALI</v>
      </c>
      <c r="L300" s="4" t="str">
        <f ca="1">INDEX(INDIRECT($4:$4),Table1[//DB])</f>
        <v>12 LSN</v>
      </c>
      <c r="M300" s="4" t="str">
        <f ca="1">INDEX(INDIRECT($4:$4),Table1[//DB])</f>
        <v>gunting</v>
      </c>
      <c r="N300" s="4" t="str">
        <f ca="1">INDEX(INDIRECT($4:$4),Table1[//DB])</f>
        <v>12</v>
      </c>
      <c r="O300" s="4" t="str">
        <f ca="1">INDEX(INDIRECT($4:$4),Table1[//DB])</f>
        <v>LSN</v>
      </c>
      <c r="P300" s="4">
        <f ca="1">INDEX(INDIRECT($4:$4),Table1[//DB])</f>
        <v>12</v>
      </c>
      <c r="Q300" s="4" t="str">
        <f ca="1">INDEX(INDIRECT($4:$4),Table1[//DB])</f>
        <v>PCS</v>
      </c>
      <c r="R300" s="4" t="str">
        <f ca="1">INDEX(INDIRECT($4:$4),Table1[//DB])</f>
        <v/>
      </c>
      <c r="S300" s="4" t="str">
        <f ca="1">INDEX(INDIRECT($4:$4),Table1[//DB])</f>
        <v/>
      </c>
      <c r="T300" s="4">
        <f ca="1">INDEX(INDIRECT($4:$4),Table1[//DB])</f>
        <v>144</v>
      </c>
      <c r="U300" s="4" t="str">
        <f ca="1">INDEX(INDIRECT($4:$4),Table1[//DB])</f>
        <v>PCS</v>
      </c>
      <c r="V300" s="4"/>
      <c r="W300" s="2">
        <f>INDEX([1]!NOTA[C],Table1[[#This Row],[//NOTA]])</f>
        <v>5</v>
      </c>
      <c r="X300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00" s="2">
        <f>IF(Table1[[#This Row],[CTN]]&lt;1,"",INDEX([1]!NOTA[QTY],Table1[[#This Row],[//NOTA]]))</f>
        <v>720</v>
      </c>
      <c r="Z300" s="2" t="str">
        <f>IF(Table1[[#This Row],[CTN]]&lt;1,"",INDEX([1]!NOTA[STN],Table1[[#This Row],[//NOTA]]))</f>
        <v>PCS</v>
      </c>
      <c r="AA30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300" s="4" t="str">
        <f>IF(Table1[[#This Row],[CTN]]&lt;1,INDEX([1]!NOTA[QTY],Table1[[#This Row],[//NOTA]]),"")</f>
        <v/>
      </c>
      <c r="AC300" s="4" t="str">
        <f>IF(Table1[[#This Row],[SISA]]="","",INDEX([1]!NOTA[STN],Table1[[#This Row],[//NOTA]]))</f>
        <v/>
      </c>
      <c r="AD30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0" s="2" t="str">
        <f>IF(Table1[[#This Row],[SISA X]]="","",Table1[[#This Row],[STN X]])</f>
        <v/>
      </c>
      <c r="AF300" s="2" t="str">
        <f ca="1">IF(AND(AR$5:AR$373&gt;=$3:$3,AR$5:AR$373&lt;=$4:$4),Table1[[#This Row],[CTN]],"")</f>
        <v/>
      </c>
      <c r="AG300" s="2" t="str">
        <f ca="1">IF(Table1[[#This Row],[CTN_MG_1]]="","",Table1[[#This Row],[SISA X]])</f>
        <v/>
      </c>
      <c r="AH300" s="2" t="str">
        <f ca="1">IF(Table1[[#This Row],[QTY_ECER_MG_1]]="","",Table1[[#This Row],[STN SISA X]])</f>
        <v/>
      </c>
      <c r="AI300" s="2" t="str">
        <f ca="1">IF(Table1[[#This Row],[CTN_MG_1]]="","",COUNT(AF$6:AF300))</f>
        <v/>
      </c>
      <c r="AJ300" s="2">
        <f ca="1">IF(AND(Table1[TGL_H]&gt;=$3:$3,Table1[TGL_H]&lt;=$4:$4),Table1[CTN],"")</f>
        <v>5</v>
      </c>
      <c r="AK300" s="2" t="str">
        <f ca="1">IF(Table1[[#This Row],[CTN_MG_2]]="","",Table1[[#This Row],[SISA X]])</f>
        <v/>
      </c>
      <c r="AL300" s="2" t="str">
        <f ca="1">IF(Table1[[#This Row],[QTY_ECER_MG_2]]="","",Table1[[#This Row],[STN SISA X]])</f>
        <v/>
      </c>
      <c r="AM300" s="2">
        <f ca="1">IF(Table1[[#This Row],[CTN_MG_2]]="","",COUNT(AJ$6:AJ300))</f>
        <v>126</v>
      </c>
      <c r="AN300" s="2" t="str">
        <f ca="1">IF(AND(AR$5:AR$373&gt;=$3:$3,AR$5:AR$373&lt;=$4:$4),Table1[[#This Row],[CTN]],"")</f>
        <v/>
      </c>
      <c r="AO300" s="2" t="str">
        <f ca="1">IF(Table1[[#This Row],[CTN_MG_3]]="","",Table1[[#This Row],[SISA X]])</f>
        <v/>
      </c>
      <c r="AP300" s="2" t="str">
        <f ca="1">IF(Table1[[#This Row],[QTY_ECER_MG_3]]="","",Table1[[#This Row],[STN SISA X]])</f>
        <v/>
      </c>
      <c r="AQ300" s="4" t="str">
        <f ca="1">IF(Table1[[#This Row],[CTN_MG_3]]="","",COUNT(AN$6:AN300))</f>
        <v/>
      </c>
      <c r="AR300" s="3">
        <f ca="1">INDEX([1]!NOTA[TGL_H],Table1[[#This Row],[//NOTA]])</f>
        <v>45121</v>
      </c>
    </row>
    <row r="301" spans="1:44" x14ac:dyDescent="0.25">
      <c r="A301" s="1">
        <v>368</v>
      </c>
      <c r="D301" s="4" t="str">
        <f ca="1">INDEX([1]!NOTA[NB NOTA_C_QTY],Table1[[#This Row],[//NOTA]])</f>
        <v>looseleafa57020100sjk96pakartomoro</v>
      </c>
      <c r="E30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lleafjka57020100lbr96pak</v>
      </c>
      <c r="F301" s="4" t="e">
        <f ca="1">MATCH(Table1[NB BM_C_QTY],Table6[POINTER],0)</f>
        <v>#N/A</v>
      </c>
      <c r="G301" s="4">
        <f t="shared" si="5"/>
        <v>368</v>
      </c>
      <c r="H301" s="4">
        <f ca="1">MATCH(Table1[[#This Row],[NB NOTA_C_QTY]],[2]!db[NB NOTA_C_QTY+F],0)</f>
        <v>1604</v>
      </c>
      <c r="I301" s="4" t="str">
        <f ca="1">INDEX(INDIRECT($4:$4),Table1[//DB])</f>
        <v>L Leaf JK A5-7020 100lbr</v>
      </c>
      <c r="J301" s="4" t="str">
        <f ca="1">INDEX(INDIRECT($4:$4),Table1[//DB])</f>
        <v>ARTO MORO</v>
      </c>
      <c r="K301" s="5" t="str">
        <f ca="1">INDEX(INDIRECT($4:$4),Table1[//DB])</f>
        <v>ATALI</v>
      </c>
      <c r="L301" s="4" t="str">
        <f ca="1">INDEX(INDIRECT($4:$4),Table1[//DB])</f>
        <v>96 PAK</v>
      </c>
      <c r="M301" s="4" t="str">
        <f ca="1">INDEX(INDIRECT($4:$4),Table1[//DB])</f>
        <v>ll</v>
      </c>
      <c r="N301" s="4" t="str">
        <f ca="1">INDEX(INDIRECT($4:$4),Table1[//DB])</f>
        <v>96</v>
      </c>
      <c r="O301" s="4" t="str">
        <f ca="1">INDEX(INDIRECT($4:$4),Table1[//DB])</f>
        <v>PAK</v>
      </c>
      <c r="P301" s="4" t="str">
        <f ca="1">INDEX(INDIRECT($4:$4),Table1[//DB])</f>
        <v/>
      </c>
      <c r="Q301" s="4" t="str">
        <f ca="1">INDEX(INDIRECT($4:$4),Table1[//DB])</f>
        <v/>
      </c>
      <c r="R301" s="4" t="str">
        <f ca="1">INDEX(INDIRECT($4:$4),Table1[//DB])</f>
        <v/>
      </c>
      <c r="S301" s="4" t="str">
        <f ca="1">INDEX(INDIRECT($4:$4),Table1[//DB])</f>
        <v/>
      </c>
      <c r="T301" s="4">
        <f ca="1">INDEX(INDIRECT($4:$4),Table1[//DB])</f>
        <v>96</v>
      </c>
      <c r="U301" s="4" t="str">
        <f ca="1">INDEX(INDIRECT($4:$4),Table1[//DB])</f>
        <v>PAK</v>
      </c>
      <c r="V301" s="4"/>
      <c r="W301" s="2">
        <f>INDEX([1]!NOTA[C],Table1[[#This Row],[//NOTA]])</f>
        <v>3</v>
      </c>
      <c r="X301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301" s="2">
        <f>IF(Table1[[#This Row],[CTN]]&lt;1,"",INDEX([1]!NOTA[QTY],Table1[[#This Row],[//NOTA]]))</f>
        <v>288</v>
      </c>
      <c r="Z301" s="2" t="str">
        <f>IF(Table1[[#This Row],[CTN]]&lt;1,"",INDEX([1]!NOTA[STN],Table1[[#This Row],[//NOTA]]))</f>
        <v>PAK</v>
      </c>
      <c r="AA30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301" s="4" t="str">
        <f>IF(Table1[[#This Row],[CTN]]&lt;1,INDEX([1]!NOTA[QTY],Table1[[#This Row],[//NOTA]]),"")</f>
        <v/>
      </c>
      <c r="AC301" s="4" t="str">
        <f>IF(Table1[[#This Row],[SISA]]="","",INDEX([1]!NOTA[STN],Table1[[#This Row],[//NOTA]]))</f>
        <v/>
      </c>
      <c r="AD30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1" s="2" t="str">
        <f>IF(Table1[[#This Row],[SISA X]]="","",Table1[[#This Row],[STN X]])</f>
        <v/>
      </c>
      <c r="AF301" s="2" t="str">
        <f ca="1">IF(AND(AR$5:AR$373&gt;=$3:$3,AR$5:AR$373&lt;=$4:$4),Table1[[#This Row],[CTN]],"")</f>
        <v/>
      </c>
      <c r="AG301" s="2" t="str">
        <f ca="1">IF(Table1[[#This Row],[CTN_MG_1]]="","",Table1[[#This Row],[SISA X]])</f>
        <v/>
      </c>
      <c r="AH301" s="2" t="str">
        <f ca="1">IF(Table1[[#This Row],[QTY_ECER_MG_1]]="","",Table1[[#This Row],[STN SISA X]])</f>
        <v/>
      </c>
      <c r="AI301" s="2" t="str">
        <f ca="1">IF(Table1[[#This Row],[CTN_MG_1]]="","",COUNT(AF$6:AF301))</f>
        <v/>
      </c>
      <c r="AJ301" s="2">
        <f ca="1">IF(AND(Table1[TGL_H]&gt;=$3:$3,Table1[TGL_H]&lt;=$4:$4),Table1[CTN],"")</f>
        <v>3</v>
      </c>
      <c r="AK301" s="2" t="str">
        <f ca="1">IF(Table1[[#This Row],[CTN_MG_2]]="","",Table1[[#This Row],[SISA X]])</f>
        <v/>
      </c>
      <c r="AL301" s="2" t="str">
        <f ca="1">IF(Table1[[#This Row],[QTY_ECER_MG_2]]="","",Table1[[#This Row],[STN SISA X]])</f>
        <v/>
      </c>
      <c r="AM301" s="2">
        <f ca="1">IF(Table1[[#This Row],[CTN_MG_2]]="","",COUNT(AJ$6:AJ301))</f>
        <v>127</v>
      </c>
      <c r="AN301" s="2" t="str">
        <f ca="1">IF(AND(AR$5:AR$373&gt;=$3:$3,AR$5:AR$373&lt;=$4:$4),Table1[[#This Row],[CTN]],"")</f>
        <v/>
      </c>
      <c r="AO301" s="2" t="str">
        <f ca="1">IF(Table1[[#This Row],[CTN_MG_3]]="","",Table1[[#This Row],[SISA X]])</f>
        <v/>
      </c>
      <c r="AP301" s="2" t="str">
        <f ca="1">IF(Table1[[#This Row],[QTY_ECER_MG_3]]="","",Table1[[#This Row],[STN SISA X]])</f>
        <v/>
      </c>
      <c r="AQ301" s="4" t="str">
        <f ca="1">IF(Table1[[#This Row],[CTN_MG_3]]="","",COUNT(AN$6:AN301))</f>
        <v/>
      </c>
      <c r="AR301" s="3">
        <f ca="1">INDEX([1]!NOTA[TGL_H],Table1[[#This Row],[//NOTA]])</f>
        <v>45121</v>
      </c>
    </row>
    <row r="302" spans="1:44" x14ac:dyDescent="0.25">
      <c r="A302" s="1">
        <v>369</v>
      </c>
      <c r="D302" s="4" t="str">
        <f ca="1">INDEX([1]!NOTA[NB NOTA_C_QTY],Table1[[#This Row],[//NOTA]])</f>
        <v>crayonputartwcr12sjk12lsnartomoro</v>
      </c>
      <c r="E30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crayonputarjktwcr12s12lsn</v>
      </c>
      <c r="F302" s="4" t="e">
        <f ca="1">MATCH(Table1[NB BM_C_QTY],Table6[POINTER],0)</f>
        <v>#N/A</v>
      </c>
      <c r="G302" s="4">
        <f t="shared" si="5"/>
        <v>369</v>
      </c>
      <c r="H302" s="4">
        <f ca="1">MATCH(Table1[[#This Row],[NB NOTA_C_QTY]],[2]!db[NB NOTA_C_QTY+F],0)</f>
        <v>642</v>
      </c>
      <c r="I302" s="4" t="str">
        <f ca="1">INDEX(INDIRECT($4:$4),Table1[//DB])</f>
        <v>Crayon putar JK TWCR-12 S</v>
      </c>
      <c r="J302" s="4" t="str">
        <f ca="1">INDEX(INDIRECT($4:$4),Table1[//DB])</f>
        <v>ARTO MORO</v>
      </c>
      <c r="K302" s="5" t="str">
        <f ca="1">INDEX(INDIRECT($4:$4),Table1[//DB])</f>
        <v>ATALI</v>
      </c>
      <c r="L302" s="4" t="str">
        <f ca="1">INDEX(INDIRECT($4:$4),Table1[//DB])</f>
        <v>12 LSN</v>
      </c>
      <c r="M302" s="4" t="str">
        <f ca="1">INDEX(INDIRECT($4:$4),Table1[//DB])</f>
        <v>cr/op</v>
      </c>
      <c r="N302" s="4" t="str">
        <f ca="1">INDEX(INDIRECT($4:$4),Table1[//DB])</f>
        <v>12</v>
      </c>
      <c r="O302" s="4" t="str">
        <f ca="1">INDEX(INDIRECT($4:$4),Table1[//DB])</f>
        <v>LSN</v>
      </c>
      <c r="P302" s="4">
        <f ca="1">INDEX(INDIRECT($4:$4),Table1[//DB])</f>
        <v>12</v>
      </c>
      <c r="Q302" s="4" t="str">
        <f ca="1">INDEX(INDIRECT($4:$4),Table1[//DB])</f>
        <v>PCS</v>
      </c>
      <c r="R302" s="4" t="str">
        <f ca="1">INDEX(INDIRECT($4:$4),Table1[//DB])</f>
        <v/>
      </c>
      <c r="S302" s="4" t="str">
        <f ca="1">INDEX(INDIRECT($4:$4),Table1[//DB])</f>
        <v/>
      </c>
      <c r="T302" s="4">
        <f ca="1">INDEX(INDIRECT($4:$4),Table1[//DB])</f>
        <v>144</v>
      </c>
      <c r="U302" s="4" t="str">
        <f ca="1">INDEX(INDIRECT($4:$4),Table1[//DB])</f>
        <v>PCS</v>
      </c>
      <c r="V302" s="4"/>
      <c r="W302" s="2">
        <f>INDEX([1]!NOTA[C],Table1[[#This Row],[//NOTA]])</f>
        <v>1</v>
      </c>
      <c r="X30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02" s="2">
        <f>IF(Table1[[#This Row],[CTN]]&lt;1,"",INDEX([1]!NOTA[QTY],Table1[[#This Row],[//NOTA]]))</f>
        <v>144</v>
      </c>
      <c r="Z302" s="2" t="str">
        <f>IF(Table1[[#This Row],[CTN]]&lt;1,"",INDEX([1]!NOTA[STN],Table1[[#This Row],[//NOTA]]))</f>
        <v>SET</v>
      </c>
      <c r="AA30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302" s="4" t="str">
        <f>IF(Table1[[#This Row],[CTN]]&lt;1,INDEX([1]!NOTA[QTY],Table1[[#This Row],[//NOTA]]),"")</f>
        <v/>
      </c>
      <c r="AC302" s="4" t="str">
        <f>IF(Table1[[#This Row],[SISA]]="","",INDEX([1]!NOTA[STN],Table1[[#This Row],[//NOTA]]))</f>
        <v/>
      </c>
      <c r="AD30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2" s="2" t="str">
        <f>IF(Table1[[#This Row],[SISA X]]="","",Table1[[#This Row],[STN X]])</f>
        <v/>
      </c>
      <c r="AF302" s="2" t="str">
        <f ca="1">IF(AND(AR$5:AR$373&gt;=$3:$3,AR$5:AR$373&lt;=$4:$4),Table1[[#This Row],[CTN]],"")</f>
        <v/>
      </c>
      <c r="AG302" s="2" t="str">
        <f ca="1">IF(Table1[[#This Row],[CTN_MG_1]]="","",Table1[[#This Row],[SISA X]])</f>
        <v/>
      </c>
      <c r="AH302" s="2" t="str">
        <f ca="1">IF(Table1[[#This Row],[QTY_ECER_MG_1]]="","",Table1[[#This Row],[STN SISA X]])</f>
        <v/>
      </c>
      <c r="AI302" s="2" t="str">
        <f ca="1">IF(Table1[[#This Row],[CTN_MG_1]]="","",COUNT(AF$6:AF302))</f>
        <v/>
      </c>
      <c r="AJ302" s="2">
        <f ca="1">IF(AND(Table1[TGL_H]&gt;=$3:$3,Table1[TGL_H]&lt;=$4:$4),Table1[CTN],"")</f>
        <v>1</v>
      </c>
      <c r="AK302" s="2" t="str">
        <f ca="1">IF(Table1[[#This Row],[CTN_MG_2]]="","",Table1[[#This Row],[SISA X]])</f>
        <v/>
      </c>
      <c r="AL302" s="2" t="str">
        <f ca="1">IF(Table1[[#This Row],[QTY_ECER_MG_2]]="","",Table1[[#This Row],[STN SISA X]])</f>
        <v/>
      </c>
      <c r="AM302" s="2">
        <f ca="1">IF(Table1[[#This Row],[CTN_MG_2]]="","",COUNT(AJ$6:AJ302))</f>
        <v>128</v>
      </c>
      <c r="AN302" s="2" t="str">
        <f ca="1">IF(AND(AR$5:AR$373&gt;=$3:$3,AR$5:AR$373&lt;=$4:$4),Table1[[#This Row],[CTN]],"")</f>
        <v/>
      </c>
      <c r="AO302" s="2" t="str">
        <f ca="1">IF(Table1[[#This Row],[CTN_MG_3]]="","",Table1[[#This Row],[SISA X]])</f>
        <v/>
      </c>
      <c r="AP302" s="2" t="str">
        <f ca="1">IF(Table1[[#This Row],[QTY_ECER_MG_3]]="","",Table1[[#This Row],[STN SISA X]])</f>
        <v/>
      </c>
      <c r="AQ302" s="4" t="str">
        <f ca="1">IF(Table1[[#This Row],[CTN_MG_3]]="","",COUNT(AN$6:AN302))</f>
        <v/>
      </c>
      <c r="AR302" s="3">
        <f ca="1">INDEX([1]!NOTA[TGL_H],Table1[[#This Row],[//NOTA]])</f>
        <v>45121</v>
      </c>
    </row>
    <row r="303" spans="1:44" x14ac:dyDescent="0.25">
      <c r="A303" s="1">
        <v>371</v>
      </c>
      <c r="D303" s="4" t="str">
        <f ca="1">INDEX([1]!NOTA[NB NOTA_C_QTY],Table1[[#This Row],[//NOTA]])</f>
        <v>oilpastelop24sppcaseseaworldjk8box6setartomoro</v>
      </c>
      <c r="E30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opasteljk24wop24s8box6set</v>
      </c>
      <c r="F303" s="4" t="e">
        <f ca="1">MATCH(Table1[NB BM_C_QTY],Table6[POINTER],0)</f>
        <v>#N/A</v>
      </c>
      <c r="G303" s="4">
        <f t="shared" si="5"/>
        <v>371</v>
      </c>
      <c r="H303" s="4">
        <f ca="1">MATCH(Table1[[#This Row],[NB NOTA_C_QTY]],[2]!db[NB NOTA_C_QTY+F],0)</f>
        <v>1794</v>
      </c>
      <c r="I303" s="4" t="str">
        <f ca="1">INDEX(INDIRECT($4:$4),Table1[//DB])</f>
        <v>O pastel JK 24W OP-24 S</v>
      </c>
      <c r="J303" s="4" t="str">
        <f ca="1">INDEX(INDIRECT($4:$4),Table1[//DB])</f>
        <v>ARTO MORO</v>
      </c>
      <c r="K303" s="5" t="str">
        <f ca="1">INDEX(INDIRECT($4:$4),Table1[//DB])</f>
        <v>ATALI</v>
      </c>
      <c r="L303" s="4" t="str">
        <f ca="1">INDEX(INDIRECT($4:$4),Table1[//DB])</f>
        <v>8 BOX (6 SET)</v>
      </c>
      <c r="M303" s="4" t="str">
        <f ca="1">INDEX(INDIRECT($4:$4),Table1[//DB])</f>
        <v>cr/op</v>
      </c>
      <c r="N303" s="4" t="str">
        <f ca="1">INDEX(INDIRECT($4:$4),Table1[//DB])</f>
        <v>8</v>
      </c>
      <c r="O303" s="4" t="str">
        <f ca="1">INDEX(INDIRECT($4:$4),Table1[//DB])</f>
        <v>BOX</v>
      </c>
      <c r="P303" s="4" t="str">
        <f ca="1">INDEX(INDIRECT($4:$4),Table1[//DB])</f>
        <v>6</v>
      </c>
      <c r="Q303" s="4" t="str">
        <f ca="1">INDEX(INDIRECT($4:$4),Table1[//DB])</f>
        <v>SET</v>
      </c>
      <c r="R303" s="4" t="str">
        <f ca="1">INDEX(INDIRECT($4:$4),Table1[//DB])</f>
        <v/>
      </c>
      <c r="S303" s="4" t="str">
        <f ca="1">INDEX(INDIRECT($4:$4),Table1[//DB])</f>
        <v/>
      </c>
      <c r="T303" s="4">
        <f ca="1">INDEX(INDIRECT($4:$4),Table1[//DB])</f>
        <v>48</v>
      </c>
      <c r="U303" s="4" t="str">
        <f ca="1">INDEX(INDIRECT($4:$4),Table1[//DB])</f>
        <v>SET</v>
      </c>
      <c r="V303" s="4"/>
      <c r="W303" s="2">
        <f>INDEX([1]!NOTA[C],Table1[[#This Row],[//NOTA]])</f>
        <v>10</v>
      </c>
      <c r="X303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303" s="2">
        <f>IF(Table1[[#This Row],[CTN]]&lt;1,"",INDEX([1]!NOTA[QTY],Table1[[#This Row],[//NOTA]]))</f>
        <v>480</v>
      </c>
      <c r="Z303" s="2" t="str">
        <f>IF(Table1[[#This Row],[CTN]]&lt;1,"",INDEX([1]!NOTA[STN],Table1[[#This Row],[//NOTA]]))</f>
        <v>SET</v>
      </c>
      <c r="AA30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303" s="4" t="str">
        <f>IF(Table1[[#This Row],[CTN]]&lt;1,INDEX([1]!NOTA[QTY],Table1[[#This Row],[//NOTA]]),"")</f>
        <v/>
      </c>
      <c r="AC303" s="4" t="str">
        <f>IF(Table1[[#This Row],[SISA]]="","",INDEX([1]!NOTA[STN],Table1[[#This Row],[//NOTA]]))</f>
        <v/>
      </c>
      <c r="AD30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3" s="2" t="str">
        <f>IF(Table1[[#This Row],[SISA X]]="","",Table1[[#This Row],[STN X]])</f>
        <v/>
      </c>
      <c r="AF303" s="2" t="str">
        <f ca="1">IF(AND(AR$5:AR$373&gt;=$3:$3,AR$5:AR$373&lt;=$4:$4),Table1[[#This Row],[CTN]],"")</f>
        <v/>
      </c>
      <c r="AG303" s="2" t="str">
        <f ca="1">IF(Table1[[#This Row],[CTN_MG_1]]="","",Table1[[#This Row],[SISA X]])</f>
        <v/>
      </c>
      <c r="AH303" s="2" t="str">
        <f ca="1">IF(Table1[[#This Row],[QTY_ECER_MG_1]]="","",Table1[[#This Row],[STN SISA X]])</f>
        <v/>
      </c>
      <c r="AI303" s="2" t="str">
        <f ca="1">IF(Table1[[#This Row],[CTN_MG_1]]="","",COUNT(AF$6:AF303))</f>
        <v/>
      </c>
      <c r="AJ303" s="2">
        <f ca="1">IF(AND(Table1[TGL_H]&gt;=$3:$3,Table1[TGL_H]&lt;=$4:$4),Table1[CTN],"")</f>
        <v>10</v>
      </c>
      <c r="AK303" s="2" t="str">
        <f ca="1">IF(Table1[[#This Row],[CTN_MG_2]]="","",Table1[[#This Row],[SISA X]])</f>
        <v/>
      </c>
      <c r="AL303" s="2" t="str">
        <f ca="1">IF(Table1[[#This Row],[QTY_ECER_MG_2]]="","",Table1[[#This Row],[STN SISA X]])</f>
        <v/>
      </c>
      <c r="AM303" s="2">
        <f ca="1">IF(Table1[[#This Row],[CTN_MG_2]]="","",COUNT(AJ$6:AJ303))</f>
        <v>129</v>
      </c>
      <c r="AN303" s="2" t="str">
        <f ca="1">IF(AND(AR$5:AR$373&gt;=$3:$3,AR$5:AR$373&lt;=$4:$4),Table1[[#This Row],[CTN]],"")</f>
        <v/>
      </c>
      <c r="AO303" s="2" t="str">
        <f ca="1">IF(Table1[[#This Row],[CTN_MG_3]]="","",Table1[[#This Row],[SISA X]])</f>
        <v/>
      </c>
      <c r="AP303" s="2" t="str">
        <f ca="1">IF(Table1[[#This Row],[QTY_ECER_MG_3]]="","",Table1[[#This Row],[STN SISA X]])</f>
        <v/>
      </c>
      <c r="AQ303" s="4" t="str">
        <f ca="1">IF(Table1[[#This Row],[CTN_MG_3]]="","",COUNT(AN$6:AN303))</f>
        <v/>
      </c>
      <c r="AR303" s="3">
        <f ca="1">INDEX([1]!NOTA[TGL_H],Table1[[#This Row],[//NOTA]])</f>
        <v>45121</v>
      </c>
    </row>
    <row r="304" spans="1:44" x14ac:dyDescent="0.25">
      <c r="A304" s="1">
        <v>372</v>
      </c>
      <c r="D304" s="4" t="str">
        <f ca="1">INDEX([1]!NOTA[NB NOTA_C_QTY],Table1[[#This Row],[//NOTA]])</f>
        <v>oilpastelop36sppcaseseaworldjk6box6setartomoro</v>
      </c>
      <c r="E30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opasteljk36wop36s6box6set</v>
      </c>
      <c r="F304" s="4" t="e">
        <f ca="1">MATCH(Table1[NB BM_C_QTY],Table6[POINTER],0)</f>
        <v>#N/A</v>
      </c>
      <c r="G304" s="4">
        <f t="shared" si="5"/>
        <v>372</v>
      </c>
      <c r="H304" s="4">
        <f ca="1">MATCH(Table1[[#This Row],[NB NOTA_C_QTY]],[2]!db[NB NOTA_C_QTY+F],0)</f>
        <v>1795</v>
      </c>
      <c r="I304" s="4" t="str">
        <f ca="1">INDEX(INDIRECT($4:$4),Table1[//DB])</f>
        <v>O pastel JK 36W OP-36 S</v>
      </c>
      <c r="J304" s="4" t="str">
        <f ca="1">INDEX(INDIRECT($4:$4),Table1[//DB])</f>
        <v>ARTO MORO</v>
      </c>
      <c r="K304" s="5" t="str">
        <f ca="1">INDEX(INDIRECT($4:$4),Table1[//DB])</f>
        <v>ATALI</v>
      </c>
      <c r="L304" s="4" t="str">
        <f ca="1">INDEX(INDIRECT($4:$4),Table1[//DB])</f>
        <v>6 BOX (6 SET)</v>
      </c>
      <c r="M304" s="4" t="str">
        <f ca="1">INDEX(INDIRECT($4:$4),Table1[//DB])</f>
        <v>cr/op</v>
      </c>
      <c r="N304" s="4" t="str">
        <f ca="1">INDEX(INDIRECT($4:$4),Table1[//DB])</f>
        <v>6</v>
      </c>
      <c r="O304" s="4" t="str">
        <f ca="1">INDEX(INDIRECT($4:$4),Table1[//DB])</f>
        <v>BOX</v>
      </c>
      <c r="P304" s="4" t="str">
        <f ca="1">INDEX(INDIRECT($4:$4),Table1[//DB])</f>
        <v>6</v>
      </c>
      <c r="Q304" s="4" t="str">
        <f ca="1">INDEX(INDIRECT($4:$4),Table1[//DB])</f>
        <v>SET</v>
      </c>
      <c r="R304" s="4" t="str">
        <f ca="1">INDEX(INDIRECT($4:$4),Table1[//DB])</f>
        <v/>
      </c>
      <c r="S304" s="4" t="str">
        <f ca="1">INDEX(INDIRECT($4:$4),Table1[//DB])</f>
        <v/>
      </c>
      <c r="T304" s="4">
        <f ca="1">INDEX(INDIRECT($4:$4),Table1[//DB])</f>
        <v>36</v>
      </c>
      <c r="U304" s="4" t="str">
        <f ca="1">INDEX(INDIRECT($4:$4),Table1[//DB])</f>
        <v>SET</v>
      </c>
      <c r="V304" s="4"/>
      <c r="W304" s="2">
        <f>INDEX([1]!NOTA[C],Table1[[#This Row],[//NOTA]])</f>
        <v>10</v>
      </c>
      <c r="X304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304" s="2">
        <f>IF(Table1[[#This Row],[CTN]]&lt;1,"",INDEX([1]!NOTA[QTY],Table1[[#This Row],[//NOTA]]))</f>
        <v>360</v>
      </c>
      <c r="Z304" s="2" t="str">
        <f>IF(Table1[[#This Row],[CTN]]&lt;1,"",INDEX([1]!NOTA[STN],Table1[[#This Row],[//NOTA]]))</f>
        <v>SET</v>
      </c>
      <c r="AA30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B304" s="4" t="str">
        <f>IF(Table1[[#This Row],[CTN]]&lt;1,INDEX([1]!NOTA[QTY],Table1[[#This Row],[//NOTA]]),"")</f>
        <v/>
      </c>
      <c r="AC304" s="4" t="str">
        <f>IF(Table1[[#This Row],[SISA]]="","",INDEX([1]!NOTA[STN],Table1[[#This Row],[//NOTA]]))</f>
        <v/>
      </c>
      <c r="AD30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4" s="2" t="str">
        <f>IF(Table1[[#This Row],[SISA X]]="","",Table1[[#This Row],[STN X]])</f>
        <v/>
      </c>
      <c r="AF304" s="2" t="str">
        <f ca="1">IF(AND(AR$5:AR$373&gt;=$3:$3,AR$5:AR$373&lt;=$4:$4),Table1[[#This Row],[CTN]],"")</f>
        <v/>
      </c>
      <c r="AG304" s="2" t="str">
        <f ca="1">IF(Table1[[#This Row],[CTN_MG_1]]="","",Table1[[#This Row],[SISA X]])</f>
        <v/>
      </c>
      <c r="AH304" s="2" t="str">
        <f ca="1">IF(Table1[[#This Row],[QTY_ECER_MG_1]]="","",Table1[[#This Row],[STN SISA X]])</f>
        <v/>
      </c>
      <c r="AI304" s="2" t="str">
        <f ca="1">IF(Table1[[#This Row],[CTN_MG_1]]="","",COUNT(AF$6:AF304))</f>
        <v/>
      </c>
      <c r="AJ304" s="2">
        <f ca="1">IF(AND(Table1[TGL_H]&gt;=$3:$3,Table1[TGL_H]&lt;=$4:$4),Table1[CTN],"")</f>
        <v>10</v>
      </c>
      <c r="AK304" s="2" t="str">
        <f ca="1">IF(Table1[[#This Row],[CTN_MG_2]]="","",Table1[[#This Row],[SISA X]])</f>
        <v/>
      </c>
      <c r="AL304" s="2" t="str">
        <f ca="1">IF(Table1[[#This Row],[QTY_ECER_MG_2]]="","",Table1[[#This Row],[STN SISA X]])</f>
        <v/>
      </c>
      <c r="AM304" s="2">
        <f ca="1">IF(Table1[[#This Row],[CTN_MG_2]]="","",COUNT(AJ$6:AJ304))</f>
        <v>130</v>
      </c>
      <c r="AN304" s="2" t="str">
        <f ca="1">IF(AND(AR$5:AR$373&gt;=$3:$3,AR$5:AR$373&lt;=$4:$4),Table1[[#This Row],[CTN]],"")</f>
        <v/>
      </c>
      <c r="AO304" s="2" t="str">
        <f ca="1">IF(Table1[[#This Row],[CTN_MG_3]]="","",Table1[[#This Row],[SISA X]])</f>
        <v/>
      </c>
      <c r="AP304" s="2" t="str">
        <f ca="1">IF(Table1[[#This Row],[QTY_ECER_MG_3]]="","",Table1[[#This Row],[STN SISA X]])</f>
        <v/>
      </c>
      <c r="AQ304" s="4" t="str">
        <f ca="1">IF(Table1[[#This Row],[CTN_MG_3]]="","",COUNT(AN$6:AN304))</f>
        <v/>
      </c>
      <c r="AR304" s="3">
        <f ca="1">INDEX([1]!NOTA[TGL_H],Table1[[#This Row],[//NOTA]])</f>
        <v>45121</v>
      </c>
    </row>
    <row r="305" spans="1:44" x14ac:dyDescent="0.25">
      <c r="A305" s="1">
        <v>374</v>
      </c>
      <c r="D305" s="4" t="str">
        <f ca="1">INDEX([1]!NOTA[NB NOTA_C_QTY],Table1[[#This Row],[//NOTA]])</f>
        <v>oilpastelop12sppcaseseaworldjk12lsnartomoro</v>
      </c>
      <c r="E30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opasteljk12wop12s12lsn</v>
      </c>
      <c r="F305" s="4">
        <f ca="1">MATCH(Table1[NB BM_C_QTY],Table6[POINTER],0)</f>
        <v>3612</v>
      </c>
      <c r="G305" s="4">
        <f t="shared" si="5"/>
        <v>374</v>
      </c>
      <c r="H305" s="4">
        <f ca="1">MATCH(Table1[[#This Row],[NB NOTA_C_QTY]],[2]!db[NB NOTA_C_QTY+F],0)</f>
        <v>1792</v>
      </c>
      <c r="I305" s="4" t="str">
        <f ca="1">INDEX(INDIRECT($4:$4),Table1[//DB])</f>
        <v>O pastel JK 12W OP-12 S</v>
      </c>
      <c r="J305" s="4" t="str">
        <f ca="1">INDEX(INDIRECT($4:$4),Table1[//DB])</f>
        <v>ARTO MORO</v>
      </c>
      <c r="K305" s="5" t="str">
        <f ca="1">INDEX(INDIRECT($4:$4),Table1[//DB])</f>
        <v>ATALI</v>
      </c>
      <c r="L305" s="4" t="str">
        <f ca="1">INDEX(INDIRECT($4:$4),Table1[//DB])</f>
        <v>12 LSN</v>
      </c>
      <c r="M305" s="4" t="str">
        <f ca="1">INDEX(INDIRECT($4:$4),Table1[//DB])</f>
        <v>cr/op</v>
      </c>
      <c r="N305" s="4" t="str">
        <f ca="1">INDEX(INDIRECT($4:$4),Table1[//DB])</f>
        <v>12</v>
      </c>
      <c r="O305" s="4" t="str">
        <f ca="1">INDEX(INDIRECT($4:$4),Table1[//DB])</f>
        <v>LSN</v>
      </c>
      <c r="P305" s="4">
        <f ca="1">INDEX(INDIRECT($4:$4),Table1[//DB])</f>
        <v>12</v>
      </c>
      <c r="Q305" s="4" t="str">
        <f ca="1">INDEX(INDIRECT($4:$4),Table1[//DB])</f>
        <v>PCS</v>
      </c>
      <c r="R305" s="4" t="str">
        <f ca="1">INDEX(INDIRECT($4:$4),Table1[//DB])</f>
        <v/>
      </c>
      <c r="S305" s="4" t="str">
        <f ca="1">INDEX(INDIRECT($4:$4),Table1[//DB])</f>
        <v/>
      </c>
      <c r="T305" s="4">
        <f ca="1">INDEX(INDIRECT($4:$4),Table1[//DB])</f>
        <v>144</v>
      </c>
      <c r="U305" s="4" t="str">
        <f ca="1">INDEX(INDIRECT($4:$4),Table1[//DB])</f>
        <v>PCS</v>
      </c>
      <c r="V305" s="4"/>
      <c r="W305" s="2">
        <f>INDEX([1]!NOTA[C],Table1[[#This Row],[//NOTA]])</f>
        <v>20</v>
      </c>
      <c r="X305" s="2">
        <f ca="1">IF(Table1[[#This Row],[Column5]]/Table1[[#This Row],[QTY X]]=Table1[[#This Row],[CTN]],Table1[[#This Row],[Column5]]/Table1[[#This Row],[QTY X]],Table1[[#This Row],[Column5]]/Table1[[#This Row],[QTY X]]&amp;" xxx ")</f>
        <v>20</v>
      </c>
      <c r="Y305" s="2">
        <f>IF(Table1[[#This Row],[CTN]]&lt;1,"",INDEX([1]!NOTA[QTY],Table1[[#This Row],[//NOTA]]))</f>
        <v>2880</v>
      </c>
      <c r="Z305" s="2" t="str">
        <f>IF(Table1[[#This Row],[CTN]]&lt;1,"",INDEX([1]!NOTA[STN],Table1[[#This Row],[//NOTA]]))</f>
        <v>SET</v>
      </c>
      <c r="AA30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2880</v>
      </c>
      <c r="AB305" s="4" t="str">
        <f>IF(Table1[[#This Row],[CTN]]&lt;1,INDEX([1]!NOTA[QTY],Table1[[#This Row],[//NOTA]]),"")</f>
        <v/>
      </c>
      <c r="AC305" s="4" t="str">
        <f>IF(Table1[[#This Row],[SISA]]="","",INDEX([1]!NOTA[STN],Table1[[#This Row],[//NOTA]]))</f>
        <v/>
      </c>
      <c r="AD30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5" s="2" t="str">
        <f>IF(Table1[[#This Row],[SISA X]]="","",Table1[[#This Row],[STN X]])</f>
        <v/>
      </c>
      <c r="AF305" s="2" t="str">
        <f ca="1">IF(AND(AR$5:AR$373&gt;=$3:$3,AR$5:AR$373&lt;=$4:$4),Table1[[#This Row],[CTN]],"")</f>
        <v/>
      </c>
      <c r="AG305" s="2" t="str">
        <f ca="1">IF(Table1[[#This Row],[CTN_MG_1]]="","",Table1[[#This Row],[SISA X]])</f>
        <v/>
      </c>
      <c r="AH305" s="2" t="str">
        <f ca="1">IF(Table1[[#This Row],[QTY_ECER_MG_1]]="","",Table1[[#This Row],[STN SISA X]])</f>
        <v/>
      </c>
      <c r="AI305" s="2" t="str">
        <f ca="1">IF(Table1[[#This Row],[CTN_MG_1]]="","",COUNT(AF$6:AF305))</f>
        <v/>
      </c>
      <c r="AJ305" s="2">
        <f ca="1">IF(AND(Table1[TGL_H]&gt;=$3:$3,Table1[TGL_H]&lt;=$4:$4),Table1[CTN],"")</f>
        <v>20</v>
      </c>
      <c r="AK305" s="2" t="str">
        <f ca="1">IF(Table1[[#This Row],[CTN_MG_2]]="","",Table1[[#This Row],[SISA X]])</f>
        <v/>
      </c>
      <c r="AL305" s="2" t="str">
        <f ca="1">IF(Table1[[#This Row],[QTY_ECER_MG_2]]="","",Table1[[#This Row],[STN SISA X]])</f>
        <v/>
      </c>
      <c r="AM305" s="2">
        <f ca="1">IF(Table1[[#This Row],[CTN_MG_2]]="","",COUNT(AJ$6:AJ305))</f>
        <v>131</v>
      </c>
      <c r="AN305" s="2" t="str">
        <f ca="1">IF(AND(AR$5:AR$373&gt;=$3:$3,AR$5:AR$373&lt;=$4:$4),Table1[[#This Row],[CTN]],"")</f>
        <v/>
      </c>
      <c r="AO305" s="2" t="str">
        <f ca="1">IF(Table1[[#This Row],[CTN_MG_3]]="","",Table1[[#This Row],[SISA X]])</f>
        <v/>
      </c>
      <c r="AP305" s="2" t="str">
        <f ca="1">IF(Table1[[#This Row],[QTY_ECER_MG_3]]="","",Table1[[#This Row],[STN SISA X]])</f>
        <v/>
      </c>
      <c r="AQ305" s="4" t="str">
        <f ca="1">IF(Table1[[#This Row],[CTN_MG_3]]="","",COUNT(AN$6:AN305))</f>
        <v/>
      </c>
      <c r="AR305" s="3">
        <f ca="1">INDEX([1]!NOTA[TGL_H],Table1[[#This Row],[//NOTA]])</f>
        <v>45121</v>
      </c>
    </row>
    <row r="306" spans="1:44" x14ac:dyDescent="0.25">
      <c r="A306" s="1">
        <v>375</v>
      </c>
      <c r="D306" s="4" t="str">
        <f ca="1">INDEX([1]!NOTA[NB NOTA_C_QTY],Table1[[#This Row],[//NOTA]])</f>
        <v>oilpastelop18sppcaseseaworldjk6lsnartomoro</v>
      </c>
      <c r="E30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opasteljk18wop18s6lsn</v>
      </c>
      <c r="F306" s="4">
        <f ca="1">MATCH(Table1[NB BM_C_QTY],Table6[POINTER],0)</f>
        <v>3613</v>
      </c>
      <c r="G306" s="4">
        <f t="shared" si="5"/>
        <v>375</v>
      </c>
      <c r="H306" s="4">
        <f ca="1">MATCH(Table1[[#This Row],[NB NOTA_C_QTY]],[2]!db[NB NOTA_C_QTY+F],0)</f>
        <v>1793</v>
      </c>
      <c r="I306" s="4" t="str">
        <f ca="1">INDEX(INDIRECT($4:$4),Table1[//DB])</f>
        <v>O pastel JK 18W OP-18 S</v>
      </c>
      <c r="J306" s="4" t="str">
        <f ca="1">INDEX(INDIRECT($4:$4),Table1[//DB])</f>
        <v>ARTO MORO</v>
      </c>
      <c r="K306" s="5" t="str">
        <f ca="1">INDEX(INDIRECT($4:$4),Table1[//DB])</f>
        <v>ATALI</v>
      </c>
      <c r="L306" s="4" t="str">
        <f ca="1">INDEX(INDIRECT($4:$4),Table1[//DB])</f>
        <v>6 LSN</v>
      </c>
      <c r="M306" s="4" t="str">
        <f ca="1">INDEX(INDIRECT($4:$4),Table1[//DB])</f>
        <v>cr/op</v>
      </c>
      <c r="N306" s="4" t="str">
        <f ca="1">INDEX(INDIRECT($4:$4),Table1[//DB])</f>
        <v>6</v>
      </c>
      <c r="O306" s="4" t="str">
        <f ca="1">INDEX(INDIRECT($4:$4),Table1[//DB])</f>
        <v>LSN</v>
      </c>
      <c r="P306" s="4">
        <f ca="1">INDEX(INDIRECT($4:$4),Table1[//DB])</f>
        <v>12</v>
      </c>
      <c r="Q306" s="4" t="str">
        <f ca="1">INDEX(INDIRECT($4:$4),Table1[//DB])</f>
        <v>PCS</v>
      </c>
      <c r="R306" s="4" t="str">
        <f ca="1">INDEX(INDIRECT($4:$4),Table1[//DB])</f>
        <v/>
      </c>
      <c r="S306" s="4" t="str">
        <f ca="1">INDEX(INDIRECT($4:$4),Table1[//DB])</f>
        <v/>
      </c>
      <c r="T306" s="4">
        <f ca="1">INDEX(INDIRECT($4:$4),Table1[//DB])</f>
        <v>72</v>
      </c>
      <c r="U306" s="4" t="str">
        <f ca="1">INDEX(INDIRECT($4:$4),Table1[//DB])</f>
        <v>PCS</v>
      </c>
      <c r="V306" s="4"/>
      <c r="W306" s="2">
        <f>INDEX([1]!NOTA[C],Table1[[#This Row],[//NOTA]])</f>
        <v>10</v>
      </c>
      <c r="X306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306" s="2">
        <f>IF(Table1[[#This Row],[CTN]]&lt;1,"",INDEX([1]!NOTA[QTY],Table1[[#This Row],[//NOTA]]))</f>
        <v>720</v>
      </c>
      <c r="Z306" s="2" t="str">
        <f>IF(Table1[[#This Row],[CTN]]&lt;1,"",INDEX([1]!NOTA[STN],Table1[[#This Row],[//NOTA]]))</f>
        <v>SET</v>
      </c>
      <c r="AA30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306" s="4" t="str">
        <f>IF(Table1[[#This Row],[CTN]]&lt;1,INDEX([1]!NOTA[QTY],Table1[[#This Row],[//NOTA]]),"")</f>
        <v/>
      </c>
      <c r="AC306" s="4" t="str">
        <f>IF(Table1[[#This Row],[SISA]]="","",INDEX([1]!NOTA[STN],Table1[[#This Row],[//NOTA]]))</f>
        <v/>
      </c>
      <c r="AD30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6" s="2" t="str">
        <f>IF(Table1[[#This Row],[SISA X]]="","",Table1[[#This Row],[STN X]])</f>
        <v/>
      </c>
      <c r="AF306" s="2" t="str">
        <f ca="1">IF(AND(AR$5:AR$373&gt;=$3:$3,AR$5:AR$373&lt;=$4:$4),Table1[[#This Row],[CTN]],"")</f>
        <v/>
      </c>
      <c r="AG306" s="2" t="str">
        <f ca="1">IF(Table1[[#This Row],[CTN_MG_1]]="","",Table1[[#This Row],[SISA X]])</f>
        <v/>
      </c>
      <c r="AH306" s="2" t="str">
        <f ca="1">IF(Table1[[#This Row],[QTY_ECER_MG_1]]="","",Table1[[#This Row],[STN SISA X]])</f>
        <v/>
      </c>
      <c r="AI306" s="2" t="str">
        <f ca="1">IF(Table1[[#This Row],[CTN_MG_1]]="","",COUNT(AF$6:AF306))</f>
        <v/>
      </c>
      <c r="AJ306" s="2">
        <f ca="1">IF(AND(Table1[TGL_H]&gt;=$3:$3,Table1[TGL_H]&lt;=$4:$4),Table1[CTN],"")</f>
        <v>10</v>
      </c>
      <c r="AK306" s="2" t="str">
        <f ca="1">IF(Table1[[#This Row],[CTN_MG_2]]="","",Table1[[#This Row],[SISA X]])</f>
        <v/>
      </c>
      <c r="AL306" s="2" t="str">
        <f ca="1">IF(Table1[[#This Row],[QTY_ECER_MG_2]]="","",Table1[[#This Row],[STN SISA X]])</f>
        <v/>
      </c>
      <c r="AM306" s="2">
        <f ca="1">IF(Table1[[#This Row],[CTN_MG_2]]="","",COUNT(AJ$6:AJ306))</f>
        <v>132</v>
      </c>
      <c r="AN306" s="2" t="str">
        <f ca="1">IF(AND(AR$5:AR$373&gt;=$3:$3,AR$5:AR$373&lt;=$4:$4),Table1[[#This Row],[CTN]],"")</f>
        <v/>
      </c>
      <c r="AO306" s="2" t="str">
        <f ca="1">IF(Table1[[#This Row],[CTN_MG_3]]="","",Table1[[#This Row],[SISA X]])</f>
        <v/>
      </c>
      <c r="AP306" s="2" t="str">
        <f ca="1">IF(Table1[[#This Row],[QTY_ECER_MG_3]]="","",Table1[[#This Row],[STN SISA X]])</f>
        <v/>
      </c>
      <c r="AQ306" s="4" t="str">
        <f ca="1">IF(Table1[[#This Row],[CTN_MG_3]]="","",COUNT(AN$6:AN306))</f>
        <v/>
      </c>
      <c r="AR306" s="3">
        <f ca="1">INDEX([1]!NOTA[TGL_H],Table1[[#This Row],[//NOTA]])</f>
        <v>45121</v>
      </c>
    </row>
    <row r="307" spans="1:44" x14ac:dyDescent="0.25">
      <c r="A307" s="1">
        <v>376</v>
      </c>
      <c r="D307" s="4" t="str">
        <f ca="1">INDEX([1]!NOTA[NB NOTA_C_QTY],Table1[[#This Row],[//NOTA]])</f>
        <v>oilpastelop24sppcaseseaworldjk8box6setartomoro</v>
      </c>
      <c r="E30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opasteljk24wop24s8box6set</v>
      </c>
      <c r="F307" s="4" t="e">
        <f ca="1">MATCH(Table1[NB BM_C_QTY],Table6[POINTER],0)</f>
        <v>#N/A</v>
      </c>
      <c r="G307" s="4">
        <f t="shared" si="5"/>
        <v>376</v>
      </c>
      <c r="H307" s="4">
        <f ca="1">MATCH(Table1[[#This Row],[NB NOTA_C_QTY]],[2]!db[NB NOTA_C_QTY+F],0)</f>
        <v>1794</v>
      </c>
      <c r="I307" s="4" t="str">
        <f ca="1">INDEX(INDIRECT($4:$4),Table1[//DB])</f>
        <v>O pastel JK 24W OP-24 S</v>
      </c>
      <c r="J307" s="4" t="str">
        <f ca="1">INDEX(INDIRECT($4:$4),Table1[//DB])</f>
        <v>ARTO MORO</v>
      </c>
      <c r="K307" s="5" t="str">
        <f ca="1">INDEX(INDIRECT($4:$4),Table1[//DB])</f>
        <v>ATALI</v>
      </c>
      <c r="L307" s="4" t="str">
        <f ca="1">INDEX(INDIRECT($4:$4),Table1[//DB])</f>
        <v>8 BOX (6 SET)</v>
      </c>
      <c r="M307" s="4" t="str">
        <f ca="1">INDEX(INDIRECT($4:$4),Table1[//DB])</f>
        <v>cr/op</v>
      </c>
      <c r="N307" s="4" t="str">
        <f ca="1">INDEX(INDIRECT($4:$4),Table1[//DB])</f>
        <v>8</v>
      </c>
      <c r="O307" s="4" t="str">
        <f ca="1">INDEX(INDIRECT($4:$4),Table1[//DB])</f>
        <v>BOX</v>
      </c>
      <c r="P307" s="4" t="str">
        <f ca="1">INDEX(INDIRECT($4:$4),Table1[//DB])</f>
        <v>6</v>
      </c>
      <c r="Q307" s="4" t="str">
        <f ca="1">INDEX(INDIRECT($4:$4),Table1[//DB])</f>
        <v>SET</v>
      </c>
      <c r="R307" s="4" t="str">
        <f ca="1">INDEX(INDIRECT($4:$4),Table1[//DB])</f>
        <v/>
      </c>
      <c r="S307" s="4" t="str">
        <f ca="1">INDEX(INDIRECT($4:$4),Table1[//DB])</f>
        <v/>
      </c>
      <c r="T307" s="4">
        <f ca="1">INDEX(INDIRECT($4:$4),Table1[//DB])</f>
        <v>48</v>
      </c>
      <c r="U307" s="4" t="str">
        <f ca="1">INDEX(INDIRECT($4:$4),Table1[//DB])</f>
        <v>SET</v>
      </c>
      <c r="V307" s="4"/>
      <c r="W307" s="2">
        <f>INDEX([1]!NOTA[C],Table1[[#This Row],[//NOTA]])</f>
        <v>10</v>
      </c>
      <c r="X307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307" s="2">
        <f>IF(Table1[[#This Row],[CTN]]&lt;1,"",INDEX([1]!NOTA[QTY],Table1[[#This Row],[//NOTA]]))</f>
        <v>480</v>
      </c>
      <c r="Z307" s="2" t="str">
        <f>IF(Table1[[#This Row],[CTN]]&lt;1,"",INDEX([1]!NOTA[STN],Table1[[#This Row],[//NOTA]]))</f>
        <v>SET</v>
      </c>
      <c r="AA30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307" s="4" t="str">
        <f>IF(Table1[[#This Row],[CTN]]&lt;1,INDEX([1]!NOTA[QTY],Table1[[#This Row],[//NOTA]]),"")</f>
        <v/>
      </c>
      <c r="AC307" s="4" t="str">
        <f>IF(Table1[[#This Row],[SISA]]="","",INDEX([1]!NOTA[STN],Table1[[#This Row],[//NOTA]]))</f>
        <v/>
      </c>
      <c r="AD30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7" s="2" t="str">
        <f>IF(Table1[[#This Row],[SISA X]]="","",Table1[[#This Row],[STN X]])</f>
        <v/>
      </c>
      <c r="AF307" s="2" t="str">
        <f ca="1">IF(AND(AR$5:AR$373&gt;=$3:$3,AR$5:AR$373&lt;=$4:$4),Table1[[#This Row],[CTN]],"")</f>
        <v/>
      </c>
      <c r="AG307" s="2" t="str">
        <f ca="1">IF(Table1[[#This Row],[CTN_MG_1]]="","",Table1[[#This Row],[SISA X]])</f>
        <v/>
      </c>
      <c r="AH307" s="2" t="str">
        <f ca="1">IF(Table1[[#This Row],[QTY_ECER_MG_1]]="","",Table1[[#This Row],[STN SISA X]])</f>
        <v/>
      </c>
      <c r="AI307" s="2" t="str">
        <f ca="1">IF(Table1[[#This Row],[CTN_MG_1]]="","",COUNT(AF$6:AF307))</f>
        <v/>
      </c>
      <c r="AJ307" s="2">
        <f ca="1">IF(AND(Table1[TGL_H]&gt;=$3:$3,Table1[TGL_H]&lt;=$4:$4),Table1[CTN],"")</f>
        <v>10</v>
      </c>
      <c r="AK307" s="2" t="str">
        <f ca="1">IF(Table1[[#This Row],[CTN_MG_2]]="","",Table1[[#This Row],[SISA X]])</f>
        <v/>
      </c>
      <c r="AL307" s="2" t="str">
        <f ca="1">IF(Table1[[#This Row],[QTY_ECER_MG_2]]="","",Table1[[#This Row],[STN SISA X]])</f>
        <v/>
      </c>
      <c r="AM307" s="2">
        <f ca="1">IF(Table1[[#This Row],[CTN_MG_2]]="","",COUNT(AJ$6:AJ307))</f>
        <v>133</v>
      </c>
      <c r="AN307" s="2" t="str">
        <f ca="1">IF(AND(AR$5:AR$373&gt;=$3:$3,AR$5:AR$373&lt;=$4:$4),Table1[[#This Row],[CTN]],"")</f>
        <v/>
      </c>
      <c r="AO307" s="2" t="str">
        <f ca="1">IF(Table1[[#This Row],[CTN_MG_3]]="","",Table1[[#This Row],[SISA X]])</f>
        <v/>
      </c>
      <c r="AP307" s="2" t="str">
        <f ca="1">IF(Table1[[#This Row],[QTY_ECER_MG_3]]="","",Table1[[#This Row],[STN SISA X]])</f>
        <v/>
      </c>
      <c r="AQ307" s="4" t="str">
        <f ca="1">IF(Table1[[#This Row],[CTN_MG_3]]="","",COUNT(AN$6:AN307))</f>
        <v/>
      </c>
      <c r="AR307" s="3">
        <f ca="1">INDEX([1]!NOTA[TGL_H],Table1[[#This Row],[//NOTA]])</f>
        <v>45121</v>
      </c>
    </row>
    <row r="308" spans="1:44" x14ac:dyDescent="0.25">
      <c r="A308" s="1">
        <v>378</v>
      </c>
      <c r="D308" s="4" t="str">
        <f ca="1">INDEX([1]!NOTA[NB NOTA_C_QTY],Table1[[#This Row],[//NOTA]])</f>
        <v>correctionfluidcfs209jk36lsnartomoro</v>
      </c>
      <c r="E30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tipeexjkcfs20936lsn</v>
      </c>
      <c r="F308" s="4" t="e">
        <f ca="1">MATCH(Table1[NB BM_C_QTY],Table6[POINTER],0)</f>
        <v>#N/A</v>
      </c>
      <c r="G308" s="4">
        <f t="shared" si="5"/>
        <v>378</v>
      </c>
      <c r="H308" s="4">
        <f ca="1">MATCH(Table1[[#This Row],[NB NOTA_C_QTY]],[2]!db[NB NOTA_C_QTY+F],0)</f>
        <v>588</v>
      </c>
      <c r="I308" s="4" t="str">
        <f ca="1">INDEX(INDIRECT($4:$4),Table1[//DB])</f>
        <v>Tipe-ex JK CF-S209</v>
      </c>
      <c r="J308" s="4" t="str">
        <f ca="1">INDEX(INDIRECT($4:$4),Table1[//DB])</f>
        <v>ARTO MORO</v>
      </c>
      <c r="K308" s="5" t="str">
        <f ca="1">INDEX(INDIRECT($4:$4),Table1[//DB])</f>
        <v>ATALI</v>
      </c>
      <c r="L308" s="4" t="str">
        <f ca="1">INDEX(INDIRECT($4:$4),Table1[//DB])</f>
        <v>36 LSN</v>
      </c>
      <c r="M308" s="4" t="str">
        <f ca="1">INDEX(INDIRECT($4:$4),Table1[//DB])</f>
        <v>tipex</v>
      </c>
      <c r="N308" s="4" t="str">
        <f ca="1">INDEX(INDIRECT($4:$4),Table1[//DB])</f>
        <v>36</v>
      </c>
      <c r="O308" s="4" t="str">
        <f ca="1">INDEX(INDIRECT($4:$4),Table1[//DB])</f>
        <v>LSN</v>
      </c>
      <c r="P308" s="4">
        <f ca="1">INDEX(INDIRECT($4:$4),Table1[//DB])</f>
        <v>12</v>
      </c>
      <c r="Q308" s="4" t="str">
        <f ca="1">INDEX(INDIRECT($4:$4),Table1[//DB])</f>
        <v>PCS</v>
      </c>
      <c r="R308" s="4" t="str">
        <f ca="1">INDEX(INDIRECT($4:$4),Table1[//DB])</f>
        <v/>
      </c>
      <c r="S308" s="4" t="str">
        <f ca="1">INDEX(INDIRECT($4:$4),Table1[//DB])</f>
        <v/>
      </c>
      <c r="T308" s="4">
        <f ca="1">INDEX(INDIRECT($4:$4),Table1[//DB])</f>
        <v>432</v>
      </c>
      <c r="U308" s="4" t="str">
        <f ca="1">INDEX(INDIRECT($4:$4),Table1[//DB])</f>
        <v>PCS</v>
      </c>
      <c r="V308" s="4"/>
      <c r="W308" s="2">
        <f>INDEX([1]!NOTA[C],Table1[[#This Row],[//NOTA]])</f>
        <v>5</v>
      </c>
      <c r="X308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08" s="2">
        <f>IF(Table1[[#This Row],[CTN]]&lt;1,"",INDEX([1]!NOTA[QTY],Table1[[#This Row],[//NOTA]]))</f>
        <v>180</v>
      </c>
      <c r="Z308" s="2" t="str">
        <f>IF(Table1[[#This Row],[CTN]]&lt;1,"",INDEX([1]!NOTA[STN],Table1[[#This Row],[//NOTA]]))</f>
        <v>LSN</v>
      </c>
      <c r="AA30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B308" s="4" t="str">
        <f>IF(Table1[[#This Row],[CTN]]&lt;1,INDEX([1]!NOTA[QTY],Table1[[#This Row],[//NOTA]]),"")</f>
        <v/>
      </c>
      <c r="AC308" s="4" t="str">
        <f>IF(Table1[[#This Row],[SISA]]="","",INDEX([1]!NOTA[STN],Table1[[#This Row],[//NOTA]]))</f>
        <v/>
      </c>
      <c r="AD30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8" s="2" t="str">
        <f>IF(Table1[[#This Row],[SISA X]]="","",Table1[[#This Row],[STN X]])</f>
        <v/>
      </c>
      <c r="AF308" s="2" t="str">
        <f ca="1">IF(AND(AR$5:AR$373&gt;=$3:$3,AR$5:AR$373&lt;=$4:$4),Table1[[#This Row],[CTN]],"")</f>
        <v/>
      </c>
      <c r="AG308" s="2" t="str">
        <f ca="1">IF(Table1[[#This Row],[CTN_MG_1]]="","",Table1[[#This Row],[SISA X]])</f>
        <v/>
      </c>
      <c r="AH308" s="2" t="str">
        <f ca="1">IF(Table1[[#This Row],[QTY_ECER_MG_1]]="","",Table1[[#This Row],[STN SISA X]])</f>
        <v/>
      </c>
      <c r="AI308" s="2" t="str">
        <f ca="1">IF(Table1[[#This Row],[CTN_MG_1]]="","",COUNT(AF$6:AF308))</f>
        <v/>
      </c>
      <c r="AJ308" s="2">
        <f ca="1">IF(AND(Table1[TGL_H]&gt;=$3:$3,Table1[TGL_H]&lt;=$4:$4),Table1[CTN],"")</f>
        <v>5</v>
      </c>
      <c r="AK308" s="2" t="str">
        <f ca="1">IF(Table1[[#This Row],[CTN_MG_2]]="","",Table1[[#This Row],[SISA X]])</f>
        <v/>
      </c>
      <c r="AL308" s="2" t="str">
        <f ca="1">IF(Table1[[#This Row],[QTY_ECER_MG_2]]="","",Table1[[#This Row],[STN SISA X]])</f>
        <v/>
      </c>
      <c r="AM308" s="2">
        <f ca="1">IF(Table1[[#This Row],[CTN_MG_2]]="","",COUNT(AJ$6:AJ308))</f>
        <v>134</v>
      </c>
      <c r="AN308" s="2" t="str">
        <f ca="1">IF(AND(AR$5:AR$373&gt;=$3:$3,AR$5:AR$373&lt;=$4:$4),Table1[[#This Row],[CTN]],"")</f>
        <v/>
      </c>
      <c r="AO308" s="2" t="str">
        <f ca="1">IF(Table1[[#This Row],[CTN_MG_3]]="","",Table1[[#This Row],[SISA X]])</f>
        <v/>
      </c>
      <c r="AP308" s="2" t="str">
        <f ca="1">IF(Table1[[#This Row],[QTY_ECER_MG_3]]="","",Table1[[#This Row],[STN SISA X]])</f>
        <v/>
      </c>
      <c r="AQ308" s="4" t="str">
        <f ca="1">IF(Table1[[#This Row],[CTN_MG_3]]="","",COUNT(AN$6:AN308))</f>
        <v/>
      </c>
      <c r="AR308" s="3">
        <f ca="1">INDEX([1]!NOTA[TGL_H],Table1[[#This Row],[//NOTA]])</f>
        <v>45121</v>
      </c>
    </row>
    <row r="309" spans="1:44" x14ac:dyDescent="0.25">
      <c r="A309" s="1">
        <v>379</v>
      </c>
      <c r="D309" s="4" t="str">
        <f ca="1">INDEX([1]!NOTA[NB NOTA_C_QTY],Table1[[#This Row],[//NOTA]])</f>
        <v>correctionfluidcfs210jk36lsnartomoro</v>
      </c>
      <c r="E30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tipeexjkcfs21036lsn</v>
      </c>
      <c r="F309" s="4" t="e">
        <f ca="1">MATCH(Table1[NB BM_C_QTY],Table6[POINTER],0)</f>
        <v>#N/A</v>
      </c>
      <c r="G309" s="4">
        <f t="shared" si="5"/>
        <v>379</v>
      </c>
      <c r="H309" s="4">
        <f ca="1">MATCH(Table1[[#This Row],[NB NOTA_C_QTY]],[2]!db[NB NOTA_C_QTY+F],0)</f>
        <v>589</v>
      </c>
      <c r="I309" s="4" t="str">
        <f ca="1">INDEX(INDIRECT($4:$4),Table1[//DB])</f>
        <v>Tipe-ex JK CF-S210</v>
      </c>
      <c r="J309" s="4" t="str">
        <f ca="1">INDEX(INDIRECT($4:$4),Table1[//DB])</f>
        <v>ARTO MORO</v>
      </c>
      <c r="K309" s="5" t="str">
        <f ca="1">INDEX(INDIRECT($4:$4),Table1[//DB])</f>
        <v>ATALI</v>
      </c>
      <c r="L309" s="4" t="str">
        <f ca="1">INDEX(INDIRECT($4:$4),Table1[//DB])</f>
        <v>36 LSN</v>
      </c>
      <c r="M309" s="4" t="str">
        <f ca="1">INDEX(INDIRECT($4:$4),Table1[//DB])</f>
        <v>tipex</v>
      </c>
      <c r="N309" s="4" t="str">
        <f ca="1">INDEX(INDIRECT($4:$4),Table1[//DB])</f>
        <v>36</v>
      </c>
      <c r="O309" s="4" t="str">
        <f ca="1">INDEX(INDIRECT($4:$4),Table1[//DB])</f>
        <v>LSN</v>
      </c>
      <c r="P309" s="4">
        <f ca="1">INDEX(INDIRECT($4:$4),Table1[//DB])</f>
        <v>12</v>
      </c>
      <c r="Q309" s="4" t="str">
        <f ca="1">INDEX(INDIRECT($4:$4),Table1[//DB])</f>
        <v>PCS</v>
      </c>
      <c r="R309" s="4" t="str">
        <f ca="1">INDEX(INDIRECT($4:$4),Table1[//DB])</f>
        <v/>
      </c>
      <c r="S309" s="4" t="str">
        <f ca="1">INDEX(INDIRECT($4:$4),Table1[//DB])</f>
        <v/>
      </c>
      <c r="T309" s="4">
        <f ca="1">INDEX(INDIRECT($4:$4),Table1[//DB])</f>
        <v>432</v>
      </c>
      <c r="U309" s="4" t="str">
        <f ca="1">INDEX(INDIRECT($4:$4),Table1[//DB])</f>
        <v>PCS</v>
      </c>
      <c r="V309" s="4"/>
      <c r="W309" s="2">
        <f>INDEX([1]!NOTA[C],Table1[[#This Row],[//NOTA]])</f>
        <v>5</v>
      </c>
      <c r="X30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09" s="2">
        <f>IF(Table1[[#This Row],[CTN]]&lt;1,"",INDEX([1]!NOTA[QTY],Table1[[#This Row],[//NOTA]]))</f>
        <v>180</v>
      </c>
      <c r="Z309" s="2" t="str">
        <f>IF(Table1[[#This Row],[CTN]]&lt;1,"",INDEX([1]!NOTA[STN],Table1[[#This Row],[//NOTA]]))</f>
        <v>LSN</v>
      </c>
      <c r="AA30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B309" s="4" t="str">
        <f>IF(Table1[[#This Row],[CTN]]&lt;1,INDEX([1]!NOTA[QTY],Table1[[#This Row],[//NOTA]]),"")</f>
        <v/>
      </c>
      <c r="AC309" s="4" t="str">
        <f>IF(Table1[[#This Row],[SISA]]="","",INDEX([1]!NOTA[STN],Table1[[#This Row],[//NOTA]]))</f>
        <v/>
      </c>
      <c r="AD30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09" s="2" t="str">
        <f>IF(Table1[[#This Row],[SISA X]]="","",Table1[[#This Row],[STN X]])</f>
        <v/>
      </c>
      <c r="AF309" s="2" t="str">
        <f ca="1">IF(AND(AR$5:AR$373&gt;=$3:$3,AR$5:AR$373&lt;=$4:$4),Table1[[#This Row],[CTN]],"")</f>
        <v/>
      </c>
      <c r="AG309" s="2" t="str">
        <f ca="1">IF(Table1[[#This Row],[CTN_MG_1]]="","",Table1[[#This Row],[SISA X]])</f>
        <v/>
      </c>
      <c r="AH309" s="2" t="str">
        <f ca="1">IF(Table1[[#This Row],[QTY_ECER_MG_1]]="","",Table1[[#This Row],[STN SISA X]])</f>
        <v/>
      </c>
      <c r="AI309" s="2" t="str">
        <f ca="1">IF(Table1[[#This Row],[CTN_MG_1]]="","",COUNT(AF$6:AF309))</f>
        <v/>
      </c>
      <c r="AJ309" s="2">
        <f ca="1">IF(AND(Table1[TGL_H]&gt;=$3:$3,Table1[TGL_H]&lt;=$4:$4),Table1[CTN],"")</f>
        <v>5</v>
      </c>
      <c r="AK309" s="2" t="str">
        <f ca="1">IF(Table1[[#This Row],[CTN_MG_2]]="","",Table1[[#This Row],[SISA X]])</f>
        <v/>
      </c>
      <c r="AL309" s="2" t="str">
        <f ca="1">IF(Table1[[#This Row],[QTY_ECER_MG_2]]="","",Table1[[#This Row],[STN SISA X]])</f>
        <v/>
      </c>
      <c r="AM309" s="2">
        <f ca="1">IF(Table1[[#This Row],[CTN_MG_2]]="","",COUNT(AJ$6:AJ309))</f>
        <v>135</v>
      </c>
      <c r="AN309" s="2" t="str">
        <f ca="1">IF(AND(AR$5:AR$373&gt;=$3:$3,AR$5:AR$373&lt;=$4:$4),Table1[[#This Row],[CTN]],"")</f>
        <v/>
      </c>
      <c r="AO309" s="2" t="str">
        <f ca="1">IF(Table1[[#This Row],[CTN_MG_3]]="","",Table1[[#This Row],[SISA X]])</f>
        <v/>
      </c>
      <c r="AP309" s="2" t="str">
        <f ca="1">IF(Table1[[#This Row],[QTY_ECER_MG_3]]="","",Table1[[#This Row],[STN SISA X]])</f>
        <v/>
      </c>
      <c r="AQ309" s="4" t="str">
        <f ca="1">IF(Table1[[#This Row],[CTN_MG_3]]="","",COUNT(AN$6:AN309))</f>
        <v/>
      </c>
      <c r="AR309" s="3">
        <f ca="1">INDEX([1]!NOTA[TGL_H],Table1[[#This Row],[//NOTA]])</f>
        <v>45121</v>
      </c>
    </row>
    <row r="310" spans="1:44" x14ac:dyDescent="0.25">
      <c r="A310" s="1">
        <v>381</v>
      </c>
      <c r="D310" s="4" t="str">
        <f ca="1">INDEX([1]!NOTA[NB NOTA_C_QTY],Table1[[#This Row],[//NOTA]])</f>
        <v>gluestickgs10215gramjk24box24pcsartomoro</v>
      </c>
      <c r="E31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lemstickjkgs10224box24pcs</v>
      </c>
      <c r="F310" s="4" t="e">
        <f ca="1">MATCH(Table1[NB BM_C_QTY],Table6[POINTER],0)</f>
        <v>#N/A</v>
      </c>
      <c r="G310" s="4">
        <f t="shared" si="5"/>
        <v>381</v>
      </c>
      <c r="H310" s="4">
        <f ca="1">MATCH(Table1[[#This Row],[NB NOTA_C_QTY]],[2]!db[NB NOTA_C_QTY+F],0)</f>
        <v>1070</v>
      </c>
      <c r="I310" s="4" t="str">
        <f ca="1">INDEX(INDIRECT($4:$4),Table1[//DB])</f>
        <v>Lem stick JK GS-102</v>
      </c>
      <c r="J310" s="4" t="str">
        <f ca="1">INDEX(INDIRECT($4:$4),Table1[//DB])</f>
        <v>ARTO MORO</v>
      </c>
      <c r="K310" s="5" t="str">
        <f ca="1">INDEX(INDIRECT($4:$4),Table1[//DB])</f>
        <v>ATALI</v>
      </c>
      <c r="L310" s="4" t="str">
        <f ca="1">INDEX(INDIRECT($4:$4),Table1[//DB])</f>
        <v>24 BOX (24 PCS)</v>
      </c>
      <c r="M310" s="4" t="str">
        <f ca="1">INDEX(INDIRECT($4:$4),Table1[//DB])</f>
        <v>lem</v>
      </c>
      <c r="N310" s="4" t="str">
        <f ca="1">INDEX(INDIRECT($4:$4),Table1[//DB])</f>
        <v>24</v>
      </c>
      <c r="O310" s="4" t="str">
        <f ca="1">INDEX(INDIRECT($4:$4),Table1[//DB])</f>
        <v>BOX</v>
      </c>
      <c r="P310" s="4" t="str">
        <f ca="1">INDEX(INDIRECT($4:$4),Table1[//DB])</f>
        <v>24</v>
      </c>
      <c r="Q310" s="4" t="str">
        <f ca="1">INDEX(INDIRECT($4:$4),Table1[//DB])</f>
        <v>PCS</v>
      </c>
      <c r="R310" s="4" t="str">
        <f ca="1">INDEX(INDIRECT($4:$4),Table1[//DB])</f>
        <v/>
      </c>
      <c r="S310" s="4" t="str">
        <f ca="1">INDEX(INDIRECT($4:$4),Table1[//DB])</f>
        <v/>
      </c>
      <c r="T310" s="4">
        <f ca="1">INDEX(INDIRECT($4:$4),Table1[//DB])</f>
        <v>576</v>
      </c>
      <c r="U310" s="4" t="str">
        <f ca="1">INDEX(INDIRECT($4:$4),Table1[//DB])</f>
        <v>PCS</v>
      </c>
      <c r="V310" s="4"/>
      <c r="W310" s="2">
        <f>INDEX([1]!NOTA[C],Table1[[#This Row],[//NOTA]])</f>
        <v>1</v>
      </c>
      <c r="X31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10" s="2">
        <f>IF(Table1[[#This Row],[CTN]]&lt;1,"",INDEX([1]!NOTA[QTY],Table1[[#This Row],[//NOTA]]))</f>
        <v>576</v>
      </c>
      <c r="Z310" s="2" t="str">
        <f>IF(Table1[[#This Row],[CTN]]&lt;1,"",INDEX([1]!NOTA[STN],Table1[[#This Row],[//NOTA]]))</f>
        <v>PCS</v>
      </c>
      <c r="AA31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B310" s="4" t="str">
        <f>IF(Table1[[#This Row],[CTN]]&lt;1,INDEX([1]!NOTA[QTY],Table1[[#This Row],[//NOTA]]),"")</f>
        <v/>
      </c>
      <c r="AC310" s="4" t="str">
        <f>IF(Table1[[#This Row],[SISA]]="","",INDEX([1]!NOTA[STN],Table1[[#This Row],[//NOTA]]))</f>
        <v/>
      </c>
      <c r="AD31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0" s="2" t="str">
        <f>IF(Table1[[#This Row],[SISA X]]="","",Table1[[#This Row],[STN X]])</f>
        <v/>
      </c>
      <c r="AF310" s="2" t="str">
        <f ca="1">IF(AND(AR$5:AR$373&gt;=$3:$3,AR$5:AR$373&lt;=$4:$4),Table1[[#This Row],[CTN]],"")</f>
        <v/>
      </c>
      <c r="AG310" s="2" t="str">
        <f ca="1">IF(Table1[[#This Row],[CTN_MG_1]]="","",Table1[[#This Row],[SISA X]])</f>
        <v/>
      </c>
      <c r="AH310" s="2" t="str">
        <f ca="1">IF(Table1[[#This Row],[QTY_ECER_MG_1]]="","",Table1[[#This Row],[STN SISA X]])</f>
        <v/>
      </c>
      <c r="AI310" s="2" t="str">
        <f ca="1">IF(Table1[[#This Row],[CTN_MG_1]]="","",COUNT(AF$6:AF310))</f>
        <v/>
      </c>
      <c r="AJ310" s="2">
        <f ca="1">IF(AND(Table1[TGL_H]&gt;=$3:$3,Table1[TGL_H]&lt;=$4:$4),Table1[CTN],"")</f>
        <v>1</v>
      </c>
      <c r="AK310" s="2" t="str">
        <f ca="1">IF(Table1[[#This Row],[CTN_MG_2]]="","",Table1[[#This Row],[SISA X]])</f>
        <v/>
      </c>
      <c r="AL310" s="2" t="str">
        <f ca="1">IF(Table1[[#This Row],[QTY_ECER_MG_2]]="","",Table1[[#This Row],[STN SISA X]])</f>
        <v/>
      </c>
      <c r="AM310" s="2">
        <f ca="1">IF(Table1[[#This Row],[CTN_MG_2]]="","",COUNT(AJ$6:AJ310))</f>
        <v>136</v>
      </c>
      <c r="AN310" s="2" t="str">
        <f ca="1">IF(AND(AR$5:AR$373&gt;=$3:$3,AR$5:AR$373&lt;=$4:$4),Table1[[#This Row],[CTN]],"")</f>
        <v/>
      </c>
      <c r="AO310" s="2" t="str">
        <f ca="1">IF(Table1[[#This Row],[CTN_MG_3]]="","",Table1[[#This Row],[SISA X]])</f>
        <v/>
      </c>
      <c r="AP310" s="2" t="str">
        <f ca="1">IF(Table1[[#This Row],[QTY_ECER_MG_3]]="","",Table1[[#This Row],[STN SISA X]])</f>
        <v/>
      </c>
      <c r="AQ310" s="4" t="str">
        <f ca="1">IF(Table1[[#This Row],[CTN_MG_3]]="","",COUNT(AN$6:AN310))</f>
        <v/>
      </c>
      <c r="AR310" s="3">
        <f ca="1">INDEX([1]!NOTA[TGL_H],Table1[[#This Row],[//NOTA]])</f>
        <v>45121</v>
      </c>
    </row>
    <row r="311" spans="1:44" x14ac:dyDescent="0.25">
      <c r="A311" s="1">
        <v>382</v>
      </c>
      <c r="D311" s="4" t="str">
        <f ca="1">INDEX([1]!NOTA[NB NOTA_C_QTY],Table1[[#This Row],[//NOTA]])</f>
        <v>gluestickgs103batikjk36box24pcsartomoro</v>
      </c>
      <c r="E31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lemstickjkgs10336box24pcs</v>
      </c>
      <c r="F311" s="4" t="e">
        <f ca="1">MATCH(Table1[NB BM_C_QTY],Table6[POINTER],0)</f>
        <v>#N/A</v>
      </c>
      <c r="G311" s="4">
        <f t="shared" si="5"/>
        <v>382</v>
      </c>
      <c r="H311" s="4">
        <f ca="1">MATCH(Table1[[#This Row],[NB NOTA_C_QTY]],[2]!db[NB NOTA_C_QTY+F],0)</f>
        <v>1071</v>
      </c>
      <c r="I311" s="4" t="str">
        <f ca="1">INDEX(INDIRECT($4:$4),Table1[//DB])</f>
        <v>Lem stick JK GS-103</v>
      </c>
      <c r="J311" s="4" t="str">
        <f ca="1">INDEX(INDIRECT($4:$4),Table1[//DB])</f>
        <v>ARTO MORO</v>
      </c>
      <c r="K311" s="5" t="str">
        <f ca="1">INDEX(INDIRECT($4:$4),Table1[//DB])</f>
        <v>ATALI</v>
      </c>
      <c r="L311" s="4" t="str">
        <f ca="1">INDEX(INDIRECT($4:$4),Table1[//DB])</f>
        <v>36 BOX (24 PCS)</v>
      </c>
      <c r="M311" s="4" t="str">
        <f ca="1">INDEX(INDIRECT($4:$4),Table1[//DB])</f>
        <v>lem</v>
      </c>
      <c r="N311" s="4" t="str">
        <f ca="1">INDEX(INDIRECT($4:$4),Table1[//DB])</f>
        <v>36</v>
      </c>
      <c r="O311" s="4" t="str">
        <f ca="1">INDEX(INDIRECT($4:$4),Table1[//DB])</f>
        <v>BOX</v>
      </c>
      <c r="P311" s="4" t="str">
        <f ca="1">INDEX(INDIRECT($4:$4),Table1[//DB])</f>
        <v>24</v>
      </c>
      <c r="Q311" s="4" t="str">
        <f ca="1">INDEX(INDIRECT($4:$4),Table1[//DB])</f>
        <v>PCS</v>
      </c>
      <c r="R311" s="4" t="str">
        <f ca="1">INDEX(INDIRECT($4:$4),Table1[//DB])</f>
        <v/>
      </c>
      <c r="S311" s="4" t="str">
        <f ca="1">INDEX(INDIRECT($4:$4),Table1[//DB])</f>
        <v/>
      </c>
      <c r="T311" s="4">
        <f ca="1">INDEX(INDIRECT($4:$4),Table1[//DB])</f>
        <v>864</v>
      </c>
      <c r="U311" s="4" t="str">
        <f ca="1">INDEX(INDIRECT($4:$4),Table1[//DB])</f>
        <v>PCS</v>
      </c>
      <c r="V311" s="4"/>
      <c r="W311" s="2">
        <f>INDEX([1]!NOTA[C],Table1[[#This Row],[//NOTA]])</f>
        <v>1</v>
      </c>
      <c r="X31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11" s="2">
        <f>IF(Table1[[#This Row],[CTN]]&lt;1,"",INDEX([1]!NOTA[QTY],Table1[[#This Row],[//NOTA]]))</f>
        <v>864</v>
      </c>
      <c r="Z311" s="2" t="str">
        <f>IF(Table1[[#This Row],[CTN]]&lt;1,"",INDEX([1]!NOTA[STN],Table1[[#This Row],[//NOTA]]))</f>
        <v>PCS</v>
      </c>
      <c r="AA31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311" s="4" t="str">
        <f>IF(Table1[[#This Row],[CTN]]&lt;1,INDEX([1]!NOTA[QTY],Table1[[#This Row],[//NOTA]]),"")</f>
        <v/>
      </c>
      <c r="AC311" s="4" t="str">
        <f>IF(Table1[[#This Row],[SISA]]="","",INDEX([1]!NOTA[STN],Table1[[#This Row],[//NOTA]]))</f>
        <v/>
      </c>
      <c r="AD31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1" s="2" t="str">
        <f>IF(Table1[[#This Row],[SISA X]]="","",Table1[[#This Row],[STN X]])</f>
        <v/>
      </c>
      <c r="AF311" s="2" t="str">
        <f ca="1">IF(AND(AR$5:AR$373&gt;=$3:$3,AR$5:AR$373&lt;=$4:$4),Table1[[#This Row],[CTN]],"")</f>
        <v/>
      </c>
      <c r="AG311" s="2" t="str">
        <f ca="1">IF(Table1[[#This Row],[CTN_MG_1]]="","",Table1[[#This Row],[SISA X]])</f>
        <v/>
      </c>
      <c r="AH311" s="2" t="str">
        <f ca="1">IF(Table1[[#This Row],[QTY_ECER_MG_1]]="","",Table1[[#This Row],[STN SISA X]])</f>
        <v/>
      </c>
      <c r="AI311" s="2" t="str">
        <f ca="1">IF(Table1[[#This Row],[CTN_MG_1]]="","",COUNT(AF$6:AF311))</f>
        <v/>
      </c>
      <c r="AJ311" s="2">
        <f ca="1">IF(AND(Table1[TGL_H]&gt;=$3:$3,Table1[TGL_H]&lt;=$4:$4),Table1[CTN],"")</f>
        <v>1</v>
      </c>
      <c r="AK311" s="2" t="str">
        <f ca="1">IF(Table1[[#This Row],[CTN_MG_2]]="","",Table1[[#This Row],[SISA X]])</f>
        <v/>
      </c>
      <c r="AL311" s="2" t="str">
        <f ca="1">IF(Table1[[#This Row],[QTY_ECER_MG_2]]="","",Table1[[#This Row],[STN SISA X]])</f>
        <v/>
      </c>
      <c r="AM311" s="2">
        <f ca="1">IF(Table1[[#This Row],[CTN_MG_2]]="","",COUNT(AJ$6:AJ311))</f>
        <v>137</v>
      </c>
      <c r="AN311" s="2" t="str">
        <f ca="1">IF(AND(AR$5:AR$373&gt;=$3:$3,AR$5:AR$373&lt;=$4:$4),Table1[[#This Row],[CTN]],"")</f>
        <v/>
      </c>
      <c r="AO311" s="2" t="str">
        <f ca="1">IF(Table1[[#This Row],[CTN_MG_3]]="","",Table1[[#This Row],[SISA X]])</f>
        <v/>
      </c>
      <c r="AP311" s="2" t="str">
        <f ca="1">IF(Table1[[#This Row],[QTY_ECER_MG_3]]="","",Table1[[#This Row],[STN SISA X]])</f>
        <v/>
      </c>
      <c r="AQ311" s="4" t="str">
        <f ca="1">IF(Table1[[#This Row],[CTN_MG_3]]="","",COUNT(AN$6:AN311))</f>
        <v/>
      </c>
      <c r="AR311" s="3">
        <f ca="1">INDEX([1]!NOTA[TGL_H],Table1[[#This Row],[//NOTA]])</f>
        <v>45121</v>
      </c>
    </row>
    <row r="312" spans="1:44" x14ac:dyDescent="0.25">
      <c r="A312" s="1">
        <v>383</v>
      </c>
      <c r="D312" s="4" t="str">
        <f ca="1">INDEX([1]!NOTA[NB NOTA_C_QTY],Table1[[#This Row],[//NOTA]])</f>
        <v>scissorssc828jk12lsnartomoro</v>
      </c>
      <c r="E31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guntingjksc82812lsn</v>
      </c>
      <c r="F312" s="4" t="e">
        <f ca="1">MATCH(Table1[NB BM_C_QTY],Table6[POINTER],0)</f>
        <v>#N/A</v>
      </c>
      <c r="G312" s="4">
        <f t="shared" si="5"/>
        <v>383</v>
      </c>
      <c r="H312" s="4">
        <f ca="1">MATCH(Table1[[#This Row],[NB NOTA_C_QTY]],[2]!db[NB NOTA_C_QTY+F],0)</f>
        <v>2262</v>
      </c>
      <c r="I312" s="4" t="str">
        <f ca="1">INDEX(INDIRECT($4:$4),Table1[//DB])</f>
        <v>Gunting JK SC-828</v>
      </c>
      <c r="J312" s="4" t="str">
        <f ca="1">INDEX(INDIRECT($4:$4),Table1[//DB])</f>
        <v>ARTO MORO</v>
      </c>
      <c r="K312" s="5" t="str">
        <f ca="1">INDEX(INDIRECT($4:$4),Table1[//DB])</f>
        <v>ATALI</v>
      </c>
      <c r="L312" s="4" t="str">
        <f ca="1">INDEX(INDIRECT($4:$4),Table1[//DB])</f>
        <v>12 LSN</v>
      </c>
      <c r="M312" s="4" t="str">
        <f ca="1">INDEX(INDIRECT($4:$4),Table1[//DB])</f>
        <v>gunting</v>
      </c>
      <c r="N312" s="4" t="str">
        <f ca="1">INDEX(INDIRECT($4:$4),Table1[//DB])</f>
        <v>12</v>
      </c>
      <c r="O312" s="4" t="str">
        <f ca="1">INDEX(INDIRECT($4:$4),Table1[//DB])</f>
        <v>LSN</v>
      </c>
      <c r="P312" s="4">
        <f ca="1">INDEX(INDIRECT($4:$4),Table1[//DB])</f>
        <v>12</v>
      </c>
      <c r="Q312" s="4" t="str">
        <f ca="1">INDEX(INDIRECT($4:$4),Table1[//DB])</f>
        <v>PCS</v>
      </c>
      <c r="R312" s="4" t="str">
        <f ca="1">INDEX(INDIRECT($4:$4),Table1[//DB])</f>
        <v/>
      </c>
      <c r="S312" s="4" t="str">
        <f ca="1">INDEX(INDIRECT($4:$4),Table1[//DB])</f>
        <v/>
      </c>
      <c r="T312" s="4">
        <f ca="1">INDEX(INDIRECT($4:$4),Table1[//DB])</f>
        <v>144</v>
      </c>
      <c r="U312" s="4" t="str">
        <f ca="1">INDEX(INDIRECT($4:$4),Table1[//DB])</f>
        <v>PCS</v>
      </c>
      <c r="V312" s="4"/>
      <c r="W312" s="2">
        <f>INDEX([1]!NOTA[C],Table1[[#This Row],[//NOTA]])</f>
        <v>5</v>
      </c>
      <c r="X312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12" s="2">
        <f>IF(Table1[[#This Row],[CTN]]&lt;1,"",INDEX([1]!NOTA[QTY],Table1[[#This Row],[//NOTA]]))</f>
        <v>720</v>
      </c>
      <c r="Z312" s="2" t="str">
        <f>IF(Table1[[#This Row],[CTN]]&lt;1,"",INDEX([1]!NOTA[STN],Table1[[#This Row],[//NOTA]]))</f>
        <v>PCS</v>
      </c>
      <c r="AA31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312" s="4" t="str">
        <f>IF(Table1[[#This Row],[CTN]]&lt;1,INDEX([1]!NOTA[QTY],Table1[[#This Row],[//NOTA]]),"")</f>
        <v/>
      </c>
      <c r="AC312" s="4" t="str">
        <f>IF(Table1[[#This Row],[SISA]]="","",INDEX([1]!NOTA[STN],Table1[[#This Row],[//NOTA]]))</f>
        <v/>
      </c>
      <c r="AD31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2" s="2" t="str">
        <f>IF(Table1[[#This Row],[SISA X]]="","",Table1[[#This Row],[STN X]])</f>
        <v/>
      </c>
      <c r="AF312" s="2" t="str">
        <f ca="1">IF(AND(AR$5:AR$373&gt;=$3:$3,AR$5:AR$373&lt;=$4:$4),Table1[[#This Row],[CTN]],"")</f>
        <v/>
      </c>
      <c r="AG312" s="2" t="str">
        <f ca="1">IF(Table1[[#This Row],[CTN_MG_1]]="","",Table1[[#This Row],[SISA X]])</f>
        <v/>
      </c>
      <c r="AH312" s="2" t="str">
        <f ca="1">IF(Table1[[#This Row],[QTY_ECER_MG_1]]="","",Table1[[#This Row],[STN SISA X]])</f>
        <v/>
      </c>
      <c r="AI312" s="2" t="str">
        <f ca="1">IF(Table1[[#This Row],[CTN_MG_1]]="","",COUNT(AF$6:AF312))</f>
        <v/>
      </c>
      <c r="AJ312" s="2">
        <f ca="1">IF(AND(Table1[TGL_H]&gt;=$3:$3,Table1[TGL_H]&lt;=$4:$4),Table1[CTN],"")</f>
        <v>5</v>
      </c>
      <c r="AK312" s="2" t="str">
        <f ca="1">IF(Table1[[#This Row],[CTN_MG_2]]="","",Table1[[#This Row],[SISA X]])</f>
        <v/>
      </c>
      <c r="AL312" s="2" t="str">
        <f ca="1">IF(Table1[[#This Row],[QTY_ECER_MG_2]]="","",Table1[[#This Row],[STN SISA X]])</f>
        <v/>
      </c>
      <c r="AM312" s="2">
        <f ca="1">IF(Table1[[#This Row],[CTN_MG_2]]="","",COUNT(AJ$6:AJ312))</f>
        <v>138</v>
      </c>
      <c r="AN312" s="2" t="str">
        <f ca="1">IF(AND(AR$5:AR$373&gt;=$3:$3,AR$5:AR$373&lt;=$4:$4),Table1[[#This Row],[CTN]],"")</f>
        <v/>
      </c>
      <c r="AO312" s="2" t="str">
        <f ca="1">IF(Table1[[#This Row],[CTN_MG_3]]="","",Table1[[#This Row],[SISA X]])</f>
        <v/>
      </c>
      <c r="AP312" s="2" t="str">
        <f ca="1">IF(Table1[[#This Row],[QTY_ECER_MG_3]]="","",Table1[[#This Row],[STN SISA X]])</f>
        <v/>
      </c>
      <c r="AQ312" s="4" t="str">
        <f ca="1">IF(Table1[[#This Row],[CTN_MG_3]]="","",COUNT(AN$6:AN312))</f>
        <v/>
      </c>
      <c r="AR312" s="3">
        <f ca="1">INDEX([1]!NOTA[TGL_H],Table1[[#This Row],[//NOTA]])</f>
        <v>45121</v>
      </c>
    </row>
    <row r="313" spans="1:44" x14ac:dyDescent="0.25">
      <c r="A313" s="1">
        <v>384</v>
      </c>
      <c r="D313" s="4" t="str">
        <f ca="1">INDEX([1]!NOTA[NB NOTA_C_QTY],Table1[[#This Row],[//NOTA]])</f>
        <v>scissorssc838jk12lsnartomoro</v>
      </c>
      <c r="E31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guntingjksc83812lsn</v>
      </c>
      <c r="F313" s="4">
        <f ca="1">MATCH(Table1[NB BM_C_QTY],Table6[POINTER],0)</f>
        <v>3521</v>
      </c>
      <c r="G313" s="4">
        <f t="shared" si="5"/>
        <v>384</v>
      </c>
      <c r="H313" s="4">
        <f ca="1">MATCH(Table1[[#This Row],[NB NOTA_C_QTY]],[2]!db[NB NOTA_C_QTY+F],0)</f>
        <v>2263</v>
      </c>
      <c r="I313" s="4" t="str">
        <f ca="1">INDEX(INDIRECT($4:$4),Table1[//DB])</f>
        <v>Gunting JK SC-838</v>
      </c>
      <c r="J313" s="4" t="str">
        <f ca="1">INDEX(INDIRECT($4:$4),Table1[//DB])</f>
        <v>ARTO MORO</v>
      </c>
      <c r="K313" s="5" t="str">
        <f ca="1">INDEX(INDIRECT($4:$4),Table1[//DB])</f>
        <v>ATALI</v>
      </c>
      <c r="L313" s="4" t="str">
        <f ca="1">INDEX(INDIRECT($4:$4),Table1[//DB])</f>
        <v>12 LSN</v>
      </c>
      <c r="M313" s="4" t="str">
        <f ca="1">INDEX(INDIRECT($4:$4),Table1[//DB])</f>
        <v>gunting</v>
      </c>
      <c r="N313" s="4" t="str">
        <f ca="1">INDEX(INDIRECT($4:$4),Table1[//DB])</f>
        <v>12</v>
      </c>
      <c r="O313" s="4" t="str">
        <f ca="1">INDEX(INDIRECT($4:$4),Table1[//DB])</f>
        <v>LSN</v>
      </c>
      <c r="P313" s="4">
        <f ca="1">INDEX(INDIRECT($4:$4),Table1[//DB])</f>
        <v>12</v>
      </c>
      <c r="Q313" s="4" t="str">
        <f ca="1">INDEX(INDIRECT($4:$4),Table1[//DB])</f>
        <v>PCS</v>
      </c>
      <c r="R313" s="4" t="str">
        <f ca="1">INDEX(INDIRECT($4:$4),Table1[//DB])</f>
        <v/>
      </c>
      <c r="S313" s="4" t="str">
        <f ca="1">INDEX(INDIRECT($4:$4),Table1[//DB])</f>
        <v/>
      </c>
      <c r="T313" s="4">
        <f ca="1">INDEX(INDIRECT($4:$4),Table1[//DB])</f>
        <v>144</v>
      </c>
      <c r="U313" s="4" t="str">
        <f ca="1">INDEX(INDIRECT($4:$4),Table1[//DB])</f>
        <v>PCS</v>
      </c>
      <c r="V313" s="4"/>
      <c r="W313" s="2">
        <f>INDEX([1]!NOTA[C],Table1[[#This Row],[//NOTA]])</f>
        <v>5</v>
      </c>
      <c r="X313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13" s="2">
        <f>IF(Table1[[#This Row],[CTN]]&lt;1,"",INDEX([1]!NOTA[QTY],Table1[[#This Row],[//NOTA]]))</f>
        <v>720</v>
      </c>
      <c r="Z313" s="2" t="str">
        <f>IF(Table1[[#This Row],[CTN]]&lt;1,"",INDEX([1]!NOTA[STN],Table1[[#This Row],[//NOTA]]))</f>
        <v>PCS</v>
      </c>
      <c r="AA31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313" s="4" t="str">
        <f>IF(Table1[[#This Row],[CTN]]&lt;1,INDEX([1]!NOTA[QTY],Table1[[#This Row],[//NOTA]]),"")</f>
        <v/>
      </c>
      <c r="AC313" s="4" t="str">
        <f>IF(Table1[[#This Row],[SISA]]="","",INDEX([1]!NOTA[STN],Table1[[#This Row],[//NOTA]]))</f>
        <v/>
      </c>
      <c r="AD31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3" s="2" t="str">
        <f>IF(Table1[[#This Row],[SISA X]]="","",Table1[[#This Row],[STN X]])</f>
        <v/>
      </c>
      <c r="AF313" s="2" t="str">
        <f ca="1">IF(AND(AR$5:AR$373&gt;=$3:$3,AR$5:AR$373&lt;=$4:$4),Table1[[#This Row],[CTN]],"")</f>
        <v/>
      </c>
      <c r="AG313" s="2" t="str">
        <f ca="1">IF(Table1[[#This Row],[CTN_MG_1]]="","",Table1[[#This Row],[SISA X]])</f>
        <v/>
      </c>
      <c r="AH313" s="2" t="str">
        <f ca="1">IF(Table1[[#This Row],[QTY_ECER_MG_1]]="","",Table1[[#This Row],[STN SISA X]])</f>
        <v/>
      </c>
      <c r="AI313" s="2" t="str">
        <f ca="1">IF(Table1[[#This Row],[CTN_MG_1]]="","",COUNT(AF$6:AF313))</f>
        <v/>
      </c>
      <c r="AJ313" s="2">
        <f ca="1">IF(AND(Table1[TGL_H]&gt;=$3:$3,Table1[TGL_H]&lt;=$4:$4),Table1[CTN],"")</f>
        <v>5</v>
      </c>
      <c r="AK313" s="2" t="str">
        <f ca="1">IF(Table1[[#This Row],[CTN_MG_2]]="","",Table1[[#This Row],[SISA X]])</f>
        <v/>
      </c>
      <c r="AL313" s="2" t="str">
        <f ca="1">IF(Table1[[#This Row],[QTY_ECER_MG_2]]="","",Table1[[#This Row],[STN SISA X]])</f>
        <v/>
      </c>
      <c r="AM313" s="2">
        <f ca="1">IF(Table1[[#This Row],[CTN_MG_2]]="","",COUNT(AJ$6:AJ313))</f>
        <v>139</v>
      </c>
      <c r="AN313" s="2" t="str">
        <f ca="1">IF(AND(AR$5:AR$373&gt;=$3:$3,AR$5:AR$373&lt;=$4:$4),Table1[[#This Row],[CTN]],"")</f>
        <v/>
      </c>
      <c r="AO313" s="2" t="str">
        <f ca="1">IF(Table1[[#This Row],[CTN_MG_3]]="","",Table1[[#This Row],[SISA X]])</f>
        <v/>
      </c>
      <c r="AP313" s="2" t="str">
        <f ca="1">IF(Table1[[#This Row],[QTY_ECER_MG_3]]="","",Table1[[#This Row],[STN SISA X]])</f>
        <v/>
      </c>
      <c r="AQ313" s="4" t="str">
        <f ca="1">IF(Table1[[#This Row],[CTN_MG_3]]="","",COUNT(AN$6:AN313))</f>
        <v/>
      </c>
      <c r="AR313" s="3">
        <f ca="1">INDEX([1]!NOTA[TGL_H],Table1[[#This Row],[//NOTA]])</f>
        <v>45121</v>
      </c>
    </row>
    <row r="314" spans="1:44" x14ac:dyDescent="0.25">
      <c r="A314" s="1">
        <v>385</v>
      </c>
      <c r="D314" s="4" t="str">
        <f ca="1">INDEX([1]!NOTA[NB NOTA_C_QTY],Table1[[#This Row],[//NOTA]])</f>
        <v>scissorssc848jk12lsnartomoro</v>
      </c>
      <c r="E31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guntingjksc84812lsn</v>
      </c>
      <c r="F314" s="4" t="e">
        <f ca="1">MATCH(Table1[NB BM_C_QTY],Table6[POINTER],0)</f>
        <v>#N/A</v>
      </c>
      <c r="G314" s="4">
        <f t="shared" si="5"/>
        <v>385</v>
      </c>
      <c r="H314" s="4">
        <f ca="1">MATCH(Table1[[#This Row],[NB NOTA_C_QTY]],[2]!db[NB NOTA_C_QTY+F],0)</f>
        <v>2265</v>
      </c>
      <c r="I314" s="4" t="str">
        <f ca="1">INDEX(INDIRECT($4:$4),Table1[//DB])</f>
        <v>Gunting JK SC-848</v>
      </c>
      <c r="J314" s="4" t="str">
        <f ca="1">INDEX(INDIRECT($4:$4),Table1[//DB])</f>
        <v>ARTO MORO</v>
      </c>
      <c r="K314" s="5" t="str">
        <f ca="1">INDEX(INDIRECT($4:$4),Table1[//DB])</f>
        <v>ATALI</v>
      </c>
      <c r="L314" s="4" t="str">
        <f ca="1">INDEX(INDIRECT($4:$4),Table1[//DB])</f>
        <v>12 LSN</v>
      </c>
      <c r="M314" s="4" t="str">
        <f ca="1">INDEX(INDIRECT($4:$4),Table1[//DB])</f>
        <v>gunting</v>
      </c>
      <c r="N314" s="4" t="str">
        <f ca="1">INDEX(INDIRECT($4:$4),Table1[//DB])</f>
        <v>12</v>
      </c>
      <c r="O314" s="4" t="str">
        <f ca="1">INDEX(INDIRECT($4:$4),Table1[//DB])</f>
        <v>LSN</v>
      </c>
      <c r="P314" s="4">
        <f ca="1">INDEX(INDIRECT($4:$4),Table1[//DB])</f>
        <v>12</v>
      </c>
      <c r="Q314" s="4" t="str">
        <f ca="1">INDEX(INDIRECT($4:$4),Table1[//DB])</f>
        <v>PCS</v>
      </c>
      <c r="R314" s="4" t="str">
        <f ca="1">INDEX(INDIRECT($4:$4),Table1[//DB])</f>
        <v/>
      </c>
      <c r="S314" s="4" t="str">
        <f ca="1">INDEX(INDIRECT($4:$4),Table1[//DB])</f>
        <v/>
      </c>
      <c r="T314" s="4">
        <f ca="1">INDEX(INDIRECT($4:$4),Table1[//DB])</f>
        <v>144</v>
      </c>
      <c r="U314" s="4" t="str">
        <f ca="1">INDEX(INDIRECT($4:$4),Table1[//DB])</f>
        <v>PCS</v>
      </c>
      <c r="V314" s="4"/>
      <c r="W314" s="2">
        <f>INDEX([1]!NOTA[C],Table1[[#This Row],[//NOTA]])</f>
        <v>2</v>
      </c>
      <c r="X31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14" s="2">
        <f>IF(Table1[[#This Row],[CTN]]&lt;1,"",INDEX([1]!NOTA[QTY],Table1[[#This Row],[//NOTA]]))</f>
        <v>288</v>
      </c>
      <c r="Z314" s="2" t="str">
        <f>IF(Table1[[#This Row],[CTN]]&lt;1,"",INDEX([1]!NOTA[STN],Table1[[#This Row],[//NOTA]]))</f>
        <v>PCS</v>
      </c>
      <c r="AA31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314" s="4" t="str">
        <f>IF(Table1[[#This Row],[CTN]]&lt;1,INDEX([1]!NOTA[QTY],Table1[[#This Row],[//NOTA]]),"")</f>
        <v/>
      </c>
      <c r="AC314" s="4" t="str">
        <f>IF(Table1[[#This Row],[SISA]]="","",INDEX([1]!NOTA[STN],Table1[[#This Row],[//NOTA]]))</f>
        <v/>
      </c>
      <c r="AD31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4" s="2" t="str">
        <f>IF(Table1[[#This Row],[SISA X]]="","",Table1[[#This Row],[STN X]])</f>
        <v/>
      </c>
      <c r="AF314" s="2" t="str">
        <f ca="1">IF(AND(AR$5:AR$373&gt;=$3:$3,AR$5:AR$373&lt;=$4:$4),Table1[[#This Row],[CTN]],"")</f>
        <v/>
      </c>
      <c r="AG314" s="2" t="str">
        <f ca="1">IF(Table1[[#This Row],[CTN_MG_1]]="","",Table1[[#This Row],[SISA X]])</f>
        <v/>
      </c>
      <c r="AH314" s="2" t="str">
        <f ca="1">IF(Table1[[#This Row],[QTY_ECER_MG_1]]="","",Table1[[#This Row],[STN SISA X]])</f>
        <v/>
      </c>
      <c r="AI314" s="2" t="str">
        <f ca="1">IF(Table1[[#This Row],[CTN_MG_1]]="","",COUNT(AF$6:AF314))</f>
        <v/>
      </c>
      <c r="AJ314" s="2">
        <f ca="1">IF(AND(Table1[TGL_H]&gt;=$3:$3,Table1[TGL_H]&lt;=$4:$4),Table1[CTN],"")</f>
        <v>2</v>
      </c>
      <c r="AK314" s="2" t="str">
        <f ca="1">IF(Table1[[#This Row],[CTN_MG_2]]="","",Table1[[#This Row],[SISA X]])</f>
        <v/>
      </c>
      <c r="AL314" s="2" t="str">
        <f ca="1">IF(Table1[[#This Row],[QTY_ECER_MG_2]]="","",Table1[[#This Row],[STN SISA X]])</f>
        <v/>
      </c>
      <c r="AM314" s="2">
        <f ca="1">IF(Table1[[#This Row],[CTN_MG_2]]="","",COUNT(AJ$6:AJ314))</f>
        <v>140</v>
      </c>
      <c r="AN314" s="2" t="str">
        <f ca="1">IF(AND(AR$5:AR$373&gt;=$3:$3,AR$5:AR$373&lt;=$4:$4),Table1[[#This Row],[CTN]],"")</f>
        <v/>
      </c>
      <c r="AO314" s="2" t="str">
        <f ca="1">IF(Table1[[#This Row],[CTN_MG_3]]="","",Table1[[#This Row],[SISA X]])</f>
        <v/>
      </c>
      <c r="AP314" s="2" t="str">
        <f ca="1">IF(Table1[[#This Row],[QTY_ECER_MG_3]]="","",Table1[[#This Row],[STN SISA X]])</f>
        <v/>
      </c>
      <c r="AQ314" s="4" t="str">
        <f ca="1">IF(Table1[[#This Row],[CTN_MG_3]]="","",COUNT(AN$6:AN314))</f>
        <v/>
      </c>
      <c r="AR314" s="3">
        <f ca="1">INDEX([1]!NOTA[TGL_H],Table1[[#This Row],[//NOTA]])</f>
        <v>45121</v>
      </c>
    </row>
    <row r="315" spans="1:44" x14ac:dyDescent="0.25">
      <c r="A315" s="1">
        <v>387</v>
      </c>
      <c r="D315" s="4" t="str">
        <f ca="1">INDEX([1]!NOTA[NB NOTA_C_QTY],Table1[[#This Row],[//NOTA]])</f>
        <v>glueglr35jk48lsnartomoro</v>
      </c>
      <c r="E31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lemjkglr3548lsn</v>
      </c>
      <c r="F315" s="4">
        <f ca="1">MATCH(Table1[NB BM_C_QTY],Table6[POINTER],0)</f>
        <v>3580</v>
      </c>
      <c r="G315" s="4">
        <f t="shared" si="5"/>
        <v>387</v>
      </c>
      <c r="H315" s="4">
        <f ca="1">MATCH(Table1[[#This Row],[NB NOTA_C_QTY]],[2]!db[NB NOTA_C_QTY+F],0)</f>
        <v>1061</v>
      </c>
      <c r="I315" s="4" t="str">
        <f ca="1">INDEX(INDIRECT($4:$4),Table1[//DB])</f>
        <v>Lem JK GL-R35</v>
      </c>
      <c r="J315" s="4" t="str">
        <f ca="1">INDEX(INDIRECT($4:$4),Table1[//DB])</f>
        <v>ARTO MORO</v>
      </c>
      <c r="K315" s="5" t="str">
        <f ca="1">INDEX(INDIRECT($4:$4),Table1[//DB])</f>
        <v>ATALI</v>
      </c>
      <c r="L315" s="4" t="str">
        <f ca="1">INDEX(INDIRECT($4:$4),Table1[//DB])</f>
        <v>48 LSN</v>
      </c>
      <c r="M315" s="4" t="str">
        <f ca="1">INDEX(INDIRECT($4:$4),Table1[//DB])</f>
        <v>lem</v>
      </c>
      <c r="N315" s="4" t="str">
        <f ca="1">INDEX(INDIRECT($4:$4),Table1[//DB])</f>
        <v>48</v>
      </c>
      <c r="O315" s="4" t="str">
        <f ca="1">INDEX(INDIRECT($4:$4),Table1[//DB])</f>
        <v>LSN</v>
      </c>
      <c r="P315" s="4">
        <f ca="1">INDEX(INDIRECT($4:$4),Table1[//DB])</f>
        <v>12</v>
      </c>
      <c r="Q315" s="4" t="str">
        <f ca="1">INDEX(INDIRECT($4:$4),Table1[//DB])</f>
        <v>PCS</v>
      </c>
      <c r="R315" s="4" t="str">
        <f ca="1">INDEX(INDIRECT($4:$4),Table1[//DB])</f>
        <v/>
      </c>
      <c r="S315" s="4" t="str">
        <f ca="1">INDEX(INDIRECT($4:$4),Table1[//DB])</f>
        <v/>
      </c>
      <c r="T315" s="4">
        <f ca="1">INDEX(INDIRECT($4:$4),Table1[//DB])</f>
        <v>576</v>
      </c>
      <c r="U315" s="4" t="str">
        <f ca="1">INDEX(INDIRECT($4:$4),Table1[//DB])</f>
        <v>PCS</v>
      </c>
      <c r="V315" s="4"/>
      <c r="W315" s="2">
        <f>INDEX([1]!NOTA[C],Table1[[#This Row],[//NOTA]])</f>
        <v>12</v>
      </c>
      <c r="X315" s="2">
        <f ca="1">IF(Table1[[#This Row],[Column5]]/Table1[[#This Row],[QTY X]]=Table1[[#This Row],[CTN]],Table1[[#This Row],[Column5]]/Table1[[#This Row],[QTY X]],Table1[[#This Row],[Column5]]/Table1[[#This Row],[QTY X]]&amp;" xxx ")</f>
        <v>12</v>
      </c>
      <c r="Y315" s="2">
        <f>IF(Table1[[#This Row],[CTN]]&lt;1,"",INDEX([1]!NOTA[QTY],Table1[[#This Row],[//NOTA]]))</f>
        <v>6912</v>
      </c>
      <c r="Z315" s="2" t="str">
        <f>IF(Table1[[#This Row],[CTN]]&lt;1,"",INDEX([1]!NOTA[STN],Table1[[#This Row],[//NOTA]]))</f>
        <v>PCS</v>
      </c>
      <c r="AA31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6912</v>
      </c>
      <c r="AB315" s="4" t="str">
        <f>IF(Table1[[#This Row],[CTN]]&lt;1,INDEX([1]!NOTA[QTY],Table1[[#This Row],[//NOTA]]),"")</f>
        <v/>
      </c>
      <c r="AC315" s="4" t="str">
        <f>IF(Table1[[#This Row],[SISA]]="","",INDEX([1]!NOTA[STN],Table1[[#This Row],[//NOTA]]))</f>
        <v/>
      </c>
      <c r="AD31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5" s="2" t="str">
        <f>IF(Table1[[#This Row],[SISA X]]="","",Table1[[#This Row],[STN X]])</f>
        <v/>
      </c>
      <c r="AF315" s="2" t="str">
        <f ca="1">IF(AND(AR$5:AR$373&gt;=$3:$3,AR$5:AR$373&lt;=$4:$4),Table1[[#This Row],[CTN]],"")</f>
        <v/>
      </c>
      <c r="AG315" s="2" t="str">
        <f ca="1">IF(Table1[[#This Row],[CTN_MG_1]]="","",Table1[[#This Row],[SISA X]])</f>
        <v/>
      </c>
      <c r="AH315" s="2" t="str">
        <f ca="1">IF(Table1[[#This Row],[QTY_ECER_MG_1]]="","",Table1[[#This Row],[STN SISA X]])</f>
        <v/>
      </c>
      <c r="AI315" s="2" t="str">
        <f ca="1">IF(Table1[[#This Row],[CTN_MG_1]]="","",COUNT(AF$6:AF315))</f>
        <v/>
      </c>
      <c r="AJ315" s="2">
        <f ca="1">IF(AND(Table1[TGL_H]&gt;=$3:$3,Table1[TGL_H]&lt;=$4:$4),Table1[CTN],"")</f>
        <v>12</v>
      </c>
      <c r="AK315" s="2" t="str">
        <f ca="1">IF(Table1[[#This Row],[CTN_MG_2]]="","",Table1[[#This Row],[SISA X]])</f>
        <v/>
      </c>
      <c r="AL315" s="2" t="str">
        <f ca="1">IF(Table1[[#This Row],[QTY_ECER_MG_2]]="","",Table1[[#This Row],[STN SISA X]])</f>
        <v/>
      </c>
      <c r="AM315" s="2">
        <f ca="1">IF(Table1[[#This Row],[CTN_MG_2]]="","",COUNT(AJ$6:AJ315))</f>
        <v>141</v>
      </c>
      <c r="AN315" s="2" t="str">
        <f ca="1">IF(AND(AR$5:AR$373&gt;=$3:$3,AR$5:AR$373&lt;=$4:$4),Table1[[#This Row],[CTN]],"")</f>
        <v/>
      </c>
      <c r="AO315" s="2" t="str">
        <f ca="1">IF(Table1[[#This Row],[CTN_MG_3]]="","",Table1[[#This Row],[SISA X]])</f>
        <v/>
      </c>
      <c r="AP315" s="2" t="str">
        <f ca="1">IF(Table1[[#This Row],[QTY_ECER_MG_3]]="","",Table1[[#This Row],[STN SISA X]])</f>
        <v/>
      </c>
      <c r="AQ315" s="4" t="str">
        <f ca="1">IF(Table1[[#This Row],[CTN_MG_3]]="","",COUNT(AN$6:AN315))</f>
        <v/>
      </c>
      <c r="AR315" s="3">
        <f ca="1">INDEX([1]!NOTA[TGL_H],Table1[[#This Row],[//NOTA]])</f>
        <v>45121</v>
      </c>
    </row>
    <row r="316" spans="1:44" x14ac:dyDescent="0.25">
      <c r="A316" s="1">
        <v>388</v>
      </c>
      <c r="D316" s="4" t="str">
        <f ca="1">INDEX([1]!NOTA[NB NOTA_C_QTY],Table1[[#This Row],[//NOTA]])</f>
        <v>colorpencilcp36pbjk8box6setartomoro</v>
      </c>
      <c r="E31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pwjk36wcp36pbpanjang8box6set</v>
      </c>
      <c r="F316" s="4" t="e">
        <f ca="1">MATCH(Table1[NB BM_C_QTY],Table6[POINTER],0)</f>
        <v>#N/A</v>
      </c>
      <c r="G316" s="4">
        <f t="shared" si="5"/>
        <v>388</v>
      </c>
      <c r="H316" s="4">
        <f ca="1">MATCH(Table1[[#This Row],[NB NOTA_C_QTY]],[2]!db[NB NOTA_C_QTY+F],0)</f>
        <v>568</v>
      </c>
      <c r="I316" s="4" t="str">
        <f ca="1">INDEX(INDIRECT($4:$4),Table1[//DB])</f>
        <v>PW JK 36W CP-36 PB panjang</v>
      </c>
      <c r="J316" s="4" t="str">
        <f ca="1">INDEX(INDIRECT($4:$4),Table1[//DB])</f>
        <v>ARTO MORO</v>
      </c>
      <c r="K316" s="5" t="str">
        <f ca="1">INDEX(INDIRECT($4:$4),Table1[//DB])</f>
        <v>ATALI</v>
      </c>
      <c r="L316" s="4" t="str">
        <f ca="1">INDEX(INDIRECT($4:$4),Table1[//DB])</f>
        <v>8 BOX (6 SET)</v>
      </c>
      <c r="M316" s="4" t="str">
        <f ca="1">INDEX(INDIRECT($4:$4),Table1[//DB])</f>
        <v>pw</v>
      </c>
      <c r="N316" s="4" t="str">
        <f ca="1">INDEX(INDIRECT($4:$4),Table1[//DB])</f>
        <v>8</v>
      </c>
      <c r="O316" s="4" t="str">
        <f ca="1">INDEX(INDIRECT($4:$4),Table1[//DB])</f>
        <v>BOX</v>
      </c>
      <c r="P316" s="4" t="str">
        <f ca="1">INDEX(INDIRECT($4:$4),Table1[//DB])</f>
        <v>6</v>
      </c>
      <c r="Q316" s="4" t="str">
        <f ca="1">INDEX(INDIRECT($4:$4),Table1[//DB])</f>
        <v>SET</v>
      </c>
      <c r="R316" s="4" t="str">
        <f ca="1">INDEX(INDIRECT($4:$4),Table1[//DB])</f>
        <v/>
      </c>
      <c r="S316" s="4" t="str">
        <f ca="1">INDEX(INDIRECT($4:$4),Table1[//DB])</f>
        <v/>
      </c>
      <c r="T316" s="4">
        <f ca="1">INDEX(INDIRECT($4:$4),Table1[//DB])</f>
        <v>48</v>
      </c>
      <c r="U316" s="4" t="str">
        <f ca="1">INDEX(INDIRECT($4:$4),Table1[//DB])</f>
        <v>SET</v>
      </c>
      <c r="V316" s="4"/>
      <c r="W316" s="2">
        <f>INDEX([1]!NOTA[C],Table1[[#This Row],[//NOTA]])</f>
        <v>2</v>
      </c>
      <c r="X31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16" s="2">
        <f>IF(Table1[[#This Row],[CTN]]&lt;1,"",INDEX([1]!NOTA[QTY],Table1[[#This Row],[//NOTA]]))</f>
        <v>96</v>
      </c>
      <c r="Z316" s="2" t="str">
        <f>IF(Table1[[#This Row],[CTN]]&lt;1,"",INDEX([1]!NOTA[STN],Table1[[#This Row],[//NOTA]]))</f>
        <v>SET</v>
      </c>
      <c r="AA31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</v>
      </c>
      <c r="AB316" s="4" t="str">
        <f>IF(Table1[[#This Row],[CTN]]&lt;1,INDEX([1]!NOTA[QTY],Table1[[#This Row],[//NOTA]]),"")</f>
        <v/>
      </c>
      <c r="AC316" s="4" t="str">
        <f>IF(Table1[[#This Row],[SISA]]="","",INDEX([1]!NOTA[STN],Table1[[#This Row],[//NOTA]]))</f>
        <v/>
      </c>
      <c r="AD31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6" s="2" t="str">
        <f>IF(Table1[[#This Row],[SISA X]]="","",Table1[[#This Row],[STN X]])</f>
        <v/>
      </c>
      <c r="AF316" s="2" t="str">
        <f ca="1">IF(AND(AR$5:AR$373&gt;=$3:$3,AR$5:AR$373&lt;=$4:$4),Table1[[#This Row],[CTN]],"")</f>
        <v/>
      </c>
      <c r="AG316" s="2" t="str">
        <f ca="1">IF(Table1[[#This Row],[CTN_MG_1]]="","",Table1[[#This Row],[SISA X]])</f>
        <v/>
      </c>
      <c r="AH316" s="2" t="str">
        <f ca="1">IF(Table1[[#This Row],[QTY_ECER_MG_1]]="","",Table1[[#This Row],[STN SISA X]])</f>
        <v/>
      </c>
      <c r="AI316" s="2" t="str">
        <f ca="1">IF(Table1[[#This Row],[CTN_MG_1]]="","",COUNT(AF$6:AF316))</f>
        <v/>
      </c>
      <c r="AJ316" s="2">
        <f ca="1">IF(AND(Table1[TGL_H]&gt;=$3:$3,Table1[TGL_H]&lt;=$4:$4),Table1[CTN],"")</f>
        <v>2</v>
      </c>
      <c r="AK316" s="2" t="str">
        <f ca="1">IF(Table1[[#This Row],[CTN_MG_2]]="","",Table1[[#This Row],[SISA X]])</f>
        <v/>
      </c>
      <c r="AL316" s="2" t="str">
        <f ca="1">IF(Table1[[#This Row],[QTY_ECER_MG_2]]="","",Table1[[#This Row],[STN SISA X]])</f>
        <v/>
      </c>
      <c r="AM316" s="2">
        <f ca="1">IF(Table1[[#This Row],[CTN_MG_2]]="","",COUNT(AJ$6:AJ316))</f>
        <v>142</v>
      </c>
      <c r="AN316" s="2" t="str">
        <f ca="1">IF(AND(AR$5:AR$373&gt;=$3:$3,AR$5:AR$373&lt;=$4:$4),Table1[[#This Row],[CTN]],"")</f>
        <v/>
      </c>
      <c r="AO316" s="2" t="str">
        <f ca="1">IF(Table1[[#This Row],[CTN_MG_3]]="","",Table1[[#This Row],[SISA X]])</f>
        <v/>
      </c>
      <c r="AP316" s="2" t="str">
        <f ca="1">IF(Table1[[#This Row],[QTY_ECER_MG_3]]="","",Table1[[#This Row],[STN SISA X]])</f>
        <v/>
      </c>
      <c r="AQ316" s="4" t="str">
        <f ca="1">IF(Table1[[#This Row],[CTN_MG_3]]="","",COUNT(AN$6:AN316))</f>
        <v/>
      </c>
      <c r="AR316" s="3">
        <f ca="1">INDEX([1]!NOTA[TGL_H],Table1[[#This Row],[//NOTA]])</f>
        <v>45121</v>
      </c>
    </row>
    <row r="317" spans="1:44" x14ac:dyDescent="0.25">
      <c r="A317" s="1">
        <v>389</v>
      </c>
      <c r="D317" s="4" t="str">
        <f ca="1">INDEX([1]!NOTA[NB NOTA_C_QTY],Table1[[#This Row],[//NOTA]])</f>
        <v>gluestickgs10215gramjk24box24pcsartomoro</v>
      </c>
      <c r="E31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lemstickjkgs10224box24pcs</v>
      </c>
      <c r="F317" s="4" t="e">
        <f ca="1">MATCH(Table1[NB BM_C_QTY],Table6[POINTER],0)</f>
        <v>#N/A</v>
      </c>
      <c r="G317" s="4">
        <f t="shared" si="5"/>
        <v>389</v>
      </c>
      <c r="H317" s="4">
        <f ca="1">MATCH(Table1[[#This Row],[NB NOTA_C_QTY]],[2]!db[NB NOTA_C_QTY+F],0)</f>
        <v>1070</v>
      </c>
      <c r="I317" s="4" t="str">
        <f ca="1">INDEX(INDIRECT($4:$4),Table1[//DB])</f>
        <v>Lem stick JK GS-102</v>
      </c>
      <c r="J317" s="4" t="str">
        <f ca="1">INDEX(INDIRECT($4:$4),Table1[//DB])</f>
        <v>ARTO MORO</v>
      </c>
      <c r="K317" s="5" t="str">
        <f ca="1">INDEX(INDIRECT($4:$4),Table1[//DB])</f>
        <v>ATALI</v>
      </c>
      <c r="L317" s="4" t="str">
        <f ca="1">INDEX(INDIRECT($4:$4),Table1[//DB])</f>
        <v>24 BOX (24 PCS)</v>
      </c>
      <c r="M317" s="4" t="str">
        <f ca="1">INDEX(INDIRECT($4:$4),Table1[//DB])</f>
        <v>lem</v>
      </c>
      <c r="N317" s="4" t="str">
        <f ca="1">INDEX(INDIRECT($4:$4),Table1[//DB])</f>
        <v>24</v>
      </c>
      <c r="O317" s="4" t="str">
        <f ca="1">INDEX(INDIRECT($4:$4),Table1[//DB])</f>
        <v>BOX</v>
      </c>
      <c r="P317" s="4" t="str">
        <f ca="1">INDEX(INDIRECT($4:$4),Table1[//DB])</f>
        <v>24</v>
      </c>
      <c r="Q317" s="4" t="str">
        <f ca="1">INDEX(INDIRECT($4:$4),Table1[//DB])</f>
        <v>PCS</v>
      </c>
      <c r="R317" s="4" t="str">
        <f ca="1">INDEX(INDIRECT($4:$4),Table1[//DB])</f>
        <v/>
      </c>
      <c r="S317" s="4" t="str">
        <f ca="1">INDEX(INDIRECT($4:$4),Table1[//DB])</f>
        <v/>
      </c>
      <c r="T317" s="4">
        <f ca="1">INDEX(INDIRECT($4:$4),Table1[//DB])</f>
        <v>576</v>
      </c>
      <c r="U317" s="4" t="str">
        <f ca="1">INDEX(INDIRECT($4:$4),Table1[//DB])</f>
        <v>PCS</v>
      </c>
      <c r="V317" s="4"/>
      <c r="W317" s="2">
        <f>INDEX([1]!NOTA[C],Table1[[#This Row],[//NOTA]])</f>
        <v>1</v>
      </c>
      <c r="X31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17" s="2">
        <f>IF(Table1[[#This Row],[CTN]]&lt;1,"",INDEX([1]!NOTA[QTY],Table1[[#This Row],[//NOTA]]))</f>
        <v>576</v>
      </c>
      <c r="Z317" s="2" t="str">
        <f>IF(Table1[[#This Row],[CTN]]&lt;1,"",INDEX([1]!NOTA[STN],Table1[[#This Row],[//NOTA]]))</f>
        <v>PCS</v>
      </c>
      <c r="AA31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B317" s="4" t="str">
        <f>IF(Table1[[#This Row],[CTN]]&lt;1,INDEX([1]!NOTA[QTY],Table1[[#This Row],[//NOTA]]),"")</f>
        <v/>
      </c>
      <c r="AC317" s="4" t="str">
        <f>IF(Table1[[#This Row],[SISA]]="","",INDEX([1]!NOTA[STN],Table1[[#This Row],[//NOTA]]))</f>
        <v/>
      </c>
      <c r="AD31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7" s="2" t="str">
        <f>IF(Table1[[#This Row],[SISA X]]="","",Table1[[#This Row],[STN X]])</f>
        <v/>
      </c>
      <c r="AF317" s="2" t="str">
        <f ca="1">IF(AND(AR$5:AR$373&gt;=$3:$3,AR$5:AR$373&lt;=$4:$4),Table1[[#This Row],[CTN]],"")</f>
        <v/>
      </c>
      <c r="AG317" s="2" t="str">
        <f ca="1">IF(Table1[[#This Row],[CTN_MG_1]]="","",Table1[[#This Row],[SISA X]])</f>
        <v/>
      </c>
      <c r="AH317" s="2" t="str">
        <f ca="1">IF(Table1[[#This Row],[QTY_ECER_MG_1]]="","",Table1[[#This Row],[STN SISA X]])</f>
        <v/>
      </c>
      <c r="AI317" s="2" t="str">
        <f ca="1">IF(Table1[[#This Row],[CTN_MG_1]]="","",COUNT(AF$6:AF317))</f>
        <v/>
      </c>
      <c r="AJ317" s="2">
        <f ca="1">IF(AND(Table1[TGL_H]&gt;=$3:$3,Table1[TGL_H]&lt;=$4:$4),Table1[CTN],"")</f>
        <v>1</v>
      </c>
      <c r="AK317" s="2" t="str">
        <f ca="1">IF(Table1[[#This Row],[CTN_MG_2]]="","",Table1[[#This Row],[SISA X]])</f>
        <v/>
      </c>
      <c r="AL317" s="2" t="str">
        <f ca="1">IF(Table1[[#This Row],[QTY_ECER_MG_2]]="","",Table1[[#This Row],[STN SISA X]])</f>
        <v/>
      </c>
      <c r="AM317" s="2">
        <f ca="1">IF(Table1[[#This Row],[CTN_MG_2]]="","",COUNT(AJ$6:AJ317))</f>
        <v>143</v>
      </c>
      <c r="AN317" s="2" t="str">
        <f ca="1">IF(AND(AR$5:AR$373&gt;=$3:$3,AR$5:AR$373&lt;=$4:$4),Table1[[#This Row],[CTN]],"")</f>
        <v/>
      </c>
      <c r="AO317" s="2" t="str">
        <f ca="1">IF(Table1[[#This Row],[CTN_MG_3]]="","",Table1[[#This Row],[SISA X]])</f>
        <v/>
      </c>
      <c r="AP317" s="2" t="str">
        <f ca="1">IF(Table1[[#This Row],[QTY_ECER_MG_3]]="","",Table1[[#This Row],[STN SISA X]])</f>
        <v/>
      </c>
      <c r="AQ317" s="4" t="str">
        <f ca="1">IF(Table1[[#This Row],[CTN_MG_3]]="","",COUNT(AN$6:AN317))</f>
        <v/>
      </c>
      <c r="AR317" s="3">
        <f ca="1">INDEX([1]!NOTA[TGL_H],Table1[[#This Row],[//NOTA]])</f>
        <v>45121</v>
      </c>
    </row>
    <row r="318" spans="1:44" x14ac:dyDescent="0.25">
      <c r="A318" s="1">
        <v>390</v>
      </c>
      <c r="D318" s="4" t="str">
        <f ca="1">INDEX([1]!NOTA[NB NOTA_C_QTY],Table1[[#This Row],[//NOTA]])</f>
        <v>gluestickgs103batikjk36box24pcsartomoro</v>
      </c>
      <c r="E31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lemstickjkgs10336box24pcs</v>
      </c>
      <c r="F318" s="4" t="e">
        <f ca="1">MATCH(Table1[NB BM_C_QTY],Table6[POINTER],0)</f>
        <v>#N/A</v>
      </c>
      <c r="G318" s="4">
        <f t="shared" si="5"/>
        <v>390</v>
      </c>
      <c r="H318" s="4">
        <f ca="1">MATCH(Table1[[#This Row],[NB NOTA_C_QTY]],[2]!db[NB NOTA_C_QTY+F],0)</f>
        <v>1071</v>
      </c>
      <c r="I318" s="4" t="str">
        <f ca="1">INDEX(INDIRECT($4:$4),Table1[//DB])</f>
        <v>Lem stick JK GS-103</v>
      </c>
      <c r="J318" s="4" t="str">
        <f ca="1">INDEX(INDIRECT($4:$4),Table1[//DB])</f>
        <v>ARTO MORO</v>
      </c>
      <c r="K318" s="5" t="str">
        <f ca="1">INDEX(INDIRECT($4:$4),Table1[//DB])</f>
        <v>ATALI</v>
      </c>
      <c r="L318" s="4" t="str">
        <f ca="1">INDEX(INDIRECT($4:$4),Table1[//DB])</f>
        <v>36 BOX (24 PCS)</v>
      </c>
      <c r="M318" s="4" t="str">
        <f ca="1">INDEX(INDIRECT($4:$4),Table1[//DB])</f>
        <v>lem</v>
      </c>
      <c r="N318" s="4" t="str">
        <f ca="1">INDEX(INDIRECT($4:$4),Table1[//DB])</f>
        <v>36</v>
      </c>
      <c r="O318" s="4" t="str">
        <f ca="1">INDEX(INDIRECT($4:$4),Table1[//DB])</f>
        <v>BOX</v>
      </c>
      <c r="P318" s="4" t="str">
        <f ca="1">INDEX(INDIRECT($4:$4),Table1[//DB])</f>
        <v>24</v>
      </c>
      <c r="Q318" s="4" t="str">
        <f ca="1">INDEX(INDIRECT($4:$4),Table1[//DB])</f>
        <v>PCS</v>
      </c>
      <c r="R318" s="4" t="str">
        <f ca="1">INDEX(INDIRECT($4:$4),Table1[//DB])</f>
        <v/>
      </c>
      <c r="S318" s="4" t="str">
        <f ca="1">INDEX(INDIRECT($4:$4),Table1[//DB])</f>
        <v/>
      </c>
      <c r="T318" s="4">
        <f ca="1">INDEX(INDIRECT($4:$4),Table1[//DB])</f>
        <v>864</v>
      </c>
      <c r="U318" s="4" t="str">
        <f ca="1">INDEX(INDIRECT($4:$4),Table1[//DB])</f>
        <v>PCS</v>
      </c>
      <c r="V318" s="4"/>
      <c r="W318" s="2">
        <f>INDEX([1]!NOTA[C],Table1[[#This Row],[//NOTA]])</f>
        <v>1</v>
      </c>
      <c r="X31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18" s="2">
        <f>IF(Table1[[#This Row],[CTN]]&lt;1,"",INDEX([1]!NOTA[QTY],Table1[[#This Row],[//NOTA]]))</f>
        <v>864</v>
      </c>
      <c r="Z318" s="2" t="str">
        <f>IF(Table1[[#This Row],[CTN]]&lt;1,"",INDEX([1]!NOTA[STN],Table1[[#This Row],[//NOTA]]))</f>
        <v>PCS</v>
      </c>
      <c r="AA31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318" s="4" t="str">
        <f>IF(Table1[[#This Row],[CTN]]&lt;1,INDEX([1]!NOTA[QTY],Table1[[#This Row],[//NOTA]]),"")</f>
        <v/>
      </c>
      <c r="AC318" s="4" t="str">
        <f>IF(Table1[[#This Row],[SISA]]="","",INDEX([1]!NOTA[STN],Table1[[#This Row],[//NOTA]]))</f>
        <v/>
      </c>
      <c r="AD31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8" s="2" t="str">
        <f>IF(Table1[[#This Row],[SISA X]]="","",Table1[[#This Row],[STN X]])</f>
        <v/>
      </c>
      <c r="AF318" s="2" t="str">
        <f ca="1">IF(AND(AR$5:AR$373&gt;=$3:$3,AR$5:AR$373&lt;=$4:$4),Table1[[#This Row],[CTN]],"")</f>
        <v/>
      </c>
      <c r="AG318" s="2" t="str">
        <f ca="1">IF(Table1[[#This Row],[CTN_MG_1]]="","",Table1[[#This Row],[SISA X]])</f>
        <v/>
      </c>
      <c r="AH318" s="2" t="str">
        <f ca="1">IF(Table1[[#This Row],[QTY_ECER_MG_1]]="","",Table1[[#This Row],[STN SISA X]])</f>
        <v/>
      </c>
      <c r="AI318" s="2" t="str">
        <f ca="1">IF(Table1[[#This Row],[CTN_MG_1]]="","",COUNT(AF$6:AF318))</f>
        <v/>
      </c>
      <c r="AJ318" s="2">
        <f ca="1">IF(AND(Table1[TGL_H]&gt;=$3:$3,Table1[TGL_H]&lt;=$4:$4),Table1[CTN],"")</f>
        <v>1</v>
      </c>
      <c r="AK318" s="2" t="str">
        <f ca="1">IF(Table1[[#This Row],[CTN_MG_2]]="","",Table1[[#This Row],[SISA X]])</f>
        <v/>
      </c>
      <c r="AL318" s="2" t="str">
        <f ca="1">IF(Table1[[#This Row],[QTY_ECER_MG_2]]="","",Table1[[#This Row],[STN SISA X]])</f>
        <v/>
      </c>
      <c r="AM318" s="2">
        <f ca="1">IF(Table1[[#This Row],[CTN_MG_2]]="","",COUNT(AJ$6:AJ318))</f>
        <v>144</v>
      </c>
      <c r="AN318" s="2" t="str">
        <f ca="1">IF(AND(AR$5:AR$373&gt;=$3:$3,AR$5:AR$373&lt;=$4:$4),Table1[[#This Row],[CTN]],"")</f>
        <v/>
      </c>
      <c r="AO318" s="2" t="str">
        <f ca="1">IF(Table1[[#This Row],[CTN_MG_3]]="","",Table1[[#This Row],[SISA X]])</f>
        <v/>
      </c>
      <c r="AP318" s="2" t="str">
        <f ca="1">IF(Table1[[#This Row],[QTY_ECER_MG_3]]="","",Table1[[#This Row],[STN SISA X]])</f>
        <v/>
      </c>
      <c r="AQ318" s="4" t="str">
        <f ca="1">IF(Table1[[#This Row],[CTN_MG_3]]="","",COUNT(AN$6:AN318))</f>
        <v/>
      </c>
      <c r="AR318" s="3">
        <f ca="1">INDEX([1]!NOTA[TGL_H],Table1[[#This Row],[//NOTA]])</f>
        <v>45121</v>
      </c>
    </row>
    <row r="319" spans="1:44" x14ac:dyDescent="0.25">
      <c r="A319" s="1">
        <v>392</v>
      </c>
      <c r="D319" s="4" t="str">
        <f ca="1">INDEX([1]!NOTA[NB NOTA_C_QTY],Table1[[#This Row],[//NOTA]])</f>
        <v>bt30cm100lsnuntana</v>
      </c>
      <c r="E31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garisanbt30cm100lsn</v>
      </c>
      <c r="F319" s="4">
        <f ca="1">MATCH(Table1[NB BM_C_QTY],Table6[POINTER],0)</f>
        <v>822</v>
      </c>
      <c r="G319" s="4">
        <f t="shared" si="5"/>
        <v>392</v>
      </c>
      <c r="H319" s="4">
        <f ca="1">MATCH(Table1[[#This Row],[NB NOTA_C_QTY]],[2]!db[NB NOTA_C_QTY+F],0)</f>
        <v>393</v>
      </c>
      <c r="I319" s="4" t="str">
        <f ca="1">INDEX(INDIRECT($4:$4),Table1[//DB])</f>
        <v>Garisan BT 30cm</v>
      </c>
      <c r="J319" s="4" t="str">
        <f ca="1">INDEX(INDIRECT($4:$4),Table1[//DB])</f>
        <v>UNTANA</v>
      </c>
      <c r="K319" s="5" t="str">
        <f ca="1">INDEX(INDIRECT($4:$4),Table1[//DB])</f>
        <v>PPW</v>
      </c>
      <c r="L319" s="4" t="str">
        <f ca="1">INDEX(INDIRECT($4:$4),Table1[//DB])</f>
        <v>100 LSN</v>
      </c>
      <c r="M319" s="4" t="str">
        <f ca="1">INDEX(INDIRECT($4:$4),Table1[//DB])</f>
        <v>garisan</v>
      </c>
      <c r="N319" s="4" t="str">
        <f ca="1">INDEX(INDIRECT($4:$4),Table1[//DB])</f>
        <v>100</v>
      </c>
      <c r="O319" s="4" t="str">
        <f ca="1">INDEX(INDIRECT($4:$4),Table1[//DB])</f>
        <v>LSN</v>
      </c>
      <c r="P319" s="4">
        <f ca="1">INDEX(INDIRECT($4:$4),Table1[//DB])</f>
        <v>12</v>
      </c>
      <c r="Q319" s="4" t="str">
        <f ca="1">INDEX(INDIRECT($4:$4),Table1[//DB])</f>
        <v>PCS</v>
      </c>
      <c r="R319" s="4" t="str">
        <f ca="1">INDEX(INDIRECT($4:$4),Table1[//DB])</f>
        <v/>
      </c>
      <c r="S319" s="4" t="str">
        <f ca="1">INDEX(INDIRECT($4:$4),Table1[//DB])</f>
        <v/>
      </c>
      <c r="T319" s="4">
        <f ca="1">INDEX(INDIRECT($4:$4),Table1[//DB])</f>
        <v>1200</v>
      </c>
      <c r="U319" s="4" t="str">
        <f ca="1">INDEX(INDIRECT($4:$4),Table1[//DB])</f>
        <v>PCS</v>
      </c>
      <c r="V319" s="4"/>
      <c r="W319" s="2">
        <f>INDEX([1]!NOTA[C],Table1[[#This Row],[//NOTA]])</f>
        <v>5</v>
      </c>
      <c r="X319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19" s="2">
        <f>IF(Table1[[#This Row],[CTN]]&lt;1,"",INDEX([1]!NOTA[QTY],Table1[[#This Row],[//NOTA]]))</f>
        <v>500</v>
      </c>
      <c r="Z319" s="2" t="str">
        <f>IF(Table1[[#This Row],[CTN]]&lt;1,"",INDEX([1]!NOTA[STN],Table1[[#This Row],[//NOTA]]))</f>
        <v>LSN</v>
      </c>
      <c r="AA31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6000</v>
      </c>
      <c r="AB319" s="4" t="str">
        <f>IF(Table1[[#This Row],[CTN]]&lt;1,INDEX([1]!NOTA[QTY],Table1[[#This Row],[//NOTA]]),"")</f>
        <v/>
      </c>
      <c r="AC319" s="4" t="str">
        <f>IF(Table1[[#This Row],[SISA]]="","",INDEX([1]!NOTA[STN],Table1[[#This Row],[//NOTA]]))</f>
        <v/>
      </c>
      <c r="AD31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19" s="2" t="str">
        <f>IF(Table1[[#This Row],[SISA X]]="","",Table1[[#This Row],[STN X]])</f>
        <v/>
      </c>
      <c r="AF319" s="2" t="str">
        <f ca="1">IF(AND(AR$5:AR$373&gt;=$3:$3,AR$5:AR$373&lt;=$4:$4),Table1[[#This Row],[CTN]],"")</f>
        <v/>
      </c>
      <c r="AG319" s="2" t="str">
        <f ca="1">IF(Table1[[#This Row],[CTN_MG_1]]="","",Table1[[#This Row],[SISA X]])</f>
        <v/>
      </c>
      <c r="AH319" s="2" t="str">
        <f ca="1">IF(Table1[[#This Row],[QTY_ECER_MG_1]]="","",Table1[[#This Row],[STN SISA X]])</f>
        <v/>
      </c>
      <c r="AI319" s="2" t="str">
        <f ca="1">IF(Table1[[#This Row],[CTN_MG_1]]="","",COUNT(AF$6:AF319))</f>
        <v/>
      </c>
      <c r="AJ319" s="2">
        <f ca="1">IF(AND(Table1[TGL_H]&gt;=$3:$3,Table1[TGL_H]&lt;=$4:$4),Table1[CTN],"")</f>
        <v>5</v>
      </c>
      <c r="AK319" s="2" t="str">
        <f ca="1">IF(Table1[[#This Row],[CTN_MG_2]]="","",Table1[[#This Row],[SISA X]])</f>
        <v/>
      </c>
      <c r="AL319" s="2" t="str">
        <f ca="1">IF(Table1[[#This Row],[QTY_ECER_MG_2]]="","",Table1[[#This Row],[STN SISA X]])</f>
        <v/>
      </c>
      <c r="AM319" s="2">
        <f ca="1">IF(Table1[[#This Row],[CTN_MG_2]]="","",COUNT(AJ$6:AJ319))</f>
        <v>145</v>
      </c>
      <c r="AN319" s="2" t="str">
        <f ca="1">IF(AND(AR$5:AR$373&gt;=$3:$3,AR$5:AR$373&lt;=$4:$4),Table1[[#This Row],[CTN]],"")</f>
        <v/>
      </c>
      <c r="AO319" s="2" t="str">
        <f ca="1">IF(Table1[[#This Row],[CTN_MG_3]]="","",Table1[[#This Row],[SISA X]])</f>
        <v/>
      </c>
      <c r="AP319" s="2" t="str">
        <f ca="1">IF(Table1[[#This Row],[QTY_ECER_MG_3]]="","",Table1[[#This Row],[STN SISA X]])</f>
        <v/>
      </c>
      <c r="AQ319" s="4" t="str">
        <f ca="1">IF(Table1[[#This Row],[CTN_MG_3]]="","",COUNT(AN$6:AN319))</f>
        <v/>
      </c>
      <c r="AR319" s="3">
        <f ca="1">INDEX([1]!NOTA[TGL_H],Table1[[#This Row],[//NOTA]])</f>
        <v>45121</v>
      </c>
    </row>
    <row r="320" spans="1:44" x14ac:dyDescent="0.25">
      <c r="A320" s="1">
        <v>394</v>
      </c>
      <c r="D320" s="4" t="str">
        <f ca="1">INDEX([1]!NOTA[NB NOTA_C_QTY],Table1[[#This Row],[//NOTA]])</f>
        <v>sampulsamsonkwartobatik240pcsuntana</v>
      </c>
      <c r="E32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sampulsamsonkwartobatik240pcs</v>
      </c>
      <c r="F320" s="4">
        <f ca="1">MATCH(Table1[NB BM_C_QTY],Table6[POINTER],0)</f>
        <v>3220</v>
      </c>
      <c r="G320" s="4">
        <f t="shared" si="5"/>
        <v>394</v>
      </c>
      <c r="H320" s="4">
        <f ca="1">MATCH(Table1[[#This Row],[NB NOTA_C_QTY]],[2]!db[NB NOTA_C_QTY+F],0)</f>
        <v>2247</v>
      </c>
      <c r="I320" s="4" t="str">
        <f ca="1">INDEX(INDIRECT($4:$4),Table1[//DB])</f>
        <v>Sampul Samson Kwarto Batik</v>
      </c>
      <c r="J320" s="4" t="str">
        <f ca="1">INDEX(INDIRECT($4:$4),Table1[//DB])</f>
        <v>UNTANA</v>
      </c>
      <c r="K320" s="5" t="str">
        <f ca="1">INDEX(INDIRECT($4:$4),Table1[//DB])</f>
        <v>PARAMA</v>
      </c>
      <c r="L320" s="4" t="str">
        <f ca="1">INDEX(INDIRECT($4:$4),Table1[//DB])</f>
        <v>240 PCS</v>
      </c>
      <c r="M320" s="4" t="str">
        <f ca="1">INDEX(INDIRECT($4:$4),Table1[//DB])</f>
        <v>kertas</v>
      </c>
      <c r="N320" s="4" t="str">
        <f ca="1">INDEX(INDIRECT($4:$4),Table1[//DB])</f>
        <v>240</v>
      </c>
      <c r="O320" s="4" t="str">
        <f ca="1">INDEX(INDIRECT($4:$4),Table1[//DB])</f>
        <v>PCS</v>
      </c>
      <c r="P320" s="4" t="str">
        <f ca="1">INDEX(INDIRECT($4:$4),Table1[//DB])</f>
        <v/>
      </c>
      <c r="Q320" s="4" t="str">
        <f ca="1">INDEX(INDIRECT($4:$4),Table1[//DB])</f>
        <v/>
      </c>
      <c r="R320" s="4" t="str">
        <f ca="1">INDEX(INDIRECT($4:$4),Table1[//DB])</f>
        <v/>
      </c>
      <c r="S320" s="4" t="str">
        <f ca="1">INDEX(INDIRECT($4:$4),Table1[//DB])</f>
        <v/>
      </c>
      <c r="T320" s="4">
        <f ca="1">INDEX(INDIRECT($4:$4),Table1[//DB])</f>
        <v>240</v>
      </c>
      <c r="U320" s="4" t="str">
        <f ca="1">INDEX(INDIRECT($4:$4),Table1[//DB])</f>
        <v>PCS</v>
      </c>
      <c r="V320" s="4"/>
      <c r="W320" s="2">
        <f>INDEX([1]!NOTA[C],Table1[[#This Row],[//NOTA]])</f>
        <v>5</v>
      </c>
      <c r="X320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20" s="2">
        <f>IF(Table1[[#This Row],[CTN]]&lt;1,"",INDEX([1]!NOTA[QTY],Table1[[#This Row],[//NOTA]]))</f>
        <v>1200</v>
      </c>
      <c r="Z320" s="2" t="str">
        <f>IF(Table1[[#This Row],[CTN]]&lt;1,"",INDEX([1]!NOTA[STN],Table1[[#This Row],[//NOTA]]))</f>
        <v>PCS</v>
      </c>
      <c r="AA32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1200</v>
      </c>
      <c r="AB320" s="4" t="str">
        <f>IF(Table1[[#This Row],[CTN]]&lt;1,INDEX([1]!NOTA[QTY],Table1[[#This Row],[//NOTA]]),"")</f>
        <v/>
      </c>
      <c r="AC320" s="4" t="str">
        <f>IF(Table1[[#This Row],[SISA]]="","",INDEX([1]!NOTA[STN],Table1[[#This Row],[//NOTA]]))</f>
        <v/>
      </c>
      <c r="AD32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0" s="2" t="str">
        <f>IF(Table1[[#This Row],[SISA X]]="","",Table1[[#This Row],[STN X]])</f>
        <v/>
      </c>
      <c r="AF320" s="2" t="str">
        <f ca="1">IF(AND(AR$5:AR$373&gt;=$3:$3,AR$5:AR$373&lt;=$4:$4),Table1[[#This Row],[CTN]],"")</f>
        <v/>
      </c>
      <c r="AG320" s="2" t="str">
        <f ca="1">IF(Table1[[#This Row],[CTN_MG_1]]="","",Table1[[#This Row],[SISA X]])</f>
        <v/>
      </c>
      <c r="AH320" s="2" t="str">
        <f ca="1">IF(Table1[[#This Row],[QTY_ECER_MG_1]]="","",Table1[[#This Row],[STN SISA X]])</f>
        <v/>
      </c>
      <c r="AI320" s="2" t="str">
        <f ca="1">IF(Table1[[#This Row],[CTN_MG_1]]="","",COUNT(AF$6:AF320))</f>
        <v/>
      </c>
      <c r="AJ320" s="2">
        <f ca="1">IF(AND(Table1[TGL_H]&gt;=$3:$3,Table1[TGL_H]&lt;=$4:$4),Table1[CTN],"")</f>
        <v>5</v>
      </c>
      <c r="AK320" s="2" t="str">
        <f ca="1">IF(Table1[[#This Row],[CTN_MG_2]]="","",Table1[[#This Row],[SISA X]])</f>
        <v/>
      </c>
      <c r="AL320" s="2" t="str">
        <f ca="1">IF(Table1[[#This Row],[QTY_ECER_MG_2]]="","",Table1[[#This Row],[STN SISA X]])</f>
        <v/>
      </c>
      <c r="AM320" s="2">
        <f ca="1">IF(Table1[[#This Row],[CTN_MG_2]]="","",COUNT(AJ$6:AJ320))</f>
        <v>146</v>
      </c>
      <c r="AN320" s="2" t="str">
        <f ca="1">IF(AND(AR$5:AR$373&gt;=$3:$3,AR$5:AR$373&lt;=$4:$4),Table1[[#This Row],[CTN]],"")</f>
        <v/>
      </c>
      <c r="AO320" s="2" t="str">
        <f ca="1">IF(Table1[[#This Row],[CTN_MG_3]]="","",Table1[[#This Row],[SISA X]])</f>
        <v/>
      </c>
      <c r="AP320" s="2" t="str">
        <f ca="1">IF(Table1[[#This Row],[QTY_ECER_MG_3]]="","",Table1[[#This Row],[STN SISA X]])</f>
        <v/>
      </c>
      <c r="AQ320" s="4" t="str">
        <f ca="1">IF(Table1[[#This Row],[CTN_MG_3]]="","",COUNT(AN$6:AN320))</f>
        <v/>
      </c>
      <c r="AR320" s="3">
        <f ca="1">INDEX([1]!NOTA[TGL_H],Table1[[#This Row],[//NOTA]])</f>
        <v>45122</v>
      </c>
    </row>
    <row r="321" spans="1:44" x14ac:dyDescent="0.25">
      <c r="A321" s="1">
        <v>395</v>
      </c>
      <c r="D321" s="4" t="str">
        <f ca="1">INDEX([1]!NOTA[NB NOTA_C_QTY],Table1[[#This Row],[//NOTA]])</f>
        <v>sampulsamsonboxybatik180pcsuntana</v>
      </c>
      <c r="E32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sampulsamsonboxybatik180pcs</v>
      </c>
      <c r="F321" s="4">
        <f ca="1">MATCH(Table1[NB BM_C_QTY],Table6[POINTER],0)</f>
        <v>3219</v>
      </c>
      <c r="G321" s="4">
        <f t="shared" si="5"/>
        <v>395</v>
      </c>
      <c r="H321" s="4">
        <f ca="1">MATCH(Table1[[#This Row],[NB NOTA_C_QTY]],[2]!db[NB NOTA_C_QTY+F],0)</f>
        <v>2245</v>
      </c>
      <c r="I321" s="4" t="str">
        <f ca="1">INDEX(INDIRECT($4:$4),Table1[//DB])</f>
        <v>Sampul Samson Boxy Batik</v>
      </c>
      <c r="J321" s="4" t="str">
        <f ca="1">INDEX(INDIRECT($4:$4),Table1[//DB])</f>
        <v>UNTANA</v>
      </c>
      <c r="K321" s="5" t="str">
        <f ca="1">INDEX(INDIRECT($4:$4),Table1[//DB])</f>
        <v>PARAMA</v>
      </c>
      <c r="L321" s="4" t="str">
        <f ca="1">INDEX(INDIRECT($4:$4),Table1[//DB])</f>
        <v>180 PCS</v>
      </c>
      <c r="M321" s="4" t="str">
        <f ca="1">INDEX(INDIRECT($4:$4),Table1[//DB])</f>
        <v>kertas</v>
      </c>
      <c r="N321" s="4" t="str">
        <f ca="1">INDEX(INDIRECT($4:$4),Table1[//DB])</f>
        <v>180</v>
      </c>
      <c r="O321" s="4" t="str">
        <f ca="1">INDEX(INDIRECT($4:$4),Table1[//DB])</f>
        <v>PCS</v>
      </c>
      <c r="P321" s="4" t="str">
        <f ca="1">INDEX(INDIRECT($4:$4),Table1[//DB])</f>
        <v/>
      </c>
      <c r="Q321" s="4" t="str">
        <f ca="1">INDEX(INDIRECT($4:$4),Table1[//DB])</f>
        <v/>
      </c>
      <c r="R321" s="4" t="str">
        <f ca="1">INDEX(INDIRECT($4:$4),Table1[//DB])</f>
        <v/>
      </c>
      <c r="S321" s="4" t="str">
        <f ca="1">INDEX(INDIRECT($4:$4),Table1[//DB])</f>
        <v/>
      </c>
      <c r="T321" s="4">
        <f ca="1">INDEX(INDIRECT($4:$4),Table1[//DB])</f>
        <v>180</v>
      </c>
      <c r="U321" s="4" t="str">
        <f ca="1">INDEX(INDIRECT($4:$4),Table1[//DB])</f>
        <v>PCS</v>
      </c>
      <c r="V321" s="4"/>
      <c r="W321" s="2">
        <f>INDEX([1]!NOTA[C],Table1[[#This Row],[//NOTA]])</f>
        <v>5</v>
      </c>
      <c r="X321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21" s="2">
        <f>IF(Table1[[#This Row],[CTN]]&lt;1,"",INDEX([1]!NOTA[QTY],Table1[[#This Row],[//NOTA]]))</f>
        <v>900</v>
      </c>
      <c r="Z321" s="2" t="str">
        <f>IF(Table1[[#This Row],[CTN]]&lt;1,"",INDEX([1]!NOTA[STN],Table1[[#This Row],[//NOTA]]))</f>
        <v>PCS</v>
      </c>
      <c r="AA32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900</v>
      </c>
      <c r="AB321" s="4" t="str">
        <f>IF(Table1[[#This Row],[CTN]]&lt;1,INDEX([1]!NOTA[QTY],Table1[[#This Row],[//NOTA]]),"")</f>
        <v/>
      </c>
      <c r="AC321" s="4" t="str">
        <f>IF(Table1[[#This Row],[SISA]]="","",INDEX([1]!NOTA[STN],Table1[[#This Row],[//NOTA]]))</f>
        <v/>
      </c>
      <c r="AD32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1" s="2" t="str">
        <f>IF(Table1[[#This Row],[SISA X]]="","",Table1[[#This Row],[STN X]])</f>
        <v/>
      </c>
      <c r="AF321" s="2" t="str">
        <f ca="1">IF(AND(AR$5:AR$373&gt;=$3:$3,AR$5:AR$373&lt;=$4:$4),Table1[[#This Row],[CTN]],"")</f>
        <v/>
      </c>
      <c r="AG321" s="2" t="str">
        <f ca="1">IF(Table1[[#This Row],[CTN_MG_1]]="","",Table1[[#This Row],[SISA X]])</f>
        <v/>
      </c>
      <c r="AH321" s="2" t="str">
        <f ca="1">IF(Table1[[#This Row],[QTY_ECER_MG_1]]="","",Table1[[#This Row],[STN SISA X]])</f>
        <v/>
      </c>
      <c r="AI321" s="2" t="str">
        <f ca="1">IF(Table1[[#This Row],[CTN_MG_1]]="","",COUNT(AF$6:AF321))</f>
        <v/>
      </c>
      <c r="AJ321" s="2">
        <f ca="1">IF(AND(Table1[TGL_H]&gt;=$3:$3,Table1[TGL_H]&lt;=$4:$4),Table1[CTN],"")</f>
        <v>5</v>
      </c>
      <c r="AK321" s="2" t="str">
        <f ca="1">IF(Table1[[#This Row],[CTN_MG_2]]="","",Table1[[#This Row],[SISA X]])</f>
        <v/>
      </c>
      <c r="AL321" s="2" t="str">
        <f ca="1">IF(Table1[[#This Row],[QTY_ECER_MG_2]]="","",Table1[[#This Row],[STN SISA X]])</f>
        <v/>
      </c>
      <c r="AM321" s="2">
        <f ca="1">IF(Table1[[#This Row],[CTN_MG_2]]="","",COUNT(AJ$6:AJ321))</f>
        <v>147</v>
      </c>
      <c r="AN321" s="2" t="str">
        <f ca="1">IF(AND(AR$5:AR$373&gt;=$3:$3,AR$5:AR$373&lt;=$4:$4),Table1[[#This Row],[CTN]],"")</f>
        <v/>
      </c>
      <c r="AO321" s="2" t="str">
        <f ca="1">IF(Table1[[#This Row],[CTN_MG_3]]="","",Table1[[#This Row],[SISA X]])</f>
        <v/>
      </c>
      <c r="AP321" s="2" t="str">
        <f ca="1">IF(Table1[[#This Row],[QTY_ECER_MG_3]]="","",Table1[[#This Row],[STN SISA X]])</f>
        <v/>
      </c>
      <c r="AQ321" s="4" t="str">
        <f ca="1">IF(Table1[[#This Row],[CTN_MG_3]]="","",COUNT(AN$6:AN321))</f>
        <v/>
      </c>
      <c r="AR321" s="3">
        <f ca="1">INDEX([1]!NOTA[TGL_H],Table1[[#This Row],[//NOTA]])</f>
        <v>45122</v>
      </c>
    </row>
    <row r="322" spans="1:44" x14ac:dyDescent="0.25">
      <c r="A322" s="1">
        <v>397</v>
      </c>
      <c r="D322" s="4" t="str">
        <f ca="1">INDEX([1]!NOTA[NB NOTA_C_QTY],Table1[[#This Row],[//NOTA]])</f>
        <v>sampuloppalexanderboxy300pakuntana</v>
      </c>
      <c r="E32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sampuloppalexanderboxy300pak</v>
      </c>
      <c r="F322" s="4">
        <f ca="1">MATCH(Table1[NB BM_C_QTY],Table6[POINTER],0)</f>
        <v>1853</v>
      </c>
      <c r="G322" s="4">
        <f t="shared" si="5"/>
        <v>397</v>
      </c>
      <c r="H322" s="4">
        <f ca="1">MATCH(Table1[[#This Row],[NB NOTA_C_QTY]],[2]!db[NB NOTA_C_QTY+F],0)</f>
        <v>2242</v>
      </c>
      <c r="I322" s="4" t="str">
        <f ca="1">INDEX(INDIRECT($4:$4),Table1[//DB])</f>
        <v>Sampul OPP Alexander Boxy</v>
      </c>
      <c r="J322" s="4" t="str">
        <f ca="1">INDEX(INDIRECT($4:$4),Table1[//DB])</f>
        <v>UNTANA</v>
      </c>
      <c r="K322" s="5" t="str">
        <f ca="1">INDEX(INDIRECT($4:$4),Table1[//DB])</f>
        <v>ALPINDO</v>
      </c>
      <c r="L322" s="4" t="str">
        <f ca="1">INDEX(INDIRECT($4:$4),Table1[//DB])</f>
        <v>300 PAK</v>
      </c>
      <c r="M322" s="4" t="str">
        <f ca="1">INDEX(INDIRECT($4:$4),Table1[//DB])</f>
        <v>kertas</v>
      </c>
      <c r="N322" s="4" t="str">
        <f ca="1">INDEX(INDIRECT($4:$4),Table1[//DB])</f>
        <v>300</v>
      </c>
      <c r="O322" s="4" t="str">
        <f ca="1">INDEX(INDIRECT($4:$4),Table1[//DB])</f>
        <v>PAK</v>
      </c>
      <c r="P322" s="4" t="str">
        <f ca="1">INDEX(INDIRECT($4:$4),Table1[//DB])</f>
        <v/>
      </c>
      <c r="Q322" s="4" t="str">
        <f ca="1">INDEX(INDIRECT($4:$4),Table1[//DB])</f>
        <v/>
      </c>
      <c r="R322" s="4" t="str">
        <f ca="1">INDEX(INDIRECT($4:$4),Table1[//DB])</f>
        <v/>
      </c>
      <c r="S322" s="4" t="str">
        <f ca="1">INDEX(INDIRECT($4:$4),Table1[//DB])</f>
        <v/>
      </c>
      <c r="T322" s="4">
        <f ca="1">INDEX(INDIRECT($4:$4),Table1[//DB])</f>
        <v>300</v>
      </c>
      <c r="U322" s="4" t="str">
        <f ca="1">INDEX(INDIRECT($4:$4),Table1[//DB])</f>
        <v>PAK</v>
      </c>
      <c r="V322" s="4"/>
      <c r="W322" s="2">
        <f>INDEX([1]!NOTA[C],Table1[[#This Row],[//NOTA]])</f>
        <v>5</v>
      </c>
      <c r="X322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22" s="2">
        <f>IF(Table1[[#This Row],[CTN]]&lt;1,"",INDEX([1]!NOTA[QTY],Table1[[#This Row],[//NOTA]]))</f>
        <v>1500</v>
      </c>
      <c r="Z322" s="2" t="str">
        <f>IF(Table1[[#This Row],[CTN]]&lt;1,"",INDEX([1]!NOTA[STN],Table1[[#This Row],[//NOTA]]))</f>
        <v>PAK</v>
      </c>
      <c r="AA32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1500</v>
      </c>
      <c r="AB322" s="4" t="str">
        <f>IF(Table1[[#This Row],[CTN]]&lt;1,INDEX([1]!NOTA[QTY],Table1[[#This Row],[//NOTA]]),"")</f>
        <v/>
      </c>
      <c r="AC322" s="4" t="str">
        <f>IF(Table1[[#This Row],[SISA]]="","",INDEX([1]!NOTA[STN],Table1[[#This Row],[//NOTA]]))</f>
        <v/>
      </c>
      <c r="AD32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2" s="2" t="str">
        <f>IF(Table1[[#This Row],[SISA X]]="","",Table1[[#This Row],[STN X]])</f>
        <v/>
      </c>
      <c r="AF322" s="2" t="str">
        <f ca="1">IF(AND(AR$5:AR$373&gt;=$3:$3,AR$5:AR$373&lt;=$4:$4),Table1[[#This Row],[CTN]],"")</f>
        <v/>
      </c>
      <c r="AG322" s="2" t="str">
        <f ca="1">IF(Table1[[#This Row],[CTN_MG_1]]="","",Table1[[#This Row],[SISA X]])</f>
        <v/>
      </c>
      <c r="AH322" s="2" t="str">
        <f ca="1">IF(Table1[[#This Row],[QTY_ECER_MG_1]]="","",Table1[[#This Row],[STN SISA X]])</f>
        <v/>
      </c>
      <c r="AI322" s="2" t="str">
        <f ca="1">IF(Table1[[#This Row],[CTN_MG_1]]="","",COUNT(AF$6:AF322))</f>
        <v/>
      </c>
      <c r="AJ322" s="2">
        <f ca="1">IF(AND(Table1[TGL_H]&gt;=$3:$3,Table1[TGL_H]&lt;=$4:$4),Table1[CTN],"")</f>
        <v>5</v>
      </c>
      <c r="AK322" s="2" t="str">
        <f ca="1">IF(Table1[[#This Row],[CTN_MG_2]]="","",Table1[[#This Row],[SISA X]])</f>
        <v/>
      </c>
      <c r="AL322" s="2" t="str">
        <f ca="1">IF(Table1[[#This Row],[QTY_ECER_MG_2]]="","",Table1[[#This Row],[STN SISA X]])</f>
        <v/>
      </c>
      <c r="AM322" s="2">
        <f ca="1">IF(Table1[[#This Row],[CTN_MG_2]]="","",COUNT(AJ$6:AJ322))</f>
        <v>148</v>
      </c>
      <c r="AN322" s="2" t="str">
        <f ca="1">IF(AND(AR$5:AR$373&gt;=$3:$3,AR$5:AR$373&lt;=$4:$4),Table1[[#This Row],[CTN]],"")</f>
        <v/>
      </c>
      <c r="AO322" s="2" t="str">
        <f ca="1">IF(Table1[[#This Row],[CTN_MG_3]]="","",Table1[[#This Row],[SISA X]])</f>
        <v/>
      </c>
      <c r="AP322" s="2" t="str">
        <f ca="1">IF(Table1[[#This Row],[QTY_ECER_MG_3]]="","",Table1[[#This Row],[STN SISA X]])</f>
        <v/>
      </c>
      <c r="AQ322" s="4" t="str">
        <f ca="1">IF(Table1[[#This Row],[CTN_MG_3]]="","",COUNT(AN$6:AN322))</f>
        <v/>
      </c>
      <c r="AR322" s="3">
        <f ca="1">INDEX([1]!NOTA[TGL_H],Table1[[#This Row],[//NOTA]])</f>
        <v>45121</v>
      </c>
    </row>
    <row r="323" spans="1:44" x14ac:dyDescent="0.25">
      <c r="A323" s="1">
        <v>399</v>
      </c>
      <c r="D323" s="4" t="str">
        <f ca="1">INDEX([1]!NOTA[NB NOTA_C_QTY],Table1[[#This Row],[//NOTA]])</f>
        <v>kenkocuttera3009mmblade30lsnartomoro</v>
      </c>
      <c r="E32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cutterkenkoa30030lsn</v>
      </c>
      <c r="F323" s="4">
        <f ca="1">MATCH(Table1[NB BM_C_QTY],Table6[POINTER],0)</f>
        <v>3492</v>
      </c>
      <c r="G323" s="4">
        <f t="shared" si="5"/>
        <v>399</v>
      </c>
      <c r="H323" s="4">
        <f ca="1">MATCH(Table1[[#This Row],[NB NOTA_C_QTY]],[2]!db[NB NOTA_C_QTY+F],0)</f>
        <v>1300</v>
      </c>
      <c r="I323" s="4" t="str">
        <f ca="1">INDEX(INDIRECT($4:$4),Table1[//DB])</f>
        <v>Cutter Kenko A-300</v>
      </c>
      <c r="J323" s="4" t="str">
        <f ca="1">INDEX(INDIRECT($4:$4),Table1[//DB])</f>
        <v>ARTO MORO</v>
      </c>
      <c r="K323" s="5" t="str">
        <f ca="1">INDEX(INDIRECT($4:$4),Table1[//DB])</f>
        <v>KENKO</v>
      </c>
      <c r="L323" s="4" t="str">
        <f ca="1">INDEX(INDIRECT($4:$4),Table1[//DB])</f>
        <v>30 LSN</v>
      </c>
      <c r="M323" s="4" t="str">
        <f ca="1">INDEX(INDIRECT($4:$4),Table1[//DB])</f>
        <v>cutter</v>
      </c>
      <c r="N323" s="4" t="str">
        <f ca="1">INDEX(INDIRECT($4:$4),Table1[//DB])</f>
        <v>30</v>
      </c>
      <c r="O323" s="4" t="str">
        <f ca="1">INDEX(INDIRECT($4:$4),Table1[//DB])</f>
        <v>LSN</v>
      </c>
      <c r="P323" s="4">
        <f ca="1">INDEX(INDIRECT($4:$4),Table1[//DB])</f>
        <v>12</v>
      </c>
      <c r="Q323" s="4" t="str">
        <f ca="1">INDEX(INDIRECT($4:$4),Table1[//DB])</f>
        <v>PCS</v>
      </c>
      <c r="R323" s="4" t="str">
        <f ca="1">INDEX(INDIRECT($4:$4),Table1[//DB])</f>
        <v/>
      </c>
      <c r="S323" s="4" t="str">
        <f ca="1">INDEX(INDIRECT($4:$4),Table1[//DB])</f>
        <v/>
      </c>
      <c r="T323" s="4">
        <f ca="1">INDEX(INDIRECT($4:$4),Table1[//DB])</f>
        <v>360</v>
      </c>
      <c r="U323" s="4" t="str">
        <f ca="1">INDEX(INDIRECT($4:$4),Table1[//DB])</f>
        <v>PCS</v>
      </c>
      <c r="V323" s="4"/>
      <c r="W323" s="2">
        <f>INDEX([1]!NOTA[C],Table1[[#This Row],[//NOTA]])</f>
        <v>2</v>
      </c>
      <c r="X32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23" s="2">
        <f>IF(Table1[[#This Row],[CTN]]&lt;1,"",INDEX([1]!NOTA[QTY],Table1[[#This Row],[//NOTA]]))</f>
        <v>0</v>
      </c>
      <c r="Z323" s="2">
        <f>IF(Table1[[#This Row],[CTN]]&lt;1,"",INDEX([1]!NOTA[STN],Table1[[#This Row],[//NOTA]]))</f>
        <v>0</v>
      </c>
      <c r="AA32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323" s="4" t="str">
        <f>IF(Table1[[#This Row],[CTN]]&lt;1,INDEX([1]!NOTA[QTY],Table1[[#This Row],[//NOTA]]),"")</f>
        <v/>
      </c>
      <c r="AC323" s="4" t="str">
        <f>IF(Table1[[#This Row],[SISA]]="","",INDEX([1]!NOTA[STN],Table1[[#This Row],[//NOTA]]))</f>
        <v/>
      </c>
      <c r="AD32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3" s="2" t="str">
        <f>IF(Table1[[#This Row],[SISA X]]="","",Table1[[#This Row],[STN X]])</f>
        <v/>
      </c>
      <c r="AF323" s="2" t="str">
        <f ca="1">IF(AND(AR$5:AR$373&gt;=$3:$3,AR$5:AR$373&lt;=$4:$4),Table1[[#This Row],[CTN]],"")</f>
        <v/>
      </c>
      <c r="AG323" s="2" t="str">
        <f ca="1">IF(Table1[[#This Row],[CTN_MG_1]]="","",Table1[[#This Row],[SISA X]])</f>
        <v/>
      </c>
      <c r="AH323" s="2" t="str">
        <f ca="1">IF(Table1[[#This Row],[QTY_ECER_MG_1]]="","",Table1[[#This Row],[STN SISA X]])</f>
        <v/>
      </c>
      <c r="AI323" s="2" t="str">
        <f ca="1">IF(Table1[[#This Row],[CTN_MG_1]]="","",COUNT(AF$6:AF323))</f>
        <v/>
      </c>
      <c r="AJ323" s="2" t="str">
        <f ca="1">IF(AND(Table1[TGL_H]&gt;=$3:$3,Table1[TGL_H]&lt;=$4:$4),Table1[CTN],"")</f>
        <v/>
      </c>
      <c r="AK323" s="2" t="str">
        <f ca="1">IF(Table1[[#This Row],[CTN_MG_2]]="","",Table1[[#This Row],[SISA X]])</f>
        <v/>
      </c>
      <c r="AL323" s="2" t="str">
        <f ca="1">IF(Table1[[#This Row],[QTY_ECER_MG_2]]="","",Table1[[#This Row],[STN SISA X]])</f>
        <v/>
      </c>
      <c r="AM323" s="2" t="str">
        <f ca="1">IF(Table1[[#This Row],[CTN_MG_2]]="","",COUNT(AJ$6:AJ323))</f>
        <v/>
      </c>
      <c r="AN323" s="2">
        <f ca="1">IF(AND(AR$5:AR$373&gt;=$3:$3,AR$5:AR$373&lt;=$4:$4),Table1[[#This Row],[CTN]],"")</f>
        <v>2</v>
      </c>
      <c r="AO323" s="2" t="str">
        <f ca="1">IF(Table1[[#This Row],[CTN_MG_3]]="","",Table1[[#This Row],[SISA X]])</f>
        <v/>
      </c>
      <c r="AP323" s="2" t="str">
        <f ca="1">IF(Table1[[#This Row],[QTY_ECER_MG_3]]="","",Table1[[#This Row],[STN SISA X]])</f>
        <v/>
      </c>
      <c r="AQ323" s="4">
        <f ca="1">IF(Table1[[#This Row],[CTN_MG_3]]="","",COUNT(AN$6:AN323))</f>
        <v>1</v>
      </c>
      <c r="AR323" s="3">
        <f ca="1">INDEX([1]!NOTA[TGL_H],Table1[[#This Row],[//NOTA]])</f>
        <v>45125</v>
      </c>
    </row>
    <row r="324" spans="1:44" x14ac:dyDescent="0.25">
      <c r="A324" s="1">
        <v>400</v>
      </c>
      <c r="D324" s="4" t="str">
        <f ca="1">INDEX([1]!NOTA[NB NOTA_C_QTY],Table1[[#This Row],[//NOTA]])</f>
        <v>kenkocutterl50018mmblade20lsnartomoro</v>
      </c>
      <c r="E32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cutterkenkol50020lsn</v>
      </c>
      <c r="F324" s="4">
        <f ca="1">MATCH(Table1[NB BM_C_QTY],Table6[POINTER],0)</f>
        <v>3494</v>
      </c>
      <c r="G324" s="4">
        <f t="shared" si="5"/>
        <v>400</v>
      </c>
      <c r="H324" s="4">
        <f ca="1">MATCH(Table1[[#This Row],[NB NOTA_C_QTY]],[2]!db[NB NOTA_C_QTY+F],0)</f>
        <v>1305</v>
      </c>
      <c r="I324" s="4" t="str">
        <f ca="1">INDEX(INDIRECT($4:$4),Table1[//DB])</f>
        <v>Cutter Kenko L-500</v>
      </c>
      <c r="J324" s="4" t="str">
        <f ca="1">INDEX(INDIRECT($4:$4),Table1[//DB])</f>
        <v>ARTO MORO</v>
      </c>
      <c r="K324" s="5" t="str">
        <f ca="1">INDEX(INDIRECT($4:$4),Table1[//DB])</f>
        <v>KENKO</v>
      </c>
      <c r="L324" s="4" t="str">
        <f ca="1">INDEX(INDIRECT($4:$4),Table1[//DB])</f>
        <v>20 LSN</v>
      </c>
      <c r="M324" s="4" t="str">
        <f ca="1">INDEX(INDIRECT($4:$4),Table1[//DB])</f>
        <v>cutter</v>
      </c>
      <c r="N324" s="4" t="str">
        <f ca="1">INDEX(INDIRECT($4:$4),Table1[//DB])</f>
        <v>20</v>
      </c>
      <c r="O324" s="4" t="str">
        <f ca="1">INDEX(INDIRECT($4:$4),Table1[//DB])</f>
        <v>LSN</v>
      </c>
      <c r="P324" s="4">
        <f ca="1">INDEX(INDIRECT($4:$4),Table1[//DB])</f>
        <v>12</v>
      </c>
      <c r="Q324" s="4" t="str">
        <f ca="1">INDEX(INDIRECT($4:$4),Table1[//DB])</f>
        <v>PCS</v>
      </c>
      <c r="R324" s="4" t="str">
        <f ca="1">INDEX(INDIRECT($4:$4),Table1[//DB])</f>
        <v/>
      </c>
      <c r="S324" s="4" t="str">
        <f ca="1">INDEX(INDIRECT($4:$4),Table1[//DB])</f>
        <v/>
      </c>
      <c r="T324" s="4">
        <f ca="1">INDEX(INDIRECT($4:$4),Table1[//DB])</f>
        <v>240</v>
      </c>
      <c r="U324" s="4" t="str">
        <f ca="1">INDEX(INDIRECT($4:$4),Table1[//DB])</f>
        <v>PCS</v>
      </c>
      <c r="V324" s="4"/>
      <c r="W324" s="2">
        <f>INDEX([1]!NOTA[C],Table1[[#This Row],[//NOTA]])</f>
        <v>2</v>
      </c>
      <c r="X32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24" s="2">
        <f>IF(Table1[[#This Row],[CTN]]&lt;1,"",INDEX([1]!NOTA[QTY],Table1[[#This Row],[//NOTA]]))</f>
        <v>0</v>
      </c>
      <c r="Z324" s="2">
        <f>IF(Table1[[#This Row],[CTN]]&lt;1,"",INDEX([1]!NOTA[STN],Table1[[#This Row],[//NOTA]]))</f>
        <v>0</v>
      </c>
      <c r="AA32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324" s="4" t="str">
        <f>IF(Table1[[#This Row],[CTN]]&lt;1,INDEX([1]!NOTA[QTY],Table1[[#This Row],[//NOTA]]),"")</f>
        <v/>
      </c>
      <c r="AC324" s="4" t="str">
        <f>IF(Table1[[#This Row],[SISA]]="","",INDEX([1]!NOTA[STN],Table1[[#This Row],[//NOTA]]))</f>
        <v/>
      </c>
      <c r="AD32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4" s="2" t="str">
        <f>IF(Table1[[#This Row],[SISA X]]="","",Table1[[#This Row],[STN X]])</f>
        <v/>
      </c>
      <c r="AF324" s="2" t="str">
        <f ca="1">IF(AND(AR$5:AR$373&gt;=$3:$3,AR$5:AR$373&lt;=$4:$4),Table1[[#This Row],[CTN]],"")</f>
        <v/>
      </c>
      <c r="AG324" s="2" t="str">
        <f ca="1">IF(Table1[[#This Row],[CTN_MG_1]]="","",Table1[[#This Row],[SISA X]])</f>
        <v/>
      </c>
      <c r="AH324" s="2" t="str">
        <f ca="1">IF(Table1[[#This Row],[QTY_ECER_MG_1]]="","",Table1[[#This Row],[STN SISA X]])</f>
        <v/>
      </c>
      <c r="AI324" s="2" t="str">
        <f ca="1">IF(Table1[[#This Row],[CTN_MG_1]]="","",COUNT(AF$6:AF324))</f>
        <v/>
      </c>
      <c r="AJ324" s="2" t="str">
        <f ca="1">IF(AND(Table1[TGL_H]&gt;=$3:$3,Table1[TGL_H]&lt;=$4:$4),Table1[CTN],"")</f>
        <v/>
      </c>
      <c r="AK324" s="2" t="str">
        <f ca="1">IF(Table1[[#This Row],[CTN_MG_2]]="","",Table1[[#This Row],[SISA X]])</f>
        <v/>
      </c>
      <c r="AL324" s="2" t="str">
        <f ca="1">IF(Table1[[#This Row],[QTY_ECER_MG_2]]="","",Table1[[#This Row],[STN SISA X]])</f>
        <v/>
      </c>
      <c r="AM324" s="2" t="str">
        <f ca="1">IF(Table1[[#This Row],[CTN_MG_2]]="","",COUNT(AJ$6:AJ324))</f>
        <v/>
      </c>
      <c r="AN324" s="2">
        <f ca="1">IF(AND(AR$5:AR$373&gt;=$3:$3,AR$5:AR$373&lt;=$4:$4),Table1[[#This Row],[CTN]],"")</f>
        <v>2</v>
      </c>
      <c r="AO324" s="2" t="str">
        <f ca="1">IF(Table1[[#This Row],[CTN_MG_3]]="","",Table1[[#This Row],[SISA X]])</f>
        <v/>
      </c>
      <c r="AP324" s="2" t="str">
        <f ca="1">IF(Table1[[#This Row],[QTY_ECER_MG_3]]="","",Table1[[#This Row],[STN SISA X]])</f>
        <v/>
      </c>
      <c r="AQ324" s="4">
        <f ca="1">IF(Table1[[#This Row],[CTN_MG_3]]="","",COUNT(AN$6:AN324))</f>
        <v>2</v>
      </c>
      <c r="AR324" s="3">
        <f ca="1">INDEX([1]!NOTA[TGL_H],Table1[[#This Row],[//NOTA]])</f>
        <v>45125</v>
      </c>
    </row>
    <row r="325" spans="1:44" x14ac:dyDescent="0.25">
      <c r="A325" s="1">
        <v>402</v>
      </c>
      <c r="D325" s="4" t="str">
        <f ca="1">INDEX([1]!NOTA[NB NOTA_C_QTY],Table1[[#This Row],[//NOTA]])</f>
        <v>kenkocorrectionfluidke10836lsnartomoro</v>
      </c>
      <c r="E32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tipeexkenkoke10836lsn</v>
      </c>
      <c r="F325" s="4">
        <f ca="1">MATCH(Table1[NB BM_C_QTY],Table6[POINTER],0)</f>
        <v>3807</v>
      </c>
      <c r="G325" s="4">
        <f t="shared" si="5"/>
        <v>402</v>
      </c>
      <c r="H325" s="4">
        <f ca="1">MATCH(Table1[[#This Row],[NB NOTA_C_QTY]],[2]!db[NB NOTA_C_QTY+F],0)</f>
        <v>1265</v>
      </c>
      <c r="I325" s="4" t="str">
        <f ca="1">INDEX(INDIRECT($4:$4),Table1[//DB])</f>
        <v>Tipe-ex Kenko KE-108</v>
      </c>
      <c r="J325" s="4" t="str">
        <f ca="1">INDEX(INDIRECT($4:$4),Table1[//DB])</f>
        <v>ARTO MORO</v>
      </c>
      <c r="K325" s="5" t="str">
        <f ca="1">INDEX(INDIRECT($4:$4),Table1[//DB])</f>
        <v>KENKO</v>
      </c>
      <c r="L325" s="4" t="str">
        <f ca="1">INDEX(INDIRECT($4:$4),Table1[//DB])</f>
        <v>36 LSN</v>
      </c>
      <c r="M325" s="4" t="str">
        <f ca="1">INDEX(INDIRECT($4:$4),Table1[//DB])</f>
        <v>tipex</v>
      </c>
      <c r="N325" s="4" t="str">
        <f ca="1">INDEX(INDIRECT($4:$4),Table1[//DB])</f>
        <v>36</v>
      </c>
      <c r="O325" s="4" t="str">
        <f ca="1">INDEX(INDIRECT($4:$4),Table1[//DB])</f>
        <v>LSN</v>
      </c>
      <c r="P325" s="4">
        <f ca="1">INDEX(INDIRECT($4:$4),Table1[//DB])</f>
        <v>12</v>
      </c>
      <c r="Q325" s="4" t="str">
        <f ca="1">INDEX(INDIRECT($4:$4),Table1[//DB])</f>
        <v>PCS</v>
      </c>
      <c r="R325" s="4" t="str">
        <f ca="1">INDEX(INDIRECT($4:$4),Table1[//DB])</f>
        <v/>
      </c>
      <c r="S325" s="4" t="str">
        <f ca="1">INDEX(INDIRECT($4:$4),Table1[//DB])</f>
        <v/>
      </c>
      <c r="T325" s="4">
        <f ca="1">INDEX(INDIRECT($4:$4),Table1[//DB])</f>
        <v>432</v>
      </c>
      <c r="U325" s="4" t="str">
        <f ca="1">INDEX(INDIRECT($4:$4),Table1[//DB])</f>
        <v>PCS</v>
      </c>
      <c r="V325" s="4"/>
      <c r="W325" s="2">
        <f>INDEX([1]!NOTA[C],Table1[[#This Row],[//NOTA]])</f>
        <v>2</v>
      </c>
      <c r="X32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25" s="2">
        <f>IF(Table1[[#This Row],[CTN]]&lt;1,"",INDEX([1]!NOTA[QTY],Table1[[#This Row],[//NOTA]]))</f>
        <v>0</v>
      </c>
      <c r="Z325" s="2">
        <f>IF(Table1[[#This Row],[CTN]]&lt;1,"",INDEX([1]!NOTA[STN],Table1[[#This Row],[//NOTA]]))</f>
        <v>0</v>
      </c>
      <c r="AA32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325" s="4" t="str">
        <f>IF(Table1[[#This Row],[CTN]]&lt;1,INDEX([1]!NOTA[QTY],Table1[[#This Row],[//NOTA]]),"")</f>
        <v/>
      </c>
      <c r="AC325" s="4" t="str">
        <f>IF(Table1[[#This Row],[SISA]]="","",INDEX([1]!NOTA[STN],Table1[[#This Row],[//NOTA]]))</f>
        <v/>
      </c>
      <c r="AD32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5" s="2" t="str">
        <f>IF(Table1[[#This Row],[SISA X]]="","",Table1[[#This Row],[STN X]])</f>
        <v/>
      </c>
      <c r="AF325" s="2" t="str">
        <f ca="1">IF(AND(AR$5:AR$373&gt;=$3:$3,AR$5:AR$373&lt;=$4:$4),Table1[[#This Row],[CTN]],"")</f>
        <v/>
      </c>
      <c r="AG325" s="2" t="str">
        <f ca="1">IF(Table1[[#This Row],[CTN_MG_1]]="","",Table1[[#This Row],[SISA X]])</f>
        <v/>
      </c>
      <c r="AH325" s="2" t="str">
        <f ca="1">IF(Table1[[#This Row],[QTY_ECER_MG_1]]="","",Table1[[#This Row],[STN SISA X]])</f>
        <v/>
      </c>
      <c r="AI325" s="2" t="str">
        <f ca="1">IF(Table1[[#This Row],[CTN_MG_1]]="","",COUNT(AF$6:AF325))</f>
        <v/>
      </c>
      <c r="AJ325" s="2" t="str">
        <f ca="1">IF(AND(Table1[TGL_H]&gt;=$3:$3,Table1[TGL_H]&lt;=$4:$4),Table1[CTN],"")</f>
        <v/>
      </c>
      <c r="AK325" s="2" t="str">
        <f ca="1">IF(Table1[[#This Row],[CTN_MG_2]]="","",Table1[[#This Row],[SISA X]])</f>
        <v/>
      </c>
      <c r="AL325" s="2" t="str">
        <f ca="1">IF(Table1[[#This Row],[QTY_ECER_MG_2]]="","",Table1[[#This Row],[STN SISA X]])</f>
        <v/>
      </c>
      <c r="AM325" s="2" t="str">
        <f ca="1">IF(Table1[[#This Row],[CTN_MG_2]]="","",COUNT(AJ$6:AJ325))</f>
        <v/>
      </c>
      <c r="AN325" s="2">
        <f ca="1">IF(AND(AR$5:AR$373&gt;=$3:$3,AR$5:AR$373&lt;=$4:$4),Table1[[#This Row],[CTN]],"")</f>
        <v>2</v>
      </c>
      <c r="AO325" s="2" t="str">
        <f ca="1">IF(Table1[[#This Row],[CTN_MG_3]]="","",Table1[[#This Row],[SISA X]])</f>
        <v/>
      </c>
      <c r="AP325" s="2" t="str">
        <f ca="1">IF(Table1[[#This Row],[QTY_ECER_MG_3]]="","",Table1[[#This Row],[STN SISA X]])</f>
        <v/>
      </c>
      <c r="AQ325" s="4">
        <f ca="1">IF(Table1[[#This Row],[CTN_MG_3]]="","",COUNT(AN$6:AN325))</f>
        <v>3</v>
      </c>
      <c r="AR325" s="3">
        <f ca="1">INDEX([1]!NOTA[TGL_H],Table1[[#This Row],[//NOTA]])</f>
        <v>45125</v>
      </c>
    </row>
    <row r="326" spans="1:44" x14ac:dyDescent="0.25">
      <c r="A326" s="1">
        <v>403</v>
      </c>
      <c r="D326" s="4" t="str">
        <f ca="1">INDEX([1]!NOTA[NB NOTA_C_QTY],Table1[[#This Row],[//NOTA]])</f>
        <v>kenkopaperfastenerpf508mixcolor100boxartomoro</v>
      </c>
      <c r="E32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paperfastenerkenkopf508warna100box</v>
      </c>
      <c r="F326" s="4">
        <f ca="1">MATCH(Table1[NB BM_C_QTY],Table6[POINTER],0)</f>
        <v>3816</v>
      </c>
      <c r="G326" s="4">
        <f t="shared" ref="G326:G345" si="6">A:A</f>
        <v>403</v>
      </c>
      <c r="H326" s="4">
        <f ca="1">MATCH(Table1[[#This Row],[NB NOTA_C_QTY]],[2]!db[NB NOTA_C_QTY+F],0)</f>
        <v>1402</v>
      </c>
      <c r="I326" s="4" t="str">
        <f ca="1">INDEX(INDIRECT($4:$4),Table1[//DB])</f>
        <v>Paper fastener Kenko PF-508 Warna</v>
      </c>
      <c r="J326" s="4" t="str">
        <f ca="1">INDEX(INDIRECT($4:$4),Table1[//DB])</f>
        <v>ARTO MORO</v>
      </c>
      <c r="K326" s="5" t="str">
        <f ca="1">INDEX(INDIRECT($4:$4),Table1[//DB])</f>
        <v>KENKO</v>
      </c>
      <c r="L326" s="4" t="str">
        <f ca="1">INDEX(INDIRECT($4:$4),Table1[//DB])</f>
        <v>100 BOX</v>
      </c>
      <c r="M326" s="4" t="str">
        <f ca="1">INDEX(INDIRECT($4:$4),Table1[//DB])</f>
        <v>acco</v>
      </c>
      <c r="N326" s="4" t="str">
        <f ca="1">INDEX(INDIRECT($4:$4),Table1[//DB])</f>
        <v>100</v>
      </c>
      <c r="O326" s="4" t="str">
        <f ca="1">INDEX(INDIRECT($4:$4),Table1[//DB])</f>
        <v>BOX</v>
      </c>
      <c r="P326" s="4" t="str">
        <f ca="1">INDEX(INDIRECT($4:$4),Table1[//DB])</f>
        <v/>
      </c>
      <c r="Q326" s="4" t="str">
        <f ca="1">INDEX(INDIRECT($4:$4),Table1[//DB])</f>
        <v/>
      </c>
      <c r="R326" s="4" t="str">
        <f ca="1">INDEX(INDIRECT($4:$4),Table1[//DB])</f>
        <v/>
      </c>
      <c r="S326" s="4" t="str">
        <f ca="1">INDEX(INDIRECT($4:$4),Table1[//DB])</f>
        <v/>
      </c>
      <c r="T326" s="4">
        <f ca="1">INDEX(INDIRECT($4:$4),Table1[//DB])</f>
        <v>100</v>
      </c>
      <c r="U326" s="4" t="str">
        <f ca="1">INDEX(INDIRECT($4:$4),Table1[//DB])</f>
        <v>BOX</v>
      </c>
      <c r="V326" s="4"/>
      <c r="W326" s="2">
        <f>INDEX([1]!NOTA[C],Table1[[#This Row],[//NOTA]])</f>
        <v>1</v>
      </c>
      <c r="X32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26" s="2">
        <f>IF(Table1[[#This Row],[CTN]]&lt;1,"",INDEX([1]!NOTA[QTY],Table1[[#This Row],[//NOTA]]))</f>
        <v>0</v>
      </c>
      <c r="Z326" s="2">
        <f>IF(Table1[[#This Row],[CTN]]&lt;1,"",INDEX([1]!NOTA[STN],Table1[[#This Row],[//NOTA]]))</f>
        <v>0</v>
      </c>
      <c r="AA32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100</v>
      </c>
      <c r="AB326" s="4" t="str">
        <f>IF(Table1[[#This Row],[CTN]]&lt;1,INDEX([1]!NOTA[QTY],Table1[[#This Row],[//NOTA]]),"")</f>
        <v/>
      </c>
      <c r="AC326" s="4" t="str">
        <f>IF(Table1[[#This Row],[SISA]]="","",INDEX([1]!NOTA[STN],Table1[[#This Row],[//NOTA]]))</f>
        <v/>
      </c>
      <c r="AD32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6" s="2" t="str">
        <f>IF(Table1[[#This Row],[SISA X]]="","",Table1[[#This Row],[STN X]])</f>
        <v/>
      </c>
      <c r="AF326" s="2" t="str">
        <f ca="1">IF(AND(AR$5:AR$373&gt;=$3:$3,AR$5:AR$373&lt;=$4:$4),Table1[[#This Row],[CTN]],"")</f>
        <v/>
      </c>
      <c r="AG326" s="2" t="str">
        <f ca="1">IF(Table1[[#This Row],[CTN_MG_1]]="","",Table1[[#This Row],[SISA X]])</f>
        <v/>
      </c>
      <c r="AH326" s="2" t="str">
        <f ca="1">IF(Table1[[#This Row],[QTY_ECER_MG_1]]="","",Table1[[#This Row],[STN SISA X]])</f>
        <v/>
      </c>
      <c r="AI326" s="2" t="str">
        <f ca="1">IF(Table1[[#This Row],[CTN_MG_1]]="","",COUNT(AF$6:AF326))</f>
        <v/>
      </c>
      <c r="AJ326" s="2" t="str">
        <f ca="1">IF(AND(Table1[TGL_H]&gt;=$3:$3,Table1[TGL_H]&lt;=$4:$4),Table1[CTN],"")</f>
        <v/>
      </c>
      <c r="AK326" s="2" t="str">
        <f ca="1">IF(Table1[[#This Row],[CTN_MG_2]]="","",Table1[[#This Row],[SISA X]])</f>
        <v/>
      </c>
      <c r="AL326" s="2" t="str">
        <f ca="1">IF(Table1[[#This Row],[QTY_ECER_MG_2]]="","",Table1[[#This Row],[STN SISA X]])</f>
        <v/>
      </c>
      <c r="AM326" s="2" t="str">
        <f ca="1">IF(Table1[[#This Row],[CTN_MG_2]]="","",COUNT(AJ$6:AJ326))</f>
        <v/>
      </c>
      <c r="AN326" s="2">
        <f ca="1">IF(AND(AR$5:AR$373&gt;=$3:$3,AR$5:AR$373&lt;=$4:$4),Table1[[#This Row],[CTN]],"")</f>
        <v>1</v>
      </c>
      <c r="AO326" s="2" t="str">
        <f ca="1">IF(Table1[[#This Row],[CTN_MG_3]]="","",Table1[[#This Row],[SISA X]])</f>
        <v/>
      </c>
      <c r="AP326" s="2" t="str">
        <f ca="1">IF(Table1[[#This Row],[QTY_ECER_MG_3]]="","",Table1[[#This Row],[STN SISA X]])</f>
        <v/>
      </c>
      <c r="AQ326" s="4">
        <f ca="1">IF(Table1[[#This Row],[CTN_MG_3]]="","",COUNT(AN$6:AN326))</f>
        <v>4</v>
      </c>
      <c r="AR326" s="3">
        <f ca="1">INDEX([1]!NOTA[TGL_H],Table1[[#This Row],[//NOTA]])</f>
        <v>45125</v>
      </c>
    </row>
    <row r="327" spans="1:44" x14ac:dyDescent="0.25">
      <c r="A327" s="1">
        <v>404</v>
      </c>
      <c r="D327" s="4" t="str">
        <f ca="1">INDEX([1]!NOTA[NB NOTA_C_QTY],Table1[[#This Row],[//NOTA]])</f>
        <v>kenkocutterk2009mmblade30lsnartomoro</v>
      </c>
      <c r="E32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cutterkenkok20030lsn</v>
      </c>
      <c r="F327" s="4">
        <f ca="1">MATCH(Table1[NB BM_C_QTY],Table6[POINTER],0)</f>
        <v>3493</v>
      </c>
      <c r="G327" s="4">
        <f t="shared" si="6"/>
        <v>404</v>
      </c>
      <c r="H327" s="4">
        <f ca="1">MATCH(Table1[[#This Row],[NB NOTA_C_QTY]],[2]!db[NB NOTA_C_QTY+F],0)</f>
        <v>1303</v>
      </c>
      <c r="I327" s="4" t="str">
        <f ca="1">INDEX(INDIRECT($4:$4),Table1[//DB])</f>
        <v>Cutter Kenko K-200</v>
      </c>
      <c r="J327" s="4" t="str">
        <f ca="1">INDEX(INDIRECT($4:$4),Table1[//DB])</f>
        <v>ARTO MORO</v>
      </c>
      <c r="K327" s="5" t="str">
        <f ca="1">INDEX(INDIRECT($4:$4),Table1[//DB])</f>
        <v>KENKO</v>
      </c>
      <c r="L327" s="4" t="str">
        <f ca="1">INDEX(INDIRECT($4:$4),Table1[//DB])</f>
        <v>30 LSN</v>
      </c>
      <c r="M327" s="4" t="str">
        <f ca="1">INDEX(INDIRECT($4:$4),Table1[//DB])</f>
        <v>cutter</v>
      </c>
      <c r="N327" s="4" t="str">
        <f ca="1">INDEX(INDIRECT($4:$4),Table1[//DB])</f>
        <v>30</v>
      </c>
      <c r="O327" s="4" t="str">
        <f ca="1">INDEX(INDIRECT($4:$4),Table1[//DB])</f>
        <v>LSN</v>
      </c>
      <c r="P327" s="4">
        <f ca="1">INDEX(INDIRECT($4:$4),Table1[//DB])</f>
        <v>12</v>
      </c>
      <c r="Q327" s="4" t="str">
        <f ca="1">INDEX(INDIRECT($4:$4),Table1[//DB])</f>
        <v>PCS</v>
      </c>
      <c r="R327" s="4" t="str">
        <f ca="1">INDEX(INDIRECT($4:$4),Table1[//DB])</f>
        <v/>
      </c>
      <c r="S327" s="4" t="str">
        <f ca="1">INDEX(INDIRECT($4:$4),Table1[//DB])</f>
        <v/>
      </c>
      <c r="T327" s="4">
        <f ca="1">INDEX(INDIRECT($4:$4),Table1[//DB])</f>
        <v>360</v>
      </c>
      <c r="U327" s="4" t="str">
        <f ca="1">INDEX(INDIRECT($4:$4),Table1[//DB])</f>
        <v>PCS</v>
      </c>
      <c r="V327" s="4"/>
      <c r="W327" s="2">
        <f>INDEX([1]!NOTA[C],Table1[[#This Row],[//NOTA]])</f>
        <v>1</v>
      </c>
      <c r="X32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27" s="2">
        <f>IF(Table1[[#This Row],[CTN]]&lt;1,"",INDEX([1]!NOTA[QTY],Table1[[#This Row],[//NOTA]]))</f>
        <v>0</v>
      </c>
      <c r="Z327" s="2">
        <f>IF(Table1[[#This Row],[CTN]]&lt;1,"",INDEX([1]!NOTA[STN],Table1[[#This Row],[//NOTA]]))</f>
        <v>0</v>
      </c>
      <c r="AA32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B327" s="4" t="str">
        <f>IF(Table1[[#This Row],[CTN]]&lt;1,INDEX([1]!NOTA[QTY],Table1[[#This Row],[//NOTA]]),"")</f>
        <v/>
      </c>
      <c r="AC327" s="4" t="str">
        <f>IF(Table1[[#This Row],[SISA]]="","",INDEX([1]!NOTA[STN],Table1[[#This Row],[//NOTA]]))</f>
        <v/>
      </c>
      <c r="AD32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7" s="2" t="str">
        <f>IF(Table1[[#This Row],[SISA X]]="","",Table1[[#This Row],[STN X]])</f>
        <v/>
      </c>
      <c r="AF327" s="2" t="str">
        <f ca="1">IF(AND(AR$5:AR$373&gt;=$3:$3,AR$5:AR$373&lt;=$4:$4),Table1[[#This Row],[CTN]],"")</f>
        <v/>
      </c>
      <c r="AG327" s="2" t="str">
        <f ca="1">IF(Table1[[#This Row],[CTN_MG_1]]="","",Table1[[#This Row],[SISA X]])</f>
        <v/>
      </c>
      <c r="AH327" s="2" t="str">
        <f ca="1">IF(Table1[[#This Row],[QTY_ECER_MG_1]]="","",Table1[[#This Row],[STN SISA X]])</f>
        <v/>
      </c>
      <c r="AI327" s="2" t="str">
        <f ca="1">IF(Table1[[#This Row],[CTN_MG_1]]="","",COUNT(AF$6:AF327))</f>
        <v/>
      </c>
      <c r="AJ327" s="2" t="str">
        <f ca="1">IF(AND(Table1[TGL_H]&gt;=$3:$3,Table1[TGL_H]&lt;=$4:$4),Table1[CTN],"")</f>
        <v/>
      </c>
      <c r="AK327" s="2" t="str">
        <f ca="1">IF(Table1[[#This Row],[CTN_MG_2]]="","",Table1[[#This Row],[SISA X]])</f>
        <v/>
      </c>
      <c r="AL327" s="2" t="str">
        <f ca="1">IF(Table1[[#This Row],[QTY_ECER_MG_2]]="","",Table1[[#This Row],[STN SISA X]])</f>
        <v/>
      </c>
      <c r="AM327" s="2" t="str">
        <f ca="1">IF(Table1[[#This Row],[CTN_MG_2]]="","",COUNT(AJ$6:AJ327))</f>
        <v/>
      </c>
      <c r="AN327" s="2">
        <f ca="1">IF(AND(AR$5:AR$373&gt;=$3:$3,AR$5:AR$373&lt;=$4:$4),Table1[[#This Row],[CTN]],"")</f>
        <v>1</v>
      </c>
      <c r="AO327" s="2" t="str">
        <f ca="1">IF(Table1[[#This Row],[CTN_MG_3]]="","",Table1[[#This Row],[SISA X]])</f>
        <v/>
      </c>
      <c r="AP327" s="2" t="str">
        <f ca="1">IF(Table1[[#This Row],[QTY_ECER_MG_3]]="","",Table1[[#This Row],[STN SISA X]])</f>
        <v/>
      </c>
      <c r="AQ327" s="4">
        <f ca="1">IF(Table1[[#This Row],[CTN_MG_3]]="","",COUNT(AN$6:AN327))</f>
        <v>5</v>
      </c>
      <c r="AR327" s="3">
        <f ca="1">INDEX([1]!NOTA[TGL_H],Table1[[#This Row],[//NOTA]])</f>
        <v>45125</v>
      </c>
    </row>
    <row r="328" spans="1:44" x14ac:dyDescent="0.25">
      <c r="A328" s="1">
        <v>405</v>
      </c>
      <c r="D328" s="4" t="str">
        <f ca="1">INDEX([1]!NOTA[NB NOTA_C_QTY],Table1[[#This Row],[//NOTA]])</f>
        <v>kenkoscissorsc848n10lsnartomoro</v>
      </c>
      <c r="E32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guntingkenkosc848n10lsn</v>
      </c>
      <c r="F328" s="4">
        <f ca="1">MATCH(Table1[NB BM_C_QTY],Table6[POINTER],0)</f>
        <v>3526</v>
      </c>
      <c r="G328" s="4">
        <f t="shared" si="6"/>
        <v>405</v>
      </c>
      <c r="H328" s="4">
        <f ca="1">MATCH(Table1[[#This Row],[NB NOTA_C_QTY]],[2]!db[NB NOTA_C_QTY+F],0)</f>
        <v>1453</v>
      </c>
      <c r="I328" s="4" t="str">
        <f ca="1">INDEX(INDIRECT($4:$4),Table1[//DB])</f>
        <v>Gunting Kenko SC-848 N</v>
      </c>
      <c r="J328" s="4" t="str">
        <f ca="1">INDEX(INDIRECT($4:$4),Table1[//DB])</f>
        <v>ARTO MORO</v>
      </c>
      <c r="K328" s="5" t="str">
        <f ca="1">INDEX(INDIRECT($4:$4),Table1[//DB])</f>
        <v>KENKO</v>
      </c>
      <c r="L328" s="4" t="str">
        <f ca="1">INDEX(INDIRECT($4:$4),Table1[//DB])</f>
        <v>10 LSN</v>
      </c>
      <c r="M328" s="4" t="str">
        <f ca="1">INDEX(INDIRECT($4:$4),Table1[//DB])</f>
        <v>gunting</v>
      </c>
      <c r="N328" s="4" t="str">
        <f ca="1">INDEX(INDIRECT($4:$4),Table1[//DB])</f>
        <v>10</v>
      </c>
      <c r="O328" s="4" t="str">
        <f ca="1">INDEX(INDIRECT($4:$4),Table1[//DB])</f>
        <v>LSN</v>
      </c>
      <c r="P328" s="4">
        <f ca="1">INDEX(INDIRECT($4:$4),Table1[//DB])</f>
        <v>12</v>
      </c>
      <c r="Q328" s="4" t="str">
        <f ca="1">INDEX(INDIRECT($4:$4),Table1[//DB])</f>
        <v>PCS</v>
      </c>
      <c r="R328" s="4" t="str">
        <f ca="1">INDEX(INDIRECT($4:$4),Table1[//DB])</f>
        <v/>
      </c>
      <c r="S328" s="4" t="str">
        <f ca="1">INDEX(INDIRECT($4:$4),Table1[//DB])</f>
        <v/>
      </c>
      <c r="T328" s="4">
        <f ca="1">INDEX(INDIRECT($4:$4),Table1[//DB])</f>
        <v>120</v>
      </c>
      <c r="U328" s="4" t="str">
        <f ca="1">INDEX(INDIRECT($4:$4),Table1[//DB])</f>
        <v>PCS</v>
      </c>
      <c r="V328" s="4"/>
      <c r="W328" s="2">
        <f>INDEX([1]!NOTA[C],Table1[[#This Row],[//NOTA]])</f>
        <v>2</v>
      </c>
      <c r="X32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28" s="2">
        <f>IF(Table1[[#This Row],[CTN]]&lt;1,"",INDEX([1]!NOTA[QTY],Table1[[#This Row],[//NOTA]]))</f>
        <v>0</v>
      </c>
      <c r="Z328" s="2">
        <f>IF(Table1[[#This Row],[CTN]]&lt;1,"",INDEX([1]!NOTA[STN],Table1[[#This Row],[//NOTA]]))</f>
        <v>0</v>
      </c>
      <c r="AA32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328" s="4" t="str">
        <f>IF(Table1[[#This Row],[CTN]]&lt;1,INDEX([1]!NOTA[QTY],Table1[[#This Row],[//NOTA]]),"")</f>
        <v/>
      </c>
      <c r="AC328" s="4" t="str">
        <f>IF(Table1[[#This Row],[SISA]]="","",INDEX([1]!NOTA[STN],Table1[[#This Row],[//NOTA]]))</f>
        <v/>
      </c>
      <c r="AD32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8" s="2" t="str">
        <f>IF(Table1[[#This Row],[SISA X]]="","",Table1[[#This Row],[STN X]])</f>
        <v/>
      </c>
      <c r="AF328" s="2" t="str">
        <f ca="1">IF(AND(AR$5:AR$373&gt;=$3:$3,AR$5:AR$373&lt;=$4:$4),Table1[[#This Row],[CTN]],"")</f>
        <v/>
      </c>
      <c r="AG328" s="2" t="str">
        <f ca="1">IF(Table1[[#This Row],[CTN_MG_1]]="","",Table1[[#This Row],[SISA X]])</f>
        <v/>
      </c>
      <c r="AH328" s="2" t="str">
        <f ca="1">IF(Table1[[#This Row],[QTY_ECER_MG_1]]="","",Table1[[#This Row],[STN SISA X]])</f>
        <v/>
      </c>
      <c r="AI328" s="2" t="str">
        <f ca="1">IF(Table1[[#This Row],[CTN_MG_1]]="","",COUNT(AF$6:AF328))</f>
        <v/>
      </c>
      <c r="AJ328" s="2" t="str">
        <f ca="1">IF(AND(Table1[TGL_H]&gt;=$3:$3,Table1[TGL_H]&lt;=$4:$4),Table1[CTN],"")</f>
        <v/>
      </c>
      <c r="AK328" s="2" t="str">
        <f ca="1">IF(Table1[[#This Row],[CTN_MG_2]]="","",Table1[[#This Row],[SISA X]])</f>
        <v/>
      </c>
      <c r="AL328" s="2" t="str">
        <f ca="1">IF(Table1[[#This Row],[QTY_ECER_MG_2]]="","",Table1[[#This Row],[STN SISA X]])</f>
        <v/>
      </c>
      <c r="AM328" s="2" t="str">
        <f ca="1">IF(Table1[[#This Row],[CTN_MG_2]]="","",COUNT(AJ$6:AJ328))</f>
        <v/>
      </c>
      <c r="AN328" s="2">
        <f ca="1">IF(AND(AR$5:AR$373&gt;=$3:$3,AR$5:AR$373&lt;=$4:$4),Table1[[#This Row],[CTN]],"")</f>
        <v>2</v>
      </c>
      <c r="AO328" s="2" t="str">
        <f ca="1">IF(Table1[[#This Row],[CTN_MG_3]]="","",Table1[[#This Row],[SISA X]])</f>
        <v/>
      </c>
      <c r="AP328" s="2" t="str">
        <f ca="1">IF(Table1[[#This Row],[QTY_ECER_MG_3]]="","",Table1[[#This Row],[STN SISA X]])</f>
        <v/>
      </c>
      <c r="AQ328" s="4">
        <f ca="1">IF(Table1[[#This Row],[CTN_MG_3]]="","",COUNT(AN$6:AN328))</f>
        <v>6</v>
      </c>
      <c r="AR328" s="3">
        <f ca="1">INDEX([1]!NOTA[TGL_H],Table1[[#This Row],[//NOTA]])</f>
        <v>45125</v>
      </c>
    </row>
    <row r="329" spans="1:44" x14ac:dyDescent="0.25">
      <c r="A329" s="1">
        <v>406</v>
      </c>
      <c r="D329" s="4" t="str">
        <f ca="1">INDEX([1]!NOTA[NB NOTA_C_QTY],Table1[[#This Row],[//NOTA]])</f>
        <v>kenkoliquidgluelg3535ml20lsnartomoro</v>
      </c>
      <c r="E32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lemcairkenkolg3520lsn</v>
      </c>
      <c r="F329" s="4">
        <f ca="1">MATCH(Table1[NB BM_C_QTY],Table6[POINTER],0)</f>
        <v>3584</v>
      </c>
      <c r="G329" s="4">
        <f t="shared" si="6"/>
        <v>406</v>
      </c>
      <c r="H329" s="4">
        <f ca="1">MATCH(Table1[[#This Row],[NB NOTA_C_QTY]],[2]!db[NB NOTA_C_QTY+F],0)</f>
        <v>1390</v>
      </c>
      <c r="I329" s="4" t="str">
        <f ca="1">INDEX(INDIRECT($4:$4),Table1[//DB])</f>
        <v>Lem cair Kenko LG-35</v>
      </c>
      <c r="J329" s="4" t="str">
        <f ca="1">INDEX(INDIRECT($4:$4),Table1[//DB])</f>
        <v>ARTO MORO</v>
      </c>
      <c r="K329" s="5" t="str">
        <f ca="1">INDEX(INDIRECT($4:$4),Table1[//DB])</f>
        <v>KENKO</v>
      </c>
      <c r="L329" s="4" t="str">
        <f ca="1">INDEX(INDIRECT($4:$4),Table1[//DB])</f>
        <v>20 LSN</v>
      </c>
      <c r="M329" s="4" t="str">
        <f ca="1">INDEX(INDIRECT($4:$4),Table1[//DB])</f>
        <v>lem</v>
      </c>
      <c r="N329" s="4" t="str">
        <f ca="1">INDEX(INDIRECT($4:$4),Table1[//DB])</f>
        <v>20</v>
      </c>
      <c r="O329" s="4" t="str">
        <f ca="1">INDEX(INDIRECT($4:$4),Table1[//DB])</f>
        <v>LSN</v>
      </c>
      <c r="P329" s="4">
        <f ca="1">INDEX(INDIRECT($4:$4),Table1[//DB])</f>
        <v>12</v>
      </c>
      <c r="Q329" s="4" t="str">
        <f ca="1">INDEX(INDIRECT($4:$4),Table1[//DB])</f>
        <v>PCS</v>
      </c>
      <c r="R329" s="4" t="str">
        <f ca="1">INDEX(INDIRECT($4:$4),Table1[//DB])</f>
        <v/>
      </c>
      <c r="S329" s="4" t="str">
        <f ca="1">INDEX(INDIRECT($4:$4),Table1[//DB])</f>
        <v/>
      </c>
      <c r="T329" s="4">
        <f ca="1">INDEX(INDIRECT($4:$4),Table1[//DB])</f>
        <v>240</v>
      </c>
      <c r="U329" s="4" t="str">
        <f ca="1">INDEX(INDIRECT($4:$4),Table1[//DB])</f>
        <v>PCS</v>
      </c>
      <c r="V329" s="4"/>
      <c r="W329" s="2">
        <f>INDEX([1]!NOTA[C],Table1[[#This Row],[//NOTA]])</f>
        <v>3</v>
      </c>
      <c r="X329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329" s="2">
        <f>IF(Table1[[#This Row],[CTN]]&lt;1,"",INDEX([1]!NOTA[QTY],Table1[[#This Row],[//NOTA]]))</f>
        <v>0</v>
      </c>
      <c r="Z329" s="2">
        <f>IF(Table1[[#This Row],[CTN]]&lt;1,"",INDEX([1]!NOTA[STN],Table1[[#This Row],[//NOTA]]))</f>
        <v>0</v>
      </c>
      <c r="AA32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329" s="4" t="str">
        <f>IF(Table1[[#This Row],[CTN]]&lt;1,INDEX([1]!NOTA[QTY],Table1[[#This Row],[//NOTA]]),"")</f>
        <v/>
      </c>
      <c r="AC329" s="4" t="str">
        <f>IF(Table1[[#This Row],[SISA]]="","",INDEX([1]!NOTA[STN],Table1[[#This Row],[//NOTA]]))</f>
        <v/>
      </c>
      <c r="AD32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29" s="2" t="str">
        <f>IF(Table1[[#This Row],[SISA X]]="","",Table1[[#This Row],[STN X]])</f>
        <v/>
      </c>
      <c r="AF329" s="2" t="str">
        <f ca="1">IF(AND(AR$5:AR$373&gt;=$3:$3,AR$5:AR$373&lt;=$4:$4),Table1[[#This Row],[CTN]],"")</f>
        <v/>
      </c>
      <c r="AG329" s="2" t="str">
        <f ca="1">IF(Table1[[#This Row],[CTN_MG_1]]="","",Table1[[#This Row],[SISA X]])</f>
        <v/>
      </c>
      <c r="AH329" s="2" t="str">
        <f ca="1">IF(Table1[[#This Row],[QTY_ECER_MG_1]]="","",Table1[[#This Row],[STN SISA X]])</f>
        <v/>
      </c>
      <c r="AI329" s="2" t="str">
        <f ca="1">IF(Table1[[#This Row],[CTN_MG_1]]="","",COUNT(AF$6:AF329))</f>
        <v/>
      </c>
      <c r="AJ329" s="2" t="str">
        <f ca="1">IF(AND(Table1[TGL_H]&gt;=$3:$3,Table1[TGL_H]&lt;=$4:$4),Table1[CTN],"")</f>
        <v/>
      </c>
      <c r="AK329" s="2" t="str">
        <f ca="1">IF(Table1[[#This Row],[CTN_MG_2]]="","",Table1[[#This Row],[SISA X]])</f>
        <v/>
      </c>
      <c r="AL329" s="2" t="str">
        <f ca="1">IF(Table1[[#This Row],[QTY_ECER_MG_2]]="","",Table1[[#This Row],[STN SISA X]])</f>
        <v/>
      </c>
      <c r="AM329" s="2" t="str">
        <f ca="1">IF(Table1[[#This Row],[CTN_MG_2]]="","",COUNT(AJ$6:AJ329))</f>
        <v/>
      </c>
      <c r="AN329" s="2">
        <f ca="1">IF(AND(AR$5:AR$373&gt;=$3:$3,AR$5:AR$373&lt;=$4:$4),Table1[[#This Row],[CTN]],"")</f>
        <v>3</v>
      </c>
      <c r="AO329" s="2" t="str">
        <f ca="1">IF(Table1[[#This Row],[CTN_MG_3]]="","",Table1[[#This Row],[SISA X]])</f>
        <v/>
      </c>
      <c r="AP329" s="2" t="str">
        <f ca="1">IF(Table1[[#This Row],[QTY_ECER_MG_3]]="","",Table1[[#This Row],[STN SISA X]])</f>
        <v/>
      </c>
      <c r="AQ329" s="4">
        <f ca="1">IF(Table1[[#This Row],[CTN_MG_3]]="","",COUNT(AN$6:AN329))</f>
        <v>7</v>
      </c>
      <c r="AR329" s="3">
        <f ca="1">INDEX([1]!NOTA[TGL_H],Table1[[#This Row],[//NOTA]])</f>
        <v>45125</v>
      </c>
    </row>
    <row r="330" spans="1:44" x14ac:dyDescent="0.25">
      <c r="A330" s="1">
        <v>407</v>
      </c>
      <c r="D330" s="4" t="str">
        <f ca="1">INDEX([1]!NOTA[NB NOTA_C_QTY],Table1[[#This Row],[//NOTA]])</f>
        <v>kenkostaplerhd10smini25lsnartomoro</v>
      </c>
      <c r="E33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staplerkenkohd10smini25lsn</v>
      </c>
      <c r="F330" s="4">
        <f ca="1">MATCH(Table1[NB BM_C_QTY],Table6[POINTER],0)</f>
        <v>3739</v>
      </c>
      <c r="G330" s="4">
        <f t="shared" si="6"/>
        <v>407</v>
      </c>
      <c r="H330" s="4">
        <f ca="1">MATCH(Table1[[#This Row],[NB NOTA_C_QTY]],[2]!db[NB NOTA_C_QTY+F],0)</f>
        <v>1478</v>
      </c>
      <c r="I330" s="4" t="str">
        <f ca="1">INDEX(INDIRECT($4:$4),Table1[//DB])</f>
        <v>Stapler Kenko HD-10 S mini</v>
      </c>
      <c r="J330" s="4" t="str">
        <f ca="1">INDEX(INDIRECT($4:$4),Table1[//DB])</f>
        <v>ARTO MORO</v>
      </c>
      <c r="K330" s="5" t="str">
        <f ca="1">INDEX(INDIRECT($4:$4),Table1[//DB])</f>
        <v>KENKO</v>
      </c>
      <c r="L330" s="4" t="str">
        <f ca="1">INDEX(INDIRECT($4:$4),Table1[//DB])</f>
        <v>25 LSN</v>
      </c>
      <c r="M330" s="4" t="str">
        <f ca="1">INDEX(INDIRECT($4:$4),Table1[//DB])</f>
        <v>stapler</v>
      </c>
      <c r="N330" s="4" t="str">
        <f ca="1">INDEX(INDIRECT($4:$4),Table1[//DB])</f>
        <v>25</v>
      </c>
      <c r="O330" s="4" t="str">
        <f ca="1">INDEX(INDIRECT($4:$4),Table1[//DB])</f>
        <v>LSN</v>
      </c>
      <c r="P330" s="4">
        <f ca="1">INDEX(INDIRECT($4:$4),Table1[//DB])</f>
        <v>12</v>
      </c>
      <c r="Q330" s="4" t="str">
        <f ca="1">INDEX(INDIRECT($4:$4),Table1[//DB])</f>
        <v>PCS</v>
      </c>
      <c r="R330" s="4" t="str">
        <f ca="1">INDEX(INDIRECT($4:$4),Table1[//DB])</f>
        <v/>
      </c>
      <c r="S330" s="4" t="str">
        <f ca="1">INDEX(INDIRECT($4:$4),Table1[//DB])</f>
        <v/>
      </c>
      <c r="T330" s="4">
        <f ca="1">INDEX(INDIRECT($4:$4),Table1[//DB])</f>
        <v>300</v>
      </c>
      <c r="U330" s="4" t="str">
        <f ca="1">INDEX(INDIRECT($4:$4),Table1[//DB])</f>
        <v>PCS</v>
      </c>
      <c r="V330" s="4"/>
      <c r="W330" s="2">
        <f>INDEX([1]!NOTA[C],Table1[[#This Row],[//NOTA]])</f>
        <v>2</v>
      </c>
      <c r="X33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30" s="2">
        <f>IF(Table1[[#This Row],[CTN]]&lt;1,"",INDEX([1]!NOTA[QTY],Table1[[#This Row],[//NOTA]]))</f>
        <v>0</v>
      </c>
      <c r="Z330" s="2">
        <f>IF(Table1[[#This Row],[CTN]]&lt;1,"",INDEX([1]!NOTA[STN],Table1[[#This Row],[//NOTA]]))</f>
        <v>0</v>
      </c>
      <c r="AA33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330" s="4" t="str">
        <f>IF(Table1[[#This Row],[CTN]]&lt;1,INDEX([1]!NOTA[QTY],Table1[[#This Row],[//NOTA]]),"")</f>
        <v/>
      </c>
      <c r="AC330" s="4" t="str">
        <f>IF(Table1[[#This Row],[SISA]]="","",INDEX([1]!NOTA[STN],Table1[[#This Row],[//NOTA]]))</f>
        <v/>
      </c>
      <c r="AD33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0" s="2" t="str">
        <f>IF(Table1[[#This Row],[SISA X]]="","",Table1[[#This Row],[STN X]])</f>
        <v/>
      </c>
      <c r="AF330" s="2" t="str">
        <f ca="1">IF(AND(AR$5:AR$373&gt;=$3:$3,AR$5:AR$373&lt;=$4:$4),Table1[[#This Row],[CTN]],"")</f>
        <v/>
      </c>
      <c r="AG330" s="2" t="str">
        <f ca="1">IF(Table1[[#This Row],[CTN_MG_1]]="","",Table1[[#This Row],[SISA X]])</f>
        <v/>
      </c>
      <c r="AH330" s="2" t="str">
        <f ca="1">IF(Table1[[#This Row],[QTY_ECER_MG_1]]="","",Table1[[#This Row],[STN SISA X]])</f>
        <v/>
      </c>
      <c r="AI330" s="2" t="str">
        <f ca="1">IF(Table1[[#This Row],[CTN_MG_1]]="","",COUNT(AF$6:AF330))</f>
        <v/>
      </c>
      <c r="AJ330" s="2" t="str">
        <f ca="1">IF(AND(Table1[TGL_H]&gt;=$3:$3,Table1[TGL_H]&lt;=$4:$4),Table1[CTN],"")</f>
        <v/>
      </c>
      <c r="AK330" s="2" t="str">
        <f ca="1">IF(Table1[[#This Row],[CTN_MG_2]]="","",Table1[[#This Row],[SISA X]])</f>
        <v/>
      </c>
      <c r="AL330" s="2" t="str">
        <f ca="1">IF(Table1[[#This Row],[QTY_ECER_MG_2]]="","",Table1[[#This Row],[STN SISA X]])</f>
        <v/>
      </c>
      <c r="AM330" s="2" t="str">
        <f ca="1">IF(Table1[[#This Row],[CTN_MG_2]]="","",COUNT(AJ$6:AJ330))</f>
        <v/>
      </c>
      <c r="AN330" s="2">
        <f ca="1">IF(AND(AR$5:AR$373&gt;=$3:$3,AR$5:AR$373&lt;=$4:$4),Table1[[#This Row],[CTN]],"")</f>
        <v>2</v>
      </c>
      <c r="AO330" s="2" t="str">
        <f ca="1">IF(Table1[[#This Row],[CTN_MG_3]]="","",Table1[[#This Row],[SISA X]])</f>
        <v/>
      </c>
      <c r="AP330" s="2" t="str">
        <f ca="1">IF(Table1[[#This Row],[QTY_ECER_MG_3]]="","",Table1[[#This Row],[STN SISA X]])</f>
        <v/>
      </c>
      <c r="AQ330" s="4">
        <f ca="1">IF(Table1[[#This Row],[CTN_MG_3]]="","",COUNT(AN$6:AN330))</f>
        <v>8</v>
      </c>
      <c r="AR330" s="3">
        <f ca="1">INDEX([1]!NOTA[TGL_H],Table1[[#This Row],[//NOTA]])</f>
        <v>45125</v>
      </c>
    </row>
    <row r="331" spans="1:44" x14ac:dyDescent="0.25">
      <c r="A331" s="1">
        <v>408</v>
      </c>
      <c r="D331" s="4" t="str">
        <f ca="1">INDEX([1]!NOTA[NB NOTA_C_QTY],Table1[[#This Row],[//NOTA]])</f>
        <v>kenkocorrectiontapect8198mx5mm36lsnartomoro</v>
      </c>
      <c r="E33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tipeexkertaskenkoct81936lsn</v>
      </c>
      <c r="F331" s="4">
        <f ca="1">MATCH(Table1[NB BM_C_QTY],Table6[POINTER],0)</f>
        <v>3817</v>
      </c>
      <c r="G331" s="4">
        <f t="shared" si="6"/>
        <v>408</v>
      </c>
      <c r="H331" s="4">
        <f ca="1">MATCH(Table1[[#This Row],[NB NOTA_C_QTY]],[2]!db[NB NOTA_C_QTY+F],0)</f>
        <v>1288</v>
      </c>
      <c r="I331" s="4" t="str">
        <f ca="1">INDEX(INDIRECT($4:$4),Table1[//DB])</f>
        <v>Tipe-ex Kertas Kenko CT-819</v>
      </c>
      <c r="J331" s="4" t="str">
        <f ca="1">INDEX(INDIRECT($4:$4),Table1[//DB])</f>
        <v>ARTO MORO</v>
      </c>
      <c r="K331" s="5" t="str">
        <f ca="1">INDEX(INDIRECT($4:$4),Table1[//DB])</f>
        <v>KENKO</v>
      </c>
      <c r="L331" s="4" t="str">
        <f ca="1">INDEX(INDIRECT($4:$4),Table1[//DB])</f>
        <v>36 LSN</v>
      </c>
      <c r="M331" s="4" t="str">
        <f ca="1">INDEX(INDIRECT($4:$4),Table1[//DB])</f>
        <v>tipex</v>
      </c>
      <c r="N331" s="4" t="str">
        <f ca="1">INDEX(INDIRECT($4:$4),Table1[//DB])</f>
        <v>36</v>
      </c>
      <c r="O331" s="4" t="str">
        <f ca="1">INDEX(INDIRECT($4:$4),Table1[//DB])</f>
        <v>LSN</v>
      </c>
      <c r="P331" s="4">
        <f ca="1">INDEX(INDIRECT($4:$4),Table1[//DB])</f>
        <v>12</v>
      </c>
      <c r="Q331" s="4" t="str">
        <f ca="1">INDEX(INDIRECT($4:$4),Table1[//DB])</f>
        <v>PCS</v>
      </c>
      <c r="R331" s="4" t="str">
        <f ca="1">INDEX(INDIRECT($4:$4),Table1[//DB])</f>
        <v/>
      </c>
      <c r="S331" s="4" t="str">
        <f ca="1">INDEX(INDIRECT($4:$4),Table1[//DB])</f>
        <v/>
      </c>
      <c r="T331" s="4">
        <f ca="1">INDEX(INDIRECT($4:$4),Table1[//DB])</f>
        <v>432</v>
      </c>
      <c r="U331" s="4" t="str">
        <f ca="1">INDEX(INDIRECT($4:$4),Table1[//DB])</f>
        <v>PCS</v>
      </c>
      <c r="V331" s="4"/>
      <c r="W331" s="2">
        <f>INDEX([1]!NOTA[C],Table1[[#This Row],[//NOTA]])</f>
        <v>2</v>
      </c>
      <c r="X33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31" s="2">
        <f>IF(Table1[[#This Row],[CTN]]&lt;1,"",INDEX([1]!NOTA[QTY],Table1[[#This Row],[//NOTA]]))</f>
        <v>0</v>
      </c>
      <c r="Z331" s="2">
        <f>IF(Table1[[#This Row],[CTN]]&lt;1,"",INDEX([1]!NOTA[STN],Table1[[#This Row],[//NOTA]]))</f>
        <v>0</v>
      </c>
      <c r="AA33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331" s="4" t="str">
        <f>IF(Table1[[#This Row],[CTN]]&lt;1,INDEX([1]!NOTA[QTY],Table1[[#This Row],[//NOTA]]),"")</f>
        <v/>
      </c>
      <c r="AC331" s="4" t="str">
        <f>IF(Table1[[#This Row],[SISA]]="","",INDEX([1]!NOTA[STN],Table1[[#This Row],[//NOTA]]))</f>
        <v/>
      </c>
      <c r="AD33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1" s="2" t="str">
        <f>IF(Table1[[#This Row],[SISA X]]="","",Table1[[#This Row],[STN X]])</f>
        <v/>
      </c>
      <c r="AF331" s="2" t="str">
        <f ca="1">IF(AND(AR$5:AR$373&gt;=$3:$3,AR$5:AR$373&lt;=$4:$4),Table1[[#This Row],[CTN]],"")</f>
        <v/>
      </c>
      <c r="AG331" s="2" t="str">
        <f ca="1">IF(Table1[[#This Row],[CTN_MG_1]]="","",Table1[[#This Row],[SISA X]])</f>
        <v/>
      </c>
      <c r="AH331" s="2" t="str">
        <f ca="1">IF(Table1[[#This Row],[QTY_ECER_MG_1]]="","",Table1[[#This Row],[STN SISA X]])</f>
        <v/>
      </c>
      <c r="AI331" s="2" t="str">
        <f ca="1">IF(Table1[[#This Row],[CTN_MG_1]]="","",COUNT(AF$6:AF331))</f>
        <v/>
      </c>
      <c r="AJ331" s="2" t="str">
        <f ca="1">IF(AND(Table1[TGL_H]&gt;=$3:$3,Table1[TGL_H]&lt;=$4:$4),Table1[CTN],"")</f>
        <v/>
      </c>
      <c r="AK331" s="2" t="str">
        <f ca="1">IF(Table1[[#This Row],[CTN_MG_2]]="","",Table1[[#This Row],[SISA X]])</f>
        <v/>
      </c>
      <c r="AL331" s="2" t="str">
        <f ca="1">IF(Table1[[#This Row],[QTY_ECER_MG_2]]="","",Table1[[#This Row],[STN SISA X]])</f>
        <v/>
      </c>
      <c r="AM331" s="2" t="str">
        <f ca="1">IF(Table1[[#This Row],[CTN_MG_2]]="","",COUNT(AJ$6:AJ331))</f>
        <v/>
      </c>
      <c r="AN331" s="2">
        <f ca="1">IF(AND(AR$5:AR$373&gt;=$3:$3,AR$5:AR$373&lt;=$4:$4),Table1[[#This Row],[CTN]],"")</f>
        <v>2</v>
      </c>
      <c r="AO331" s="2" t="str">
        <f ca="1">IF(Table1[[#This Row],[CTN_MG_3]]="","",Table1[[#This Row],[SISA X]])</f>
        <v/>
      </c>
      <c r="AP331" s="2" t="str">
        <f ca="1">IF(Table1[[#This Row],[QTY_ECER_MG_3]]="","",Table1[[#This Row],[STN SISA X]])</f>
        <v/>
      </c>
      <c r="AQ331" s="4">
        <f ca="1">IF(Table1[[#This Row],[CTN_MG_3]]="","",COUNT(AN$6:AN331))</f>
        <v>9</v>
      </c>
      <c r="AR331" s="3">
        <f ca="1">INDEX([1]!NOTA[TGL_H],Table1[[#This Row],[//NOTA]])</f>
        <v>45125</v>
      </c>
    </row>
    <row r="332" spans="1:44" x14ac:dyDescent="0.25">
      <c r="A332" s="1">
        <v>409</v>
      </c>
      <c r="D332" s="4" t="str">
        <f ca="1">INDEX([1]!NOTA[NB NOTA_C_QTY],Table1[[#This Row],[//NOTA]])</f>
        <v>kenkocorrectiontapect91912mx5mm36lsnartomoro</v>
      </c>
      <c r="E33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tipeexkertaskenkoct91936lsn</v>
      </c>
      <c r="F332" s="4">
        <f ca="1">MATCH(Table1[NB BM_C_QTY],Table6[POINTER],0)</f>
        <v>3818</v>
      </c>
      <c r="G332" s="4">
        <f t="shared" si="6"/>
        <v>409</v>
      </c>
      <c r="H332" s="4">
        <f ca="1">MATCH(Table1[[#This Row],[NB NOTA_C_QTY]],[2]!db[NB NOTA_C_QTY+F],0)</f>
        <v>1299</v>
      </c>
      <c r="I332" s="4" t="str">
        <f ca="1">INDEX(INDIRECT($4:$4),Table1[//DB])</f>
        <v>Tipe-ex Kertas Kenko CT-919</v>
      </c>
      <c r="J332" s="4" t="str">
        <f ca="1">INDEX(INDIRECT($4:$4),Table1[//DB])</f>
        <v>ARTO MORO</v>
      </c>
      <c r="K332" s="5" t="str">
        <f ca="1">INDEX(INDIRECT($4:$4),Table1[//DB])</f>
        <v>KENKO</v>
      </c>
      <c r="L332" s="4" t="str">
        <f ca="1">INDEX(INDIRECT($4:$4),Table1[//DB])</f>
        <v>36 LSN</v>
      </c>
      <c r="M332" s="4" t="str">
        <f ca="1">INDEX(INDIRECT($4:$4),Table1[//DB])</f>
        <v>tipex</v>
      </c>
      <c r="N332" s="4" t="str">
        <f ca="1">INDEX(INDIRECT($4:$4),Table1[//DB])</f>
        <v>36</v>
      </c>
      <c r="O332" s="4" t="str">
        <f ca="1">INDEX(INDIRECT($4:$4),Table1[//DB])</f>
        <v>LSN</v>
      </c>
      <c r="P332" s="4">
        <f ca="1">INDEX(INDIRECT($4:$4),Table1[//DB])</f>
        <v>12</v>
      </c>
      <c r="Q332" s="4" t="str">
        <f ca="1">INDEX(INDIRECT($4:$4),Table1[//DB])</f>
        <v>PCS</v>
      </c>
      <c r="R332" s="4" t="str">
        <f ca="1">INDEX(INDIRECT($4:$4),Table1[//DB])</f>
        <v/>
      </c>
      <c r="S332" s="4" t="str">
        <f ca="1">INDEX(INDIRECT($4:$4),Table1[//DB])</f>
        <v/>
      </c>
      <c r="T332" s="4">
        <f ca="1">INDEX(INDIRECT($4:$4),Table1[//DB])</f>
        <v>432</v>
      </c>
      <c r="U332" s="4" t="str">
        <f ca="1">INDEX(INDIRECT($4:$4),Table1[//DB])</f>
        <v>PCS</v>
      </c>
      <c r="V332" s="4"/>
      <c r="W332" s="2">
        <f>INDEX([1]!NOTA[C],Table1[[#This Row],[//NOTA]])</f>
        <v>2</v>
      </c>
      <c r="X33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32" s="2">
        <f>IF(Table1[[#This Row],[CTN]]&lt;1,"",INDEX([1]!NOTA[QTY],Table1[[#This Row],[//NOTA]]))</f>
        <v>0</v>
      </c>
      <c r="Z332" s="2">
        <f>IF(Table1[[#This Row],[CTN]]&lt;1,"",INDEX([1]!NOTA[STN],Table1[[#This Row],[//NOTA]]))</f>
        <v>0</v>
      </c>
      <c r="AA33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332" s="4" t="str">
        <f>IF(Table1[[#This Row],[CTN]]&lt;1,INDEX([1]!NOTA[QTY],Table1[[#This Row],[//NOTA]]),"")</f>
        <v/>
      </c>
      <c r="AC332" s="4" t="str">
        <f>IF(Table1[[#This Row],[SISA]]="","",INDEX([1]!NOTA[STN],Table1[[#This Row],[//NOTA]]))</f>
        <v/>
      </c>
      <c r="AD33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2" s="2" t="str">
        <f>IF(Table1[[#This Row],[SISA X]]="","",Table1[[#This Row],[STN X]])</f>
        <v/>
      </c>
      <c r="AF332" s="2" t="str">
        <f ca="1">IF(AND(AR$5:AR$373&gt;=$3:$3,AR$5:AR$373&lt;=$4:$4),Table1[[#This Row],[CTN]],"")</f>
        <v/>
      </c>
      <c r="AG332" s="2" t="str">
        <f ca="1">IF(Table1[[#This Row],[CTN_MG_1]]="","",Table1[[#This Row],[SISA X]])</f>
        <v/>
      </c>
      <c r="AH332" s="2" t="str">
        <f ca="1">IF(Table1[[#This Row],[QTY_ECER_MG_1]]="","",Table1[[#This Row],[STN SISA X]])</f>
        <v/>
      </c>
      <c r="AI332" s="2" t="str">
        <f ca="1">IF(Table1[[#This Row],[CTN_MG_1]]="","",COUNT(AF$6:AF332))</f>
        <v/>
      </c>
      <c r="AJ332" s="2" t="str">
        <f ca="1">IF(AND(Table1[TGL_H]&gt;=$3:$3,Table1[TGL_H]&lt;=$4:$4),Table1[CTN],"")</f>
        <v/>
      </c>
      <c r="AK332" s="2" t="str">
        <f ca="1">IF(Table1[[#This Row],[CTN_MG_2]]="","",Table1[[#This Row],[SISA X]])</f>
        <v/>
      </c>
      <c r="AL332" s="2" t="str">
        <f ca="1">IF(Table1[[#This Row],[QTY_ECER_MG_2]]="","",Table1[[#This Row],[STN SISA X]])</f>
        <v/>
      </c>
      <c r="AM332" s="2" t="str">
        <f ca="1">IF(Table1[[#This Row],[CTN_MG_2]]="","",COUNT(AJ$6:AJ332))</f>
        <v/>
      </c>
      <c r="AN332" s="2">
        <f ca="1">IF(AND(AR$5:AR$373&gt;=$3:$3,AR$5:AR$373&lt;=$4:$4),Table1[[#This Row],[CTN]],"")</f>
        <v>2</v>
      </c>
      <c r="AO332" s="2" t="str">
        <f ca="1">IF(Table1[[#This Row],[CTN_MG_3]]="","",Table1[[#This Row],[SISA X]])</f>
        <v/>
      </c>
      <c r="AP332" s="2" t="str">
        <f ca="1">IF(Table1[[#This Row],[QTY_ECER_MG_3]]="","",Table1[[#This Row],[STN SISA X]])</f>
        <v/>
      </c>
      <c r="AQ332" s="4">
        <f ca="1">IF(Table1[[#This Row],[CTN_MG_3]]="","",COUNT(AN$6:AN332))</f>
        <v>10</v>
      </c>
      <c r="AR332" s="3">
        <f ca="1">INDEX([1]!NOTA[TGL_H],Table1[[#This Row],[//NOTA]])</f>
        <v>45125</v>
      </c>
    </row>
    <row r="333" spans="1:44" x14ac:dyDescent="0.25">
      <c r="A333" s="1">
        <v>411</v>
      </c>
      <c r="D333" s="4" t="str">
        <f ca="1">INDEX([1]!NOTA[NB NOTA_C_QTY],Table1[[#This Row],[//NOTA]])</f>
        <v>garisanbesi30cmtf50lsnuntana</v>
      </c>
      <c r="E33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garisan30cmbesitf50lsn</v>
      </c>
      <c r="F333" s="4">
        <f ca="1">MATCH(Table1[NB BM_C_QTY],Table6[POINTER],0)</f>
        <v>2710</v>
      </c>
      <c r="G333" s="4">
        <f t="shared" si="6"/>
        <v>411</v>
      </c>
      <c r="H333" s="4">
        <f ca="1">MATCH(Table1[[#This Row],[NB NOTA_C_QTY]],[2]!db[NB NOTA_C_QTY+F],0)</f>
        <v>817</v>
      </c>
      <c r="I333" s="4" t="str">
        <f ca="1">INDEX(INDIRECT($4:$4),Table1[//DB])</f>
        <v>Garisan 30cm Besi TF</v>
      </c>
      <c r="J333" s="4" t="str">
        <f ca="1">INDEX(INDIRECT($4:$4),Table1[//DB])</f>
        <v>UNTANA</v>
      </c>
      <c r="K333" s="5" t="str">
        <f ca="1">INDEX(INDIRECT($4:$4),Table1[//DB])</f>
        <v>DUTA BUANA</v>
      </c>
      <c r="L333" s="4" t="str">
        <f ca="1">INDEX(INDIRECT($4:$4),Table1[//DB])</f>
        <v>50 LSN</v>
      </c>
      <c r="M333" s="4" t="str">
        <f ca="1">INDEX(INDIRECT($4:$4),Table1[//DB])</f>
        <v>garisan</v>
      </c>
      <c r="N333" s="4" t="str">
        <f ca="1">INDEX(INDIRECT($4:$4),Table1[//DB])</f>
        <v>50</v>
      </c>
      <c r="O333" s="4" t="str">
        <f ca="1">INDEX(INDIRECT($4:$4),Table1[//DB])</f>
        <v>LSN</v>
      </c>
      <c r="P333" s="4">
        <f ca="1">INDEX(INDIRECT($4:$4),Table1[//DB])</f>
        <v>12</v>
      </c>
      <c r="Q333" s="4" t="str">
        <f ca="1">INDEX(INDIRECT($4:$4),Table1[//DB])</f>
        <v>PCS</v>
      </c>
      <c r="R333" s="4" t="str">
        <f ca="1">INDEX(INDIRECT($4:$4),Table1[//DB])</f>
        <v/>
      </c>
      <c r="S333" s="4" t="str">
        <f ca="1">INDEX(INDIRECT($4:$4),Table1[//DB])</f>
        <v/>
      </c>
      <c r="T333" s="4">
        <f ca="1">INDEX(INDIRECT($4:$4),Table1[//DB])</f>
        <v>600</v>
      </c>
      <c r="U333" s="4" t="str">
        <f ca="1">INDEX(INDIRECT($4:$4),Table1[//DB])</f>
        <v>PCS</v>
      </c>
      <c r="V333" s="4"/>
      <c r="W333" s="2">
        <f>INDEX([1]!NOTA[C],Table1[[#This Row],[//NOTA]])</f>
        <v>2</v>
      </c>
      <c r="X33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33" s="2">
        <f>IF(Table1[[#This Row],[CTN]]&lt;1,"",INDEX([1]!NOTA[QTY],Table1[[#This Row],[//NOTA]]))</f>
        <v>100</v>
      </c>
      <c r="Z333" s="2" t="str">
        <f>IF(Table1[[#This Row],[CTN]]&lt;1,"",INDEX([1]!NOTA[STN],Table1[[#This Row],[//NOTA]]))</f>
        <v>LSN</v>
      </c>
      <c r="AA33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1200</v>
      </c>
      <c r="AB333" s="4" t="str">
        <f>IF(Table1[[#This Row],[CTN]]&lt;1,INDEX([1]!NOTA[QTY],Table1[[#This Row],[//NOTA]]),"")</f>
        <v/>
      </c>
      <c r="AC333" s="4" t="str">
        <f>IF(Table1[[#This Row],[SISA]]="","",INDEX([1]!NOTA[STN],Table1[[#This Row],[//NOTA]]))</f>
        <v/>
      </c>
      <c r="AD33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3" s="2" t="str">
        <f>IF(Table1[[#This Row],[SISA X]]="","",Table1[[#This Row],[STN X]])</f>
        <v/>
      </c>
      <c r="AF333" s="2" t="str">
        <f ca="1">IF(AND(AR$5:AR$373&gt;=$3:$3,AR$5:AR$373&lt;=$4:$4),Table1[[#This Row],[CTN]],"")</f>
        <v/>
      </c>
      <c r="AG333" s="2" t="str">
        <f ca="1">IF(Table1[[#This Row],[CTN_MG_1]]="","",Table1[[#This Row],[SISA X]])</f>
        <v/>
      </c>
      <c r="AH333" s="2" t="str">
        <f ca="1">IF(Table1[[#This Row],[QTY_ECER_MG_1]]="","",Table1[[#This Row],[STN SISA X]])</f>
        <v/>
      </c>
      <c r="AI333" s="2" t="str">
        <f ca="1">IF(Table1[[#This Row],[CTN_MG_1]]="","",COUNT(AF$6:AF333))</f>
        <v/>
      </c>
      <c r="AJ333" s="2" t="str">
        <f ca="1">IF(AND(Table1[TGL_H]&gt;=$3:$3,Table1[TGL_H]&lt;=$4:$4),Table1[CTN],"")</f>
        <v/>
      </c>
      <c r="AK333" s="2" t="str">
        <f ca="1">IF(Table1[[#This Row],[CTN_MG_2]]="","",Table1[[#This Row],[SISA X]])</f>
        <v/>
      </c>
      <c r="AL333" s="2" t="str">
        <f ca="1">IF(Table1[[#This Row],[QTY_ECER_MG_2]]="","",Table1[[#This Row],[STN SISA X]])</f>
        <v/>
      </c>
      <c r="AM333" s="2" t="str">
        <f ca="1">IF(Table1[[#This Row],[CTN_MG_2]]="","",COUNT(AJ$6:AJ333))</f>
        <v/>
      </c>
      <c r="AN333" s="2">
        <f ca="1">IF(AND(AR$5:AR$373&gt;=$3:$3,AR$5:AR$373&lt;=$4:$4),Table1[[#This Row],[CTN]],"")</f>
        <v>2</v>
      </c>
      <c r="AO333" s="2" t="str">
        <f ca="1">IF(Table1[[#This Row],[CTN_MG_3]]="","",Table1[[#This Row],[SISA X]])</f>
        <v/>
      </c>
      <c r="AP333" s="2" t="str">
        <f ca="1">IF(Table1[[#This Row],[QTY_ECER_MG_3]]="","",Table1[[#This Row],[STN SISA X]])</f>
        <v/>
      </c>
      <c r="AQ333" s="4">
        <f ca="1">IF(Table1[[#This Row],[CTN_MG_3]]="","",COUNT(AN$6:AN333))</f>
        <v>11</v>
      </c>
      <c r="AR333" s="3">
        <f ca="1">INDEX([1]!NOTA[TGL_H],Table1[[#This Row],[//NOTA]])</f>
        <v>45125</v>
      </c>
    </row>
    <row r="334" spans="1:44" x14ac:dyDescent="0.25">
      <c r="A334" s="1">
        <v>412</v>
      </c>
      <c r="D334" s="4" t="str">
        <f ca="1">INDEX([1]!NOTA[NB NOTA_C_QTY],Table1[[#This Row],[//NOTA]])</f>
        <v>garisanbesi40cmtf25lsnuntana</v>
      </c>
      <c r="E33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garisan40cmbesitf25lsn</v>
      </c>
      <c r="F334" s="4">
        <f ca="1">MATCH(Table1[NB BM_C_QTY],Table6[POINTER],0)</f>
        <v>2719</v>
      </c>
      <c r="G334" s="4">
        <f t="shared" si="6"/>
        <v>412</v>
      </c>
      <c r="H334" s="4">
        <f ca="1">MATCH(Table1[[#This Row],[NB NOTA_C_QTY]],[2]!db[NB NOTA_C_QTY+F],0)</f>
        <v>820</v>
      </c>
      <c r="I334" s="4" t="str">
        <f ca="1">INDEX(INDIRECT($4:$4),Table1[//DB])</f>
        <v>Garisan 40cm Besi TF</v>
      </c>
      <c r="J334" s="4" t="str">
        <f ca="1">INDEX(INDIRECT($4:$4),Table1[//DB])</f>
        <v>UNTANA</v>
      </c>
      <c r="K334" s="5" t="str">
        <f ca="1">INDEX(INDIRECT($4:$4),Table1[//DB])</f>
        <v>DUTA BUANA</v>
      </c>
      <c r="L334" s="4" t="str">
        <f ca="1">INDEX(INDIRECT($4:$4),Table1[//DB])</f>
        <v>25 LSN</v>
      </c>
      <c r="M334" s="4" t="str">
        <f ca="1">INDEX(INDIRECT($4:$4),Table1[//DB])</f>
        <v>garisan</v>
      </c>
      <c r="N334" s="4" t="str">
        <f ca="1">INDEX(INDIRECT($4:$4),Table1[//DB])</f>
        <v>25</v>
      </c>
      <c r="O334" s="4" t="str">
        <f ca="1">INDEX(INDIRECT($4:$4),Table1[//DB])</f>
        <v>LSN</v>
      </c>
      <c r="P334" s="4">
        <f ca="1">INDEX(INDIRECT($4:$4),Table1[//DB])</f>
        <v>12</v>
      </c>
      <c r="Q334" s="4" t="str">
        <f ca="1">INDEX(INDIRECT($4:$4),Table1[//DB])</f>
        <v>PCS</v>
      </c>
      <c r="R334" s="4" t="str">
        <f ca="1">INDEX(INDIRECT($4:$4),Table1[//DB])</f>
        <v/>
      </c>
      <c r="S334" s="4" t="str">
        <f ca="1">INDEX(INDIRECT($4:$4),Table1[//DB])</f>
        <v/>
      </c>
      <c r="T334" s="4">
        <f ca="1">INDEX(INDIRECT($4:$4),Table1[//DB])</f>
        <v>300</v>
      </c>
      <c r="U334" s="4" t="str">
        <f ca="1">INDEX(INDIRECT($4:$4),Table1[//DB])</f>
        <v>PCS</v>
      </c>
      <c r="V334" s="4"/>
      <c r="W334" s="2">
        <f>INDEX([1]!NOTA[C],Table1[[#This Row],[//NOTA]])</f>
        <v>1</v>
      </c>
      <c r="X33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34" s="2">
        <f>IF(Table1[[#This Row],[CTN]]&lt;1,"",INDEX([1]!NOTA[QTY],Table1[[#This Row],[//NOTA]]))</f>
        <v>25</v>
      </c>
      <c r="Z334" s="2" t="str">
        <f>IF(Table1[[#This Row],[CTN]]&lt;1,"",INDEX([1]!NOTA[STN],Table1[[#This Row],[//NOTA]]))</f>
        <v>LSN</v>
      </c>
      <c r="AA33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B334" s="4" t="str">
        <f>IF(Table1[[#This Row],[CTN]]&lt;1,INDEX([1]!NOTA[QTY],Table1[[#This Row],[//NOTA]]),"")</f>
        <v/>
      </c>
      <c r="AC334" s="4" t="str">
        <f>IF(Table1[[#This Row],[SISA]]="","",INDEX([1]!NOTA[STN],Table1[[#This Row],[//NOTA]]))</f>
        <v/>
      </c>
      <c r="AD33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4" s="2" t="str">
        <f>IF(Table1[[#This Row],[SISA X]]="","",Table1[[#This Row],[STN X]])</f>
        <v/>
      </c>
      <c r="AF334" s="2" t="str">
        <f ca="1">IF(AND(AR$5:AR$373&gt;=$3:$3,AR$5:AR$373&lt;=$4:$4),Table1[[#This Row],[CTN]],"")</f>
        <v/>
      </c>
      <c r="AG334" s="2" t="str">
        <f ca="1">IF(Table1[[#This Row],[CTN_MG_1]]="","",Table1[[#This Row],[SISA X]])</f>
        <v/>
      </c>
      <c r="AH334" s="2" t="str">
        <f ca="1">IF(Table1[[#This Row],[QTY_ECER_MG_1]]="","",Table1[[#This Row],[STN SISA X]])</f>
        <v/>
      </c>
      <c r="AI334" s="2" t="str">
        <f ca="1">IF(Table1[[#This Row],[CTN_MG_1]]="","",COUNT(AF$6:AF334))</f>
        <v/>
      </c>
      <c r="AJ334" s="2" t="str">
        <f ca="1">IF(AND(Table1[TGL_H]&gt;=$3:$3,Table1[TGL_H]&lt;=$4:$4),Table1[CTN],"")</f>
        <v/>
      </c>
      <c r="AK334" s="2" t="str">
        <f ca="1">IF(Table1[[#This Row],[CTN_MG_2]]="","",Table1[[#This Row],[SISA X]])</f>
        <v/>
      </c>
      <c r="AL334" s="2" t="str">
        <f ca="1">IF(Table1[[#This Row],[QTY_ECER_MG_2]]="","",Table1[[#This Row],[STN SISA X]])</f>
        <v/>
      </c>
      <c r="AM334" s="2" t="str">
        <f ca="1">IF(Table1[[#This Row],[CTN_MG_2]]="","",COUNT(AJ$6:AJ334))</f>
        <v/>
      </c>
      <c r="AN334" s="2">
        <f ca="1">IF(AND(AR$5:AR$373&gt;=$3:$3,AR$5:AR$373&lt;=$4:$4),Table1[[#This Row],[CTN]],"")</f>
        <v>1</v>
      </c>
      <c r="AO334" s="2" t="str">
        <f ca="1">IF(Table1[[#This Row],[CTN_MG_3]]="","",Table1[[#This Row],[SISA X]])</f>
        <v/>
      </c>
      <c r="AP334" s="2" t="str">
        <f ca="1">IF(Table1[[#This Row],[QTY_ECER_MG_3]]="","",Table1[[#This Row],[STN SISA X]])</f>
        <v/>
      </c>
      <c r="AQ334" s="4">
        <f ca="1">IF(Table1[[#This Row],[CTN_MG_3]]="","",COUNT(AN$6:AN334))</f>
        <v>12</v>
      </c>
      <c r="AR334" s="3">
        <f ca="1">INDEX([1]!NOTA[TGL_H],Table1[[#This Row],[//NOTA]])</f>
        <v>45125</v>
      </c>
    </row>
    <row r="335" spans="1:44" x14ac:dyDescent="0.25">
      <c r="A335" s="1">
        <v>413</v>
      </c>
      <c r="D335" s="4" t="str">
        <f ca="1">INDEX([1]!NOTA[NB NOTA_C_QTY],Table1[[#This Row],[//NOTA]])</f>
        <v>garisabbesi50cmtf25lsnuntana</v>
      </c>
      <c r="E33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garisan50cmbesitf25lsn</v>
      </c>
      <c r="F335" s="4">
        <f ca="1">MATCH(Table1[NB BM_C_QTY],Table6[POINTER],0)</f>
        <v>2720</v>
      </c>
      <c r="G335" s="4">
        <f t="shared" si="6"/>
        <v>413</v>
      </c>
      <c r="H335" s="4">
        <f ca="1">MATCH(Table1[[#This Row],[NB NOTA_C_QTY]],[2]!db[NB NOTA_C_QTY+F],0)</f>
        <v>810</v>
      </c>
      <c r="I335" s="4" t="str">
        <f ca="1">INDEX(INDIRECT($4:$4),Table1[//DB])</f>
        <v>Garisan 50cm Besi TF</v>
      </c>
      <c r="J335" s="4" t="str">
        <f ca="1">INDEX(INDIRECT($4:$4),Table1[//DB])</f>
        <v>UNTANA</v>
      </c>
      <c r="K335" s="5" t="str">
        <f ca="1">INDEX(INDIRECT($4:$4),Table1[//DB])</f>
        <v>DUTA BUANA</v>
      </c>
      <c r="L335" s="4" t="str">
        <f ca="1">INDEX(INDIRECT($4:$4),Table1[//DB])</f>
        <v>25 LSN</v>
      </c>
      <c r="M335" s="4" t="str">
        <f ca="1">INDEX(INDIRECT($4:$4),Table1[//DB])</f>
        <v>garisan</v>
      </c>
      <c r="N335" s="4" t="str">
        <f ca="1">INDEX(INDIRECT($4:$4),Table1[//DB])</f>
        <v>25</v>
      </c>
      <c r="O335" s="4" t="str">
        <f ca="1">INDEX(INDIRECT($4:$4),Table1[//DB])</f>
        <v>LSN</v>
      </c>
      <c r="P335" s="4">
        <f ca="1">INDEX(INDIRECT($4:$4),Table1[//DB])</f>
        <v>12</v>
      </c>
      <c r="Q335" s="4" t="str">
        <f ca="1">INDEX(INDIRECT($4:$4),Table1[//DB])</f>
        <v>PCS</v>
      </c>
      <c r="R335" s="4" t="str">
        <f ca="1">INDEX(INDIRECT($4:$4),Table1[//DB])</f>
        <v/>
      </c>
      <c r="S335" s="4" t="str">
        <f ca="1">INDEX(INDIRECT($4:$4),Table1[//DB])</f>
        <v/>
      </c>
      <c r="T335" s="4">
        <f ca="1">INDEX(INDIRECT($4:$4),Table1[//DB])</f>
        <v>300</v>
      </c>
      <c r="U335" s="4" t="str">
        <f ca="1">INDEX(INDIRECT($4:$4),Table1[//DB])</f>
        <v>PCS</v>
      </c>
      <c r="V335" s="4"/>
      <c r="W335" s="2">
        <f>INDEX([1]!NOTA[C],Table1[[#This Row],[//NOTA]])</f>
        <v>1</v>
      </c>
      <c r="X33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35" s="2">
        <f>IF(Table1[[#This Row],[CTN]]&lt;1,"",INDEX([1]!NOTA[QTY],Table1[[#This Row],[//NOTA]]))</f>
        <v>25</v>
      </c>
      <c r="Z335" s="2" t="str">
        <f>IF(Table1[[#This Row],[CTN]]&lt;1,"",INDEX([1]!NOTA[STN],Table1[[#This Row],[//NOTA]]))</f>
        <v>LSN</v>
      </c>
      <c r="AA33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B335" s="4" t="str">
        <f>IF(Table1[[#This Row],[CTN]]&lt;1,INDEX([1]!NOTA[QTY],Table1[[#This Row],[//NOTA]]),"")</f>
        <v/>
      </c>
      <c r="AC335" s="4" t="str">
        <f>IF(Table1[[#This Row],[SISA]]="","",INDEX([1]!NOTA[STN],Table1[[#This Row],[//NOTA]]))</f>
        <v/>
      </c>
      <c r="AD33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5" s="2" t="str">
        <f>IF(Table1[[#This Row],[SISA X]]="","",Table1[[#This Row],[STN X]])</f>
        <v/>
      </c>
      <c r="AF335" s="2" t="str">
        <f ca="1">IF(AND(AR$5:AR$373&gt;=$3:$3,AR$5:AR$373&lt;=$4:$4),Table1[[#This Row],[CTN]],"")</f>
        <v/>
      </c>
      <c r="AG335" s="2" t="str">
        <f ca="1">IF(Table1[[#This Row],[CTN_MG_1]]="","",Table1[[#This Row],[SISA X]])</f>
        <v/>
      </c>
      <c r="AH335" s="2" t="str">
        <f ca="1">IF(Table1[[#This Row],[QTY_ECER_MG_1]]="","",Table1[[#This Row],[STN SISA X]])</f>
        <v/>
      </c>
      <c r="AI335" s="2" t="str">
        <f ca="1">IF(Table1[[#This Row],[CTN_MG_1]]="","",COUNT(AF$6:AF335))</f>
        <v/>
      </c>
      <c r="AJ335" s="2" t="str">
        <f ca="1">IF(AND(Table1[TGL_H]&gt;=$3:$3,Table1[TGL_H]&lt;=$4:$4),Table1[CTN],"")</f>
        <v/>
      </c>
      <c r="AK335" s="2" t="str">
        <f ca="1">IF(Table1[[#This Row],[CTN_MG_2]]="","",Table1[[#This Row],[SISA X]])</f>
        <v/>
      </c>
      <c r="AL335" s="2" t="str">
        <f ca="1">IF(Table1[[#This Row],[QTY_ECER_MG_2]]="","",Table1[[#This Row],[STN SISA X]])</f>
        <v/>
      </c>
      <c r="AM335" s="2" t="str">
        <f ca="1">IF(Table1[[#This Row],[CTN_MG_2]]="","",COUNT(AJ$6:AJ335))</f>
        <v/>
      </c>
      <c r="AN335" s="2">
        <f ca="1">IF(AND(AR$5:AR$373&gt;=$3:$3,AR$5:AR$373&lt;=$4:$4),Table1[[#This Row],[CTN]],"")</f>
        <v>1</v>
      </c>
      <c r="AO335" s="2" t="str">
        <f ca="1">IF(Table1[[#This Row],[CTN_MG_3]]="","",Table1[[#This Row],[SISA X]])</f>
        <v/>
      </c>
      <c r="AP335" s="2" t="str">
        <f ca="1">IF(Table1[[#This Row],[QTY_ECER_MG_3]]="","",Table1[[#This Row],[STN SISA X]])</f>
        <v/>
      </c>
      <c r="AQ335" s="4">
        <f ca="1">IF(Table1[[#This Row],[CTN_MG_3]]="","",COUNT(AN$6:AN335))</f>
        <v>13</v>
      </c>
      <c r="AR335" s="3">
        <f ca="1">INDEX([1]!NOTA[TGL_H],Table1[[#This Row],[//NOTA]])</f>
        <v>45125</v>
      </c>
    </row>
    <row r="336" spans="1:44" x14ac:dyDescent="0.25">
      <c r="A336" s="1">
        <v>414</v>
      </c>
      <c r="D336" s="4" t="str">
        <f ca="1">INDEX([1]!NOTA[NB NOTA_C_QTY],Table1[[#This Row],[//NOTA]])</f>
        <v>garisanbesi60cmtf25lsnuntana</v>
      </c>
      <c r="E33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garisan60cmbesitf25lsn</v>
      </c>
      <c r="F336" s="4">
        <f ca="1">MATCH(Table1[NB BM_C_QTY],Table6[POINTER],0)</f>
        <v>2721</v>
      </c>
      <c r="G336" s="4">
        <f t="shared" si="6"/>
        <v>414</v>
      </c>
      <c r="H336" s="4">
        <f ca="1">MATCH(Table1[[#This Row],[NB NOTA_C_QTY]],[2]!db[NB NOTA_C_QTY+F],0)</f>
        <v>821</v>
      </c>
      <c r="I336" s="4" t="str">
        <f ca="1">INDEX(INDIRECT($4:$4),Table1[//DB])</f>
        <v>Garisan 60cm Besi TF</v>
      </c>
      <c r="J336" s="4" t="str">
        <f ca="1">INDEX(INDIRECT($4:$4),Table1[//DB])</f>
        <v>UNTANA</v>
      </c>
      <c r="K336" s="5" t="str">
        <f ca="1">INDEX(INDIRECT($4:$4),Table1[//DB])</f>
        <v>DUTA BUANA</v>
      </c>
      <c r="L336" s="4" t="str">
        <f ca="1">INDEX(INDIRECT($4:$4),Table1[//DB])</f>
        <v>25 LSN</v>
      </c>
      <c r="M336" s="4" t="str">
        <f ca="1">INDEX(INDIRECT($4:$4),Table1[//DB])</f>
        <v>garisan</v>
      </c>
      <c r="N336" s="4" t="str">
        <f ca="1">INDEX(INDIRECT($4:$4),Table1[//DB])</f>
        <v>25</v>
      </c>
      <c r="O336" s="4" t="str">
        <f ca="1">INDEX(INDIRECT($4:$4),Table1[//DB])</f>
        <v>LSN</v>
      </c>
      <c r="P336" s="4">
        <f ca="1">INDEX(INDIRECT($4:$4),Table1[//DB])</f>
        <v>12</v>
      </c>
      <c r="Q336" s="4" t="str">
        <f ca="1">INDEX(INDIRECT($4:$4),Table1[//DB])</f>
        <v>PCS</v>
      </c>
      <c r="R336" s="4" t="str">
        <f ca="1">INDEX(INDIRECT($4:$4),Table1[//DB])</f>
        <v/>
      </c>
      <c r="S336" s="4" t="str">
        <f ca="1">INDEX(INDIRECT($4:$4),Table1[//DB])</f>
        <v/>
      </c>
      <c r="T336" s="4">
        <f ca="1">INDEX(INDIRECT($4:$4),Table1[//DB])</f>
        <v>300</v>
      </c>
      <c r="U336" s="4" t="str">
        <f ca="1">INDEX(INDIRECT($4:$4),Table1[//DB])</f>
        <v>PCS</v>
      </c>
      <c r="V336" s="4"/>
      <c r="W336" s="2">
        <f>INDEX([1]!NOTA[C],Table1[[#This Row],[//NOTA]])</f>
        <v>1</v>
      </c>
      <c r="X33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36" s="2">
        <f>IF(Table1[[#This Row],[CTN]]&lt;1,"",INDEX([1]!NOTA[QTY],Table1[[#This Row],[//NOTA]]))</f>
        <v>25</v>
      </c>
      <c r="Z336" s="2" t="str">
        <f>IF(Table1[[#This Row],[CTN]]&lt;1,"",INDEX([1]!NOTA[STN],Table1[[#This Row],[//NOTA]]))</f>
        <v>LSN</v>
      </c>
      <c r="AA33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300</v>
      </c>
      <c r="AB336" s="4" t="str">
        <f>IF(Table1[[#This Row],[CTN]]&lt;1,INDEX([1]!NOTA[QTY],Table1[[#This Row],[//NOTA]]),"")</f>
        <v/>
      </c>
      <c r="AC336" s="4" t="str">
        <f>IF(Table1[[#This Row],[SISA]]="","",INDEX([1]!NOTA[STN],Table1[[#This Row],[//NOTA]]))</f>
        <v/>
      </c>
      <c r="AD33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6" s="2" t="str">
        <f>IF(Table1[[#This Row],[SISA X]]="","",Table1[[#This Row],[STN X]])</f>
        <v/>
      </c>
      <c r="AF336" s="2" t="str">
        <f ca="1">IF(AND(AR$5:AR$373&gt;=$3:$3,AR$5:AR$373&lt;=$4:$4),Table1[[#This Row],[CTN]],"")</f>
        <v/>
      </c>
      <c r="AG336" s="2" t="str">
        <f ca="1">IF(Table1[[#This Row],[CTN_MG_1]]="","",Table1[[#This Row],[SISA X]])</f>
        <v/>
      </c>
      <c r="AH336" s="2" t="str">
        <f ca="1">IF(Table1[[#This Row],[QTY_ECER_MG_1]]="","",Table1[[#This Row],[STN SISA X]])</f>
        <v/>
      </c>
      <c r="AI336" s="2" t="str">
        <f ca="1">IF(Table1[[#This Row],[CTN_MG_1]]="","",COUNT(AF$6:AF336))</f>
        <v/>
      </c>
      <c r="AJ336" s="2" t="str">
        <f ca="1">IF(AND(Table1[TGL_H]&gt;=$3:$3,Table1[TGL_H]&lt;=$4:$4),Table1[CTN],"")</f>
        <v/>
      </c>
      <c r="AK336" s="2" t="str">
        <f ca="1">IF(Table1[[#This Row],[CTN_MG_2]]="","",Table1[[#This Row],[SISA X]])</f>
        <v/>
      </c>
      <c r="AL336" s="2" t="str">
        <f ca="1">IF(Table1[[#This Row],[QTY_ECER_MG_2]]="","",Table1[[#This Row],[STN SISA X]])</f>
        <v/>
      </c>
      <c r="AM336" s="2" t="str">
        <f ca="1">IF(Table1[[#This Row],[CTN_MG_2]]="","",COUNT(AJ$6:AJ336))</f>
        <v/>
      </c>
      <c r="AN336" s="2">
        <f ca="1">IF(AND(AR$5:AR$373&gt;=$3:$3,AR$5:AR$373&lt;=$4:$4),Table1[[#This Row],[CTN]],"")</f>
        <v>1</v>
      </c>
      <c r="AO336" s="2" t="str">
        <f ca="1">IF(Table1[[#This Row],[CTN_MG_3]]="","",Table1[[#This Row],[SISA X]])</f>
        <v/>
      </c>
      <c r="AP336" s="2" t="str">
        <f ca="1">IF(Table1[[#This Row],[QTY_ECER_MG_3]]="","",Table1[[#This Row],[STN SISA X]])</f>
        <v/>
      </c>
      <c r="AQ336" s="4">
        <f ca="1">IF(Table1[[#This Row],[CTN_MG_3]]="","",COUNT(AN$6:AN336))</f>
        <v>14</v>
      </c>
      <c r="AR336" s="3">
        <f ca="1">INDEX([1]!NOTA[TGL_H],Table1[[#This Row],[//NOTA]])</f>
        <v>45125</v>
      </c>
    </row>
    <row r="337" spans="1:44" x14ac:dyDescent="0.25">
      <c r="A337" s="1">
        <v>416</v>
      </c>
      <c r="D337" s="4" t="str">
        <f ca="1">INDEX([1]!NOTA[NB NOTA_C_QTY],Table1[[#This Row],[//NOTA]])</f>
        <v>ballpengeltf311503mmhightechknock96lsnuntana</v>
      </c>
      <c r="E33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bpgeltf3115hitekknock03mm96lsn</v>
      </c>
      <c r="F337" s="4">
        <f ca="1">MATCH(Table1[NB BM_C_QTY],Table6[POINTER],0)</f>
        <v>412</v>
      </c>
      <c r="G337" s="4">
        <f t="shared" si="6"/>
        <v>416</v>
      </c>
      <c r="H337" s="4">
        <f ca="1">MATCH(Table1[[#This Row],[NB NOTA_C_QTY]],[2]!db[NB NOTA_C_QTY+F],0)</f>
        <v>117</v>
      </c>
      <c r="I337" s="4" t="str">
        <f ca="1">INDEX(INDIRECT($4:$4),Table1[//DB])</f>
        <v>Bp gel TF-3115 hitek knock 0.3mm</v>
      </c>
      <c r="J337" s="4" t="str">
        <f ca="1">INDEX(INDIRECT($4:$4),Table1[//DB])</f>
        <v>UNTANA</v>
      </c>
      <c r="K337" s="5" t="str">
        <f ca="1">INDEX(INDIRECT($4:$4),Table1[//DB])</f>
        <v>DUTA BUANA</v>
      </c>
      <c r="L337" s="4" t="str">
        <f ca="1">INDEX(INDIRECT($4:$4),Table1[//DB])</f>
        <v>96 LSN</v>
      </c>
      <c r="M337" s="4" t="str">
        <f ca="1">INDEX(INDIRECT($4:$4),Table1[//DB])</f>
        <v>pen</v>
      </c>
      <c r="N337" s="4" t="str">
        <f ca="1">INDEX(INDIRECT($4:$4),Table1[//DB])</f>
        <v>96</v>
      </c>
      <c r="O337" s="4" t="str">
        <f ca="1">INDEX(INDIRECT($4:$4),Table1[//DB])</f>
        <v>LSN</v>
      </c>
      <c r="P337" s="4">
        <f ca="1">INDEX(INDIRECT($4:$4),Table1[//DB])</f>
        <v>12</v>
      </c>
      <c r="Q337" s="4" t="str">
        <f ca="1">INDEX(INDIRECT($4:$4),Table1[//DB])</f>
        <v>PCS</v>
      </c>
      <c r="R337" s="4" t="str">
        <f ca="1">INDEX(INDIRECT($4:$4),Table1[//DB])</f>
        <v/>
      </c>
      <c r="S337" s="4" t="str">
        <f ca="1">INDEX(INDIRECT($4:$4),Table1[//DB])</f>
        <v/>
      </c>
      <c r="T337" s="4">
        <f ca="1">INDEX(INDIRECT($4:$4),Table1[//DB])</f>
        <v>1152</v>
      </c>
      <c r="U337" s="4" t="str">
        <f ca="1">INDEX(INDIRECT($4:$4),Table1[//DB])</f>
        <v>PCS</v>
      </c>
      <c r="V337" s="4"/>
      <c r="W337" s="2">
        <f>INDEX([1]!NOTA[C],Table1[[#This Row],[//NOTA]])</f>
        <v>5</v>
      </c>
      <c r="X33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37" s="2">
        <f>IF(Table1[[#This Row],[CTN]]&lt;1,"",INDEX([1]!NOTA[QTY],Table1[[#This Row],[//NOTA]]))</f>
        <v>480</v>
      </c>
      <c r="Z337" s="2" t="str">
        <f>IF(Table1[[#This Row],[CTN]]&lt;1,"",INDEX([1]!NOTA[STN],Table1[[#This Row],[//NOTA]]))</f>
        <v>LSN</v>
      </c>
      <c r="AA33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5760</v>
      </c>
      <c r="AB337" s="4" t="str">
        <f>IF(Table1[[#This Row],[CTN]]&lt;1,INDEX([1]!NOTA[QTY],Table1[[#This Row],[//NOTA]]),"")</f>
        <v/>
      </c>
      <c r="AC337" s="4" t="str">
        <f>IF(Table1[[#This Row],[SISA]]="","",INDEX([1]!NOTA[STN],Table1[[#This Row],[//NOTA]]))</f>
        <v/>
      </c>
      <c r="AD33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7" s="2" t="str">
        <f>IF(Table1[[#This Row],[SISA X]]="","",Table1[[#This Row],[STN X]])</f>
        <v/>
      </c>
      <c r="AF337" s="2" t="str">
        <f ca="1">IF(AND(AR$5:AR$373&gt;=$3:$3,AR$5:AR$373&lt;=$4:$4),Table1[[#This Row],[CTN]],"")</f>
        <v/>
      </c>
      <c r="AG337" s="2" t="str">
        <f ca="1">IF(Table1[[#This Row],[CTN_MG_1]]="","",Table1[[#This Row],[SISA X]])</f>
        <v/>
      </c>
      <c r="AH337" s="2" t="str">
        <f ca="1">IF(Table1[[#This Row],[QTY_ECER_MG_1]]="","",Table1[[#This Row],[STN SISA X]])</f>
        <v/>
      </c>
      <c r="AI337" s="2" t="str">
        <f ca="1">IF(Table1[[#This Row],[CTN_MG_1]]="","",COUNT(AF$6:AF337))</f>
        <v/>
      </c>
      <c r="AJ337" s="2" t="str">
        <f ca="1">IF(AND(Table1[TGL_H]&gt;=$3:$3,Table1[TGL_H]&lt;=$4:$4),Table1[CTN],"")</f>
        <v/>
      </c>
      <c r="AK337" s="2" t="str">
        <f ca="1">IF(Table1[[#This Row],[CTN_MG_2]]="","",Table1[[#This Row],[SISA X]])</f>
        <v/>
      </c>
      <c r="AL337" s="2" t="str">
        <f ca="1">IF(Table1[[#This Row],[QTY_ECER_MG_2]]="","",Table1[[#This Row],[STN SISA X]])</f>
        <v/>
      </c>
      <c r="AM337" s="2" t="str">
        <f ca="1">IF(Table1[[#This Row],[CTN_MG_2]]="","",COUNT(AJ$6:AJ337))</f>
        <v/>
      </c>
      <c r="AN337" s="2">
        <f ca="1">IF(AND(AR$5:AR$373&gt;=$3:$3,AR$5:AR$373&lt;=$4:$4),Table1[[#This Row],[CTN]],"")</f>
        <v>5</v>
      </c>
      <c r="AO337" s="2" t="str">
        <f ca="1">IF(Table1[[#This Row],[CTN_MG_3]]="","",Table1[[#This Row],[SISA X]])</f>
        <v/>
      </c>
      <c r="AP337" s="2" t="str">
        <f ca="1">IF(Table1[[#This Row],[QTY_ECER_MG_3]]="","",Table1[[#This Row],[STN SISA X]])</f>
        <v/>
      </c>
      <c r="AQ337" s="4">
        <f ca="1">IF(Table1[[#This Row],[CTN_MG_3]]="","",COUNT(AN$6:AN337))</f>
        <v>15</v>
      </c>
      <c r="AR337" s="3">
        <f ca="1">INDEX([1]!NOTA[TGL_H],Table1[[#This Row],[//NOTA]])</f>
        <v>45125</v>
      </c>
    </row>
    <row r="338" spans="1:44" x14ac:dyDescent="0.25">
      <c r="A338" s="1">
        <v>418</v>
      </c>
      <c r="D338" s="4" t="str">
        <f ca="1">INDEX([1]!NOTA[NB NOTA_C_QTY],Table1[[#This Row],[//NOTA]])</f>
        <v>entercboardkayu12lsnuntana</v>
      </c>
      <c r="E33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clipboardkayuenter12lsn</v>
      </c>
      <c r="F338" s="4">
        <f ca="1">MATCH(Table1[NB BM_C_QTY],Table6[POINTER],0)</f>
        <v>2654</v>
      </c>
      <c r="G338" s="4">
        <f t="shared" si="6"/>
        <v>418</v>
      </c>
      <c r="H338" s="4">
        <f ca="1">MATCH(Table1[[#This Row],[NB NOTA_C_QTY]],[2]!db[NB NOTA_C_QTY+F],0)</f>
        <v>769</v>
      </c>
      <c r="I338" s="4" t="str">
        <f ca="1">INDEX(INDIRECT($4:$4),Table1[//DB])</f>
        <v>Clip Board Kayu Enter</v>
      </c>
      <c r="J338" s="4" t="str">
        <f ca="1">INDEX(INDIRECT($4:$4),Table1[//DB])</f>
        <v>UNTANA</v>
      </c>
      <c r="K338" s="5" t="str">
        <f ca="1">INDEX(INDIRECT($4:$4),Table1[//DB])</f>
        <v>ETJ</v>
      </c>
      <c r="L338" s="4" t="str">
        <f ca="1">INDEX(INDIRECT($4:$4),Table1[//DB])</f>
        <v>12 LSN</v>
      </c>
      <c r="M338" s="4" t="str">
        <f ca="1">INDEX(INDIRECT($4:$4),Table1[//DB])</f>
        <v>clip</v>
      </c>
      <c r="N338" s="4" t="str">
        <f ca="1">INDEX(INDIRECT($4:$4),Table1[//DB])</f>
        <v>12</v>
      </c>
      <c r="O338" s="4" t="str">
        <f ca="1">INDEX(INDIRECT($4:$4),Table1[//DB])</f>
        <v>LSN</v>
      </c>
      <c r="P338" s="4">
        <f ca="1">INDEX(INDIRECT($4:$4),Table1[//DB])</f>
        <v>12</v>
      </c>
      <c r="Q338" s="4" t="str">
        <f ca="1">INDEX(INDIRECT($4:$4),Table1[//DB])</f>
        <v>PCS</v>
      </c>
      <c r="R338" s="4" t="str">
        <f ca="1">INDEX(INDIRECT($4:$4),Table1[//DB])</f>
        <v/>
      </c>
      <c r="S338" s="4" t="str">
        <f ca="1">INDEX(INDIRECT($4:$4),Table1[//DB])</f>
        <v/>
      </c>
      <c r="T338" s="4">
        <f ca="1">INDEX(INDIRECT($4:$4),Table1[//DB])</f>
        <v>144</v>
      </c>
      <c r="U338" s="4" t="str">
        <f ca="1">INDEX(INDIRECT($4:$4),Table1[//DB])</f>
        <v>PCS</v>
      </c>
      <c r="V338" s="4"/>
      <c r="W338" s="2">
        <f>INDEX([1]!NOTA[C],Table1[[#This Row],[//NOTA]])</f>
        <v>5</v>
      </c>
      <c r="X338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38" s="2">
        <f>IF(Table1[[#This Row],[CTN]]&lt;1,"",INDEX([1]!NOTA[QTY],Table1[[#This Row],[//NOTA]]))</f>
        <v>60</v>
      </c>
      <c r="Z338" s="2" t="str">
        <f>IF(Table1[[#This Row],[CTN]]&lt;1,"",INDEX([1]!NOTA[STN],Table1[[#This Row],[//NOTA]]))</f>
        <v>LSN</v>
      </c>
      <c r="AA33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338" s="4" t="str">
        <f>IF(Table1[[#This Row],[CTN]]&lt;1,INDEX([1]!NOTA[QTY],Table1[[#This Row],[//NOTA]]),"")</f>
        <v/>
      </c>
      <c r="AC338" s="4" t="str">
        <f>IF(Table1[[#This Row],[SISA]]="","",INDEX([1]!NOTA[STN],Table1[[#This Row],[//NOTA]]))</f>
        <v/>
      </c>
      <c r="AD33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8" s="2" t="str">
        <f>IF(Table1[[#This Row],[SISA X]]="","",Table1[[#This Row],[STN X]])</f>
        <v/>
      </c>
      <c r="AF338" s="2" t="str">
        <f ca="1">IF(AND(AR$5:AR$373&gt;=$3:$3,AR$5:AR$373&lt;=$4:$4),Table1[[#This Row],[CTN]],"")</f>
        <v/>
      </c>
      <c r="AG338" s="2" t="str">
        <f ca="1">IF(Table1[[#This Row],[CTN_MG_1]]="","",Table1[[#This Row],[SISA X]])</f>
        <v/>
      </c>
      <c r="AH338" s="2" t="str">
        <f ca="1">IF(Table1[[#This Row],[QTY_ECER_MG_1]]="","",Table1[[#This Row],[STN SISA X]])</f>
        <v/>
      </c>
      <c r="AI338" s="2" t="str">
        <f ca="1">IF(Table1[[#This Row],[CTN_MG_1]]="","",COUNT(AF$6:AF338))</f>
        <v/>
      </c>
      <c r="AJ338" s="2" t="str">
        <f ca="1">IF(AND(Table1[TGL_H]&gt;=$3:$3,Table1[TGL_H]&lt;=$4:$4),Table1[CTN],"")</f>
        <v/>
      </c>
      <c r="AK338" s="2" t="str">
        <f ca="1">IF(Table1[[#This Row],[CTN_MG_2]]="","",Table1[[#This Row],[SISA X]])</f>
        <v/>
      </c>
      <c r="AL338" s="2" t="str">
        <f ca="1">IF(Table1[[#This Row],[QTY_ECER_MG_2]]="","",Table1[[#This Row],[STN SISA X]])</f>
        <v/>
      </c>
      <c r="AM338" s="2" t="str">
        <f ca="1">IF(Table1[[#This Row],[CTN_MG_2]]="","",COUNT(AJ$6:AJ338))</f>
        <v/>
      </c>
      <c r="AN338" s="2">
        <f ca="1">IF(AND(AR$5:AR$373&gt;=$3:$3,AR$5:AR$373&lt;=$4:$4),Table1[[#This Row],[CTN]],"")</f>
        <v>5</v>
      </c>
      <c r="AO338" s="2" t="str">
        <f ca="1">IF(Table1[[#This Row],[CTN_MG_3]]="","",Table1[[#This Row],[SISA X]])</f>
        <v/>
      </c>
      <c r="AP338" s="2" t="str">
        <f ca="1">IF(Table1[[#This Row],[QTY_ECER_MG_3]]="","",Table1[[#This Row],[STN SISA X]])</f>
        <v/>
      </c>
      <c r="AQ338" s="4">
        <f ca="1">IF(Table1[[#This Row],[CTN_MG_3]]="","",COUNT(AN$6:AN338))</f>
        <v>16</v>
      </c>
      <c r="AR338" s="3">
        <f ca="1">INDEX([1]!NOTA[TGL_H],Table1[[#This Row],[//NOTA]])</f>
        <v>45125</v>
      </c>
    </row>
    <row r="339" spans="1:44" x14ac:dyDescent="0.25">
      <c r="A339" s="1">
        <v>420</v>
      </c>
      <c r="D339" s="4" t="str">
        <f ca="1">INDEX([1]!NOTA[NB NOTA_C_QTY],Table1[[#This Row],[//NOTA]])</f>
        <v>malamshintoengb612w150pcsuntana</v>
      </c>
      <c r="E33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malamshintoengb612w150pcs</v>
      </c>
      <c r="F339" s="4" t="e">
        <f ca="1">MATCH(Table1[NB BM_C_QTY],Table6[POINTER],0)</f>
        <v>#N/A</v>
      </c>
      <c r="G339" s="4">
        <f t="shared" si="6"/>
        <v>420</v>
      </c>
      <c r="H339" s="4">
        <f ca="1">MATCH(Table1[[#This Row],[NB NOTA_C_QTY]],[2]!db[NB NOTA_C_QTY+F],0)</f>
        <v>1634</v>
      </c>
      <c r="I339" s="4" t="str">
        <f ca="1">INDEX(INDIRECT($4:$4),Table1[//DB])</f>
        <v>Malam Shintoeng B 6-12W</v>
      </c>
      <c r="J339" s="4" t="str">
        <f ca="1">INDEX(INDIRECT($4:$4),Table1[//DB])</f>
        <v>UNTANA</v>
      </c>
      <c r="K339" s="5" t="str">
        <f ca="1">INDEX(INDIRECT($4:$4),Table1[//DB])</f>
        <v>HANSA</v>
      </c>
      <c r="L339" s="4" t="str">
        <f ca="1">INDEX(INDIRECT($4:$4),Table1[//DB])</f>
        <v>150 PCS</v>
      </c>
      <c r="M339" s="4" t="str">
        <f ca="1">INDEX(INDIRECT($4:$4),Table1[//DB])</f>
        <v>lilin</v>
      </c>
      <c r="N339" s="4" t="str">
        <f ca="1">INDEX(INDIRECT($4:$4),Table1[//DB])</f>
        <v>150</v>
      </c>
      <c r="O339" s="4" t="str">
        <f ca="1">INDEX(INDIRECT($4:$4),Table1[//DB])</f>
        <v>PCS</v>
      </c>
      <c r="P339" s="4" t="str">
        <f ca="1">INDEX(INDIRECT($4:$4),Table1[//DB])</f>
        <v/>
      </c>
      <c r="Q339" s="4" t="str">
        <f ca="1">INDEX(INDIRECT($4:$4),Table1[//DB])</f>
        <v/>
      </c>
      <c r="R339" s="4" t="str">
        <f ca="1">INDEX(INDIRECT($4:$4),Table1[//DB])</f>
        <v/>
      </c>
      <c r="S339" s="4" t="str">
        <f ca="1">INDEX(INDIRECT($4:$4),Table1[//DB])</f>
        <v/>
      </c>
      <c r="T339" s="4">
        <f ca="1">INDEX(INDIRECT($4:$4),Table1[//DB])</f>
        <v>150</v>
      </c>
      <c r="U339" s="4" t="str">
        <f ca="1">INDEX(INDIRECT($4:$4),Table1[//DB])</f>
        <v>PCS</v>
      </c>
      <c r="V339" s="4"/>
      <c r="W339" s="2">
        <f>INDEX([1]!NOTA[C],Table1[[#This Row],[//NOTA]])</f>
        <v>1</v>
      </c>
      <c r="X33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39" s="2">
        <f>IF(Table1[[#This Row],[CTN]]&lt;1,"",INDEX([1]!NOTA[QTY],Table1[[#This Row],[//NOTA]]))</f>
        <v>150</v>
      </c>
      <c r="Z339" s="2" t="str">
        <f>IF(Table1[[#This Row],[CTN]]&lt;1,"",INDEX([1]!NOTA[STN],Table1[[#This Row],[//NOTA]]))</f>
        <v>PCS</v>
      </c>
      <c r="AA33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150</v>
      </c>
      <c r="AB339" s="4" t="str">
        <f>IF(Table1[[#This Row],[CTN]]&lt;1,INDEX([1]!NOTA[QTY],Table1[[#This Row],[//NOTA]]),"")</f>
        <v/>
      </c>
      <c r="AC339" s="4" t="str">
        <f>IF(Table1[[#This Row],[SISA]]="","",INDEX([1]!NOTA[STN],Table1[[#This Row],[//NOTA]]))</f>
        <v/>
      </c>
      <c r="AD33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39" s="2" t="str">
        <f>IF(Table1[[#This Row],[SISA X]]="","",Table1[[#This Row],[STN X]])</f>
        <v/>
      </c>
      <c r="AF339" s="2" t="str">
        <f ca="1">IF(AND(AR$5:AR$373&gt;=$3:$3,AR$5:AR$373&lt;=$4:$4),Table1[[#This Row],[CTN]],"")</f>
        <v/>
      </c>
      <c r="AG339" s="2" t="str">
        <f ca="1">IF(Table1[[#This Row],[CTN_MG_1]]="","",Table1[[#This Row],[SISA X]])</f>
        <v/>
      </c>
      <c r="AH339" s="2" t="str">
        <f ca="1">IF(Table1[[#This Row],[QTY_ECER_MG_1]]="","",Table1[[#This Row],[STN SISA X]])</f>
        <v/>
      </c>
      <c r="AI339" s="2" t="str">
        <f ca="1">IF(Table1[[#This Row],[CTN_MG_1]]="","",COUNT(AF$6:AF339))</f>
        <v/>
      </c>
      <c r="AJ339" s="2" t="str">
        <f ca="1">IF(AND(Table1[TGL_H]&gt;=$3:$3,Table1[TGL_H]&lt;=$4:$4),Table1[CTN],"")</f>
        <v/>
      </c>
      <c r="AK339" s="2" t="str">
        <f ca="1">IF(Table1[[#This Row],[CTN_MG_2]]="","",Table1[[#This Row],[SISA X]])</f>
        <v/>
      </c>
      <c r="AL339" s="2" t="str">
        <f ca="1">IF(Table1[[#This Row],[QTY_ECER_MG_2]]="","",Table1[[#This Row],[STN SISA X]])</f>
        <v/>
      </c>
      <c r="AM339" s="2" t="str">
        <f ca="1">IF(Table1[[#This Row],[CTN_MG_2]]="","",COUNT(AJ$6:AJ339))</f>
        <v/>
      </c>
      <c r="AN339" s="2">
        <f ca="1">IF(AND(AR$5:AR$373&gt;=$3:$3,AR$5:AR$373&lt;=$4:$4),Table1[[#This Row],[CTN]],"")</f>
        <v>1</v>
      </c>
      <c r="AO339" s="2" t="str">
        <f ca="1">IF(Table1[[#This Row],[CTN_MG_3]]="","",Table1[[#This Row],[SISA X]])</f>
        <v/>
      </c>
      <c r="AP339" s="2" t="str">
        <f ca="1">IF(Table1[[#This Row],[QTY_ECER_MG_3]]="","",Table1[[#This Row],[STN SISA X]])</f>
        <v/>
      </c>
      <c r="AQ339" s="4">
        <f ca="1">IF(Table1[[#This Row],[CTN_MG_3]]="","",COUNT(AN$6:AN339))</f>
        <v>17</v>
      </c>
      <c r="AR339" s="3">
        <f ca="1">INDEX([1]!NOTA[TGL_H],Table1[[#This Row],[//NOTA]])</f>
        <v>45127</v>
      </c>
    </row>
    <row r="340" spans="1:44" x14ac:dyDescent="0.25">
      <c r="A340" s="1">
        <v>421</v>
      </c>
      <c r="D340" s="4" t="str">
        <f ca="1">INDEX([1]!NOTA[NB NOTA_C_QTY],Table1[[#This Row],[//NOTA]])</f>
        <v>malamshintoengb1wpolos180pcsuntana</v>
      </c>
      <c r="E34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malamshintoengb1wpolos180pcs</v>
      </c>
      <c r="F340" s="4" t="e">
        <f ca="1">MATCH(Table1[NB BM_C_QTY],Table6[POINTER],0)</f>
        <v>#N/A</v>
      </c>
      <c r="G340" s="4">
        <f t="shared" si="6"/>
        <v>421</v>
      </c>
      <c r="H340" s="4">
        <f ca="1">MATCH(Table1[[#This Row],[NB NOTA_C_QTY]],[2]!db[NB NOTA_C_QTY+F],0)</f>
        <v>1633</v>
      </c>
      <c r="I340" s="4" t="str">
        <f ca="1">INDEX(INDIRECT($4:$4),Table1[//DB])</f>
        <v>Malam Shintoeng B 1W polos</v>
      </c>
      <c r="J340" s="4" t="str">
        <f ca="1">INDEX(INDIRECT($4:$4),Table1[//DB])</f>
        <v>UNTANA</v>
      </c>
      <c r="K340" s="5" t="str">
        <f ca="1">INDEX(INDIRECT($4:$4),Table1[//DB])</f>
        <v>HANSA</v>
      </c>
      <c r="L340" s="4" t="str">
        <f ca="1">INDEX(INDIRECT($4:$4),Table1[//DB])</f>
        <v>180 PCS</v>
      </c>
      <c r="M340" s="4" t="str">
        <f ca="1">INDEX(INDIRECT($4:$4),Table1[//DB])</f>
        <v>lilin</v>
      </c>
      <c r="N340" s="4" t="str">
        <f ca="1">INDEX(INDIRECT($4:$4),Table1[//DB])</f>
        <v>180</v>
      </c>
      <c r="O340" s="4" t="str">
        <f ca="1">INDEX(INDIRECT($4:$4),Table1[//DB])</f>
        <v>PCS</v>
      </c>
      <c r="P340" s="4" t="str">
        <f ca="1">INDEX(INDIRECT($4:$4),Table1[//DB])</f>
        <v/>
      </c>
      <c r="Q340" s="4" t="str">
        <f ca="1">INDEX(INDIRECT($4:$4),Table1[//DB])</f>
        <v/>
      </c>
      <c r="R340" s="4" t="str">
        <f ca="1">INDEX(INDIRECT($4:$4),Table1[//DB])</f>
        <v/>
      </c>
      <c r="S340" s="4" t="str">
        <f ca="1">INDEX(INDIRECT($4:$4),Table1[//DB])</f>
        <v/>
      </c>
      <c r="T340" s="4">
        <f ca="1">INDEX(INDIRECT($4:$4),Table1[//DB])</f>
        <v>180</v>
      </c>
      <c r="U340" s="4" t="str">
        <f ca="1">INDEX(INDIRECT($4:$4),Table1[//DB])</f>
        <v>PCS</v>
      </c>
      <c r="V340" s="4"/>
      <c r="W340" s="2">
        <f>INDEX([1]!NOTA[C],Table1[[#This Row],[//NOTA]])</f>
        <v>0</v>
      </c>
      <c r="X340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40" s="2" t="str">
        <f>IF(Table1[[#This Row],[CTN]]&lt;1,"",INDEX([1]!NOTA[QTY],Table1[[#This Row],[//NOTA]]))</f>
        <v/>
      </c>
      <c r="Z340" s="2" t="str">
        <f>IF(Table1[[#This Row],[CTN]]&lt;1,"",INDEX([1]!NOTA[STN],Table1[[#This Row],[//NOTA]]))</f>
        <v/>
      </c>
      <c r="AA34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340" s="4">
        <f>IF(Table1[[#This Row],[CTN]]&lt;1,INDEX([1]!NOTA[QTY],Table1[[#This Row],[//NOTA]]),"")</f>
        <v>12</v>
      </c>
      <c r="AC340" s="4" t="str">
        <f>IF(Table1[[#This Row],[SISA]]="","",INDEX([1]!NOTA[STN],Table1[[#This Row],[//NOTA]]))</f>
        <v>PCS</v>
      </c>
      <c r="AD340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E340" s="2" t="str">
        <f ca="1">IF(Table1[[#This Row],[SISA X]]="","",Table1[[#This Row],[STN X]])</f>
        <v>PCS</v>
      </c>
      <c r="AF340" s="2" t="str">
        <f ca="1">IF(AND(AR$5:AR$373&gt;=$3:$3,AR$5:AR$373&lt;=$4:$4),Table1[[#This Row],[CTN]],"")</f>
        <v/>
      </c>
      <c r="AG340" s="2" t="str">
        <f ca="1">IF(Table1[[#This Row],[CTN_MG_1]]="","",Table1[[#This Row],[SISA X]])</f>
        <v/>
      </c>
      <c r="AH340" s="2" t="str">
        <f ca="1">IF(Table1[[#This Row],[QTY_ECER_MG_1]]="","",Table1[[#This Row],[STN SISA X]])</f>
        <v/>
      </c>
      <c r="AI340" s="2" t="str">
        <f ca="1">IF(Table1[[#This Row],[CTN_MG_1]]="","",COUNT(AF$6:AF340))</f>
        <v/>
      </c>
      <c r="AJ340" s="2" t="str">
        <f ca="1">IF(AND(Table1[TGL_H]&gt;=$3:$3,Table1[TGL_H]&lt;=$4:$4),Table1[CTN],"")</f>
        <v/>
      </c>
      <c r="AK340" s="2" t="str">
        <f ca="1">IF(Table1[[#This Row],[CTN_MG_2]]="","",Table1[[#This Row],[SISA X]])</f>
        <v/>
      </c>
      <c r="AL340" s="2" t="str">
        <f ca="1">IF(Table1[[#This Row],[QTY_ECER_MG_2]]="","",Table1[[#This Row],[STN SISA X]])</f>
        <v/>
      </c>
      <c r="AM340" s="2" t="str">
        <f ca="1">IF(Table1[[#This Row],[CTN_MG_2]]="","",COUNT(AJ$6:AJ340))</f>
        <v/>
      </c>
      <c r="AN340" s="2">
        <f ca="1">IF(AND(AR$5:AR$373&gt;=$3:$3,AR$5:AR$373&lt;=$4:$4),Table1[[#This Row],[CTN]],"")</f>
        <v>0</v>
      </c>
      <c r="AO340" s="2">
        <f ca="1">IF(Table1[[#This Row],[CTN_MG_3]]="","",Table1[[#This Row],[SISA X]])</f>
        <v>12</v>
      </c>
      <c r="AP340" s="2" t="str">
        <f ca="1">IF(Table1[[#This Row],[QTY_ECER_MG_3]]="","",Table1[[#This Row],[STN SISA X]])</f>
        <v>PCS</v>
      </c>
      <c r="AQ340" s="4">
        <f ca="1">IF(Table1[[#This Row],[CTN_MG_3]]="","",COUNT(AN$6:AN340))</f>
        <v>18</v>
      </c>
      <c r="AR340" s="3">
        <f ca="1">INDEX([1]!NOTA[TGL_H],Table1[[#This Row],[//NOTA]])</f>
        <v>45127</v>
      </c>
    </row>
    <row r="341" spans="1:44" x14ac:dyDescent="0.25">
      <c r="A341" s="1">
        <v>422</v>
      </c>
      <c r="D341" s="4" t="str">
        <f ca="1">INDEX([1]!NOTA[NB NOTA_C_QTY],Table1[[#This Row],[//NOTA]])</f>
        <v>malamshintoengb612w150pcsuntana</v>
      </c>
      <c r="E34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malamshintoengb612w150pcs</v>
      </c>
      <c r="F341" s="4" t="e">
        <f ca="1">MATCH(Table1[NB BM_C_QTY],Table6[POINTER],0)</f>
        <v>#N/A</v>
      </c>
      <c r="G341" s="4">
        <f t="shared" si="6"/>
        <v>422</v>
      </c>
      <c r="H341" s="4">
        <f ca="1">MATCH(Table1[[#This Row],[NB NOTA_C_QTY]],[2]!db[NB NOTA_C_QTY+F],0)</f>
        <v>1634</v>
      </c>
      <c r="I341" s="4" t="str">
        <f ca="1">INDEX(INDIRECT($4:$4),Table1[//DB])</f>
        <v>Malam Shintoeng B 6-12W</v>
      </c>
      <c r="J341" s="4" t="str">
        <f ca="1">INDEX(INDIRECT($4:$4),Table1[//DB])</f>
        <v>UNTANA</v>
      </c>
      <c r="K341" s="5" t="str">
        <f ca="1">INDEX(INDIRECT($4:$4),Table1[//DB])</f>
        <v>HANSA</v>
      </c>
      <c r="L341" s="4" t="str">
        <f ca="1">INDEX(INDIRECT($4:$4),Table1[//DB])</f>
        <v>150 PCS</v>
      </c>
      <c r="M341" s="4" t="str">
        <f ca="1">INDEX(INDIRECT($4:$4),Table1[//DB])</f>
        <v>lilin</v>
      </c>
      <c r="N341" s="4" t="str">
        <f ca="1">INDEX(INDIRECT($4:$4),Table1[//DB])</f>
        <v>150</v>
      </c>
      <c r="O341" s="4" t="str">
        <f ca="1">INDEX(INDIRECT($4:$4),Table1[//DB])</f>
        <v>PCS</v>
      </c>
      <c r="P341" s="4" t="str">
        <f ca="1">INDEX(INDIRECT($4:$4),Table1[//DB])</f>
        <v/>
      </c>
      <c r="Q341" s="4" t="str">
        <f ca="1">INDEX(INDIRECT($4:$4),Table1[//DB])</f>
        <v/>
      </c>
      <c r="R341" s="4" t="str">
        <f ca="1">INDEX(INDIRECT($4:$4),Table1[//DB])</f>
        <v/>
      </c>
      <c r="S341" s="4" t="str">
        <f ca="1">INDEX(INDIRECT($4:$4),Table1[//DB])</f>
        <v/>
      </c>
      <c r="T341" s="4">
        <f ca="1">INDEX(INDIRECT($4:$4),Table1[//DB])</f>
        <v>150</v>
      </c>
      <c r="U341" s="4" t="str">
        <f ca="1">INDEX(INDIRECT($4:$4),Table1[//DB])</f>
        <v>PCS</v>
      </c>
      <c r="V341" s="4"/>
      <c r="W341" s="2">
        <f>INDEX([1]!NOTA[C],Table1[[#This Row],[//NOTA]])</f>
        <v>0</v>
      </c>
      <c r="X341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41" s="2" t="str">
        <f>IF(Table1[[#This Row],[CTN]]&lt;1,"",INDEX([1]!NOTA[QTY],Table1[[#This Row],[//NOTA]]))</f>
        <v/>
      </c>
      <c r="Z341" s="2" t="str">
        <f>IF(Table1[[#This Row],[CTN]]&lt;1,"",INDEX([1]!NOTA[STN],Table1[[#This Row],[//NOTA]]))</f>
        <v/>
      </c>
      <c r="AA34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341" s="4">
        <f>IF(Table1[[#This Row],[CTN]]&lt;1,INDEX([1]!NOTA[QTY],Table1[[#This Row],[//NOTA]]),"")</f>
        <v>12</v>
      </c>
      <c r="AC341" s="4" t="str">
        <f>IF(Table1[[#This Row],[SISA]]="","",INDEX([1]!NOTA[STN],Table1[[#This Row],[//NOTA]]))</f>
        <v>PCS</v>
      </c>
      <c r="AD341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E341" s="2" t="str">
        <f ca="1">IF(Table1[[#This Row],[SISA X]]="","",Table1[[#This Row],[STN X]])</f>
        <v>PCS</v>
      </c>
      <c r="AF341" s="2" t="str">
        <f ca="1">IF(AND(AR$5:AR$373&gt;=$3:$3,AR$5:AR$373&lt;=$4:$4),Table1[[#This Row],[CTN]],"")</f>
        <v/>
      </c>
      <c r="AG341" s="2" t="str">
        <f ca="1">IF(Table1[[#This Row],[CTN_MG_1]]="","",Table1[[#This Row],[SISA X]])</f>
        <v/>
      </c>
      <c r="AH341" s="2" t="str">
        <f ca="1">IF(Table1[[#This Row],[QTY_ECER_MG_1]]="","",Table1[[#This Row],[STN SISA X]])</f>
        <v/>
      </c>
      <c r="AI341" s="2" t="str">
        <f ca="1">IF(Table1[[#This Row],[CTN_MG_1]]="","",COUNT(AF$6:AF341))</f>
        <v/>
      </c>
      <c r="AJ341" s="2" t="str">
        <f ca="1">IF(AND(Table1[TGL_H]&gt;=$3:$3,Table1[TGL_H]&lt;=$4:$4),Table1[CTN],"")</f>
        <v/>
      </c>
      <c r="AK341" s="2" t="str">
        <f ca="1">IF(Table1[[#This Row],[CTN_MG_2]]="","",Table1[[#This Row],[SISA X]])</f>
        <v/>
      </c>
      <c r="AL341" s="2" t="str">
        <f ca="1">IF(Table1[[#This Row],[QTY_ECER_MG_2]]="","",Table1[[#This Row],[STN SISA X]])</f>
        <v/>
      </c>
      <c r="AM341" s="2" t="str">
        <f ca="1">IF(Table1[[#This Row],[CTN_MG_2]]="","",COUNT(AJ$6:AJ341))</f>
        <v/>
      </c>
      <c r="AN341" s="2">
        <f ca="1">IF(AND(AR$5:AR$373&gt;=$3:$3,AR$5:AR$373&lt;=$4:$4),Table1[[#This Row],[CTN]],"")</f>
        <v>0</v>
      </c>
      <c r="AO341" s="2">
        <f ca="1">IF(Table1[[#This Row],[CTN_MG_3]]="","",Table1[[#This Row],[SISA X]])</f>
        <v>12</v>
      </c>
      <c r="AP341" s="2" t="str">
        <f ca="1">IF(Table1[[#This Row],[QTY_ECER_MG_3]]="","",Table1[[#This Row],[STN SISA X]])</f>
        <v>PCS</v>
      </c>
      <c r="AQ341" s="4">
        <f ca="1">IF(Table1[[#This Row],[CTN_MG_3]]="","",COUNT(AN$6:AN341))</f>
        <v>19</v>
      </c>
      <c r="AR341" s="3">
        <f ca="1">INDEX([1]!NOTA[TGL_H],Table1[[#This Row],[//NOTA]])</f>
        <v>45127</v>
      </c>
    </row>
    <row r="342" spans="1:44" x14ac:dyDescent="0.25">
      <c r="A342" s="1">
        <v>423</v>
      </c>
      <c r="D342" s="4" t="str">
        <f ca="1">INDEX([1]!NOTA[NB NOTA_C_QTY],Table1[[#This Row],[//NOTA]])</f>
        <v>malamshintoengtg612w210pcsuntana</v>
      </c>
      <c r="E34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malamshintoengtg612w210pcs</v>
      </c>
      <c r="F342" s="4" t="e">
        <f ca="1">MATCH(Table1[NB BM_C_QTY],Table6[POINTER],0)</f>
        <v>#N/A</v>
      </c>
      <c r="G342" s="4">
        <f t="shared" si="6"/>
        <v>423</v>
      </c>
      <c r="H342" s="4">
        <f ca="1">MATCH(Table1[[#This Row],[NB NOTA_C_QTY]],[2]!db[NB NOTA_C_QTY+F],0)</f>
        <v>1640</v>
      </c>
      <c r="I342" s="4" t="str">
        <f ca="1">INDEX(INDIRECT($4:$4),Table1[//DB])</f>
        <v>Malam Shintoeng TG 6-12W</v>
      </c>
      <c r="J342" s="4" t="str">
        <f ca="1">INDEX(INDIRECT($4:$4),Table1[//DB])</f>
        <v>UNTANA</v>
      </c>
      <c r="K342" s="5" t="str">
        <f ca="1">INDEX(INDIRECT($4:$4),Table1[//DB])</f>
        <v>HANSA</v>
      </c>
      <c r="L342" s="4" t="str">
        <f ca="1">INDEX(INDIRECT($4:$4),Table1[//DB])</f>
        <v>210 PCS</v>
      </c>
      <c r="M342" s="4" t="str">
        <f ca="1">INDEX(INDIRECT($4:$4),Table1[//DB])</f>
        <v>lilin</v>
      </c>
      <c r="N342" s="4" t="str">
        <f ca="1">INDEX(INDIRECT($4:$4),Table1[//DB])</f>
        <v>210</v>
      </c>
      <c r="O342" s="4" t="str">
        <f ca="1">INDEX(INDIRECT($4:$4),Table1[//DB])</f>
        <v>PCS</v>
      </c>
      <c r="P342" s="4" t="str">
        <f ca="1">INDEX(INDIRECT($4:$4),Table1[//DB])</f>
        <v/>
      </c>
      <c r="Q342" s="4" t="str">
        <f ca="1">INDEX(INDIRECT($4:$4),Table1[//DB])</f>
        <v/>
      </c>
      <c r="R342" s="4" t="str">
        <f ca="1">INDEX(INDIRECT($4:$4),Table1[//DB])</f>
        <v/>
      </c>
      <c r="S342" s="4" t="str">
        <f ca="1">INDEX(INDIRECT($4:$4),Table1[//DB])</f>
        <v/>
      </c>
      <c r="T342" s="4">
        <f ca="1">INDEX(INDIRECT($4:$4),Table1[//DB])</f>
        <v>210</v>
      </c>
      <c r="U342" s="4" t="str">
        <f ca="1">INDEX(INDIRECT($4:$4),Table1[//DB])</f>
        <v>PCS</v>
      </c>
      <c r="V342" s="4"/>
      <c r="W342" s="2">
        <f>INDEX([1]!NOTA[C],Table1[[#This Row],[//NOTA]])</f>
        <v>0</v>
      </c>
      <c r="X342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42" s="2" t="str">
        <f>IF(Table1[[#This Row],[CTN]]&lt;1,"",INDEX([1]!NOTA[QTY],Table1[[#This Row],[//NOTA]]))</f>
        <v/>
      </c>
      <c r="Z342" s="2" t="str">
        <f>IF(Table1[[#This Row],[CTN]]&lt;1,"",INDEX([1]!NOTA[STN],Table1[[#This Row],[//NOTA]]))</f>
        <v/>
      </c>
      <c r="AA34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342" s="4">
        <f>IF(Table1[[#This Row],[CTN]]&lt;1,INDEX([1]!NOTA[QTY],Table1[[#This Row],[//NOTA]]),"")</f>
        <v>12</v>
      </c>
      <c r="AC342" s="4" t="str">
        <f>IF(Table1[[#This Row],[SISA]]="","",INDEX([1]!NOTA[STN],Table1[[#This Row],[//NOTA]]))</f>
        <v>PCS</v>
      </c>
      <c r="AD342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E342" s="2" t="str">
        <f ca="1">IF(Table1[[#This Row],[SISA X]]="","",Table1[[#This Row],[STN X]])</f>
        <v>PCS</v>
      </c>
      <c r="AF342" s="2" t="str">
        <f ca="1">IF(AND(AR$5:AR$373&gt;=$3:$3,AR$5:AR$373&lt;=$4:$4),Table1[[#This Row],[CTN]],"")</f>
        <v/>
      </c>
      <c r="AG342" s="2" t="str">
        <f ca="1">IF(Table1[[#This Row],[CTN_MG_1]]="","",Table1[[#This Row],[SISA X]])</f>
        <v/>
      </c>
      <c r="AH342" s="2" t="str">
        <f ca="1">IF(Table1[[#This Row],[QTY_ECER_MG_1]]="","",Table1[[#This Row],[STN SISA X]])</f>
        <v/>
      </c>
      <c r="AI342" s="2" t="str">
        <f ca="1">IF(Table1[[#This Row],[CTN_MG_1]]="","",COUNT(AF$6:AF342))</f>
        <v/>
      </c>
      <c r="AJ342" s="2" t="str">
        <f ca="1">IF(AND(Table1[TGL_H]&gt;=$3:$3,Table1[TGL_H]&lt;=$4:$4),Table1[CTN],"")</f>
        <v/>
      </c>
      <c r="AK342" s="2" t="str">
        <f ca="1">IF(Table1[[#This Row],[CTN_MG_2]]="","",Table1[[#This Row],[SISA X]])</f>
        <v/>
      </c>
      <c r="AL342" s="2" t="str">
        <f ca="1">IF(Table1[[#This Row],[QTY_ECER_MG_2]]="","",Table1[[#This Row],[STN SISA X]])</f>
        <v/>
      </c>
      <c r="AM342" s="2" t="str">
        <f ca="1">IF(Table1[[#This Row],[CTN_MG_2]]="","",COUNT(AJ$6:AJ342))</f>
        <v/>
      </c>
      <c r="AN342" s="2">
        <f ca="1">IF(AND(AR$5:AR$373&gt;=$3:$3,AR$5:AR$373&lt;=$4:$4),Table1[[#This Row],[CTN]],"")</f>
        <v>0</v>
      </c>
      <c r="AO342" s="2">
        <f ca="1">IF(Table1[[#This Row],[CTN_MG_3]]="","",Table1[[#This Row],[SISA X]])</f>
        <v>12</v>
      </c>
      <c r="AP342" s="2" t="str">
        <f ca="1">IF(Table1[[#This Row],[QTY_ECER_MG_3]]="","",Table1[[#This Row],[STN SISA X]])</f>
        <v>PCS</v>
      </c>
      <c r="AQ342" s="4">
        <f ca="1">IF(Table1[[#This Row],[CTN_MG_3]]="","",COUNT(AN$6:AN342))</f>
        <v>20</v>
      </c>
      <c r="AR342" s="3">
        <f ca="1">INDEX([1]!NOTA[TGL_H],Table1[[#This Row],[//NOTA]])</f>
        <v>45127</v>
      </c>
    </row>
    <row r="343" spans="1:44" x14ac:dyDescent="0.25">
      <c r="A343" s="1">
        <v>424</v>
      </c>
      <c r="D343" s="4" t="str">
        <f ca="1">INDEX([1]!NOTA[NB NOTA_C_QTY],Table1[[#This Row],[//NOTA]])</f>
        <v>malamshintoengtg1wpolos210pcsuntana</v>
      </c>
      <c r="E34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malamshintoengtg1wpolos210pcs</v>
      </c>
      <c r="F343" s="4" t="e">
        <f ca="1">MATCH(Table1[NB BM_C_QTY],Table6[POINTER],0)</f>
        <v>#N/A</v>
      </c>
      <c r="G343" s="4">
        <f t="shared" si="6"/>
        <v>424</v>
      </c>
      <c r="H343" s="4">
        <f ca="1">MATCH(Table1[[#This Row],[NB NOTA_C_QTY]],[2]!db[NB NOTA_C_QTY+F],0)</f>
        <v>1638</v>
      </c>
      <c r="I343" s="4" t="str">
        <f ca="1">INDEX(INDIRECT($4:$4),Table1[//DB])</f>
        <v>Malam Shintoeng TG 1W polos</v>
      </c>
      <c r="J343" s="4" t="str">
        <f ca="1">INDEX(INDIRECT($4:$4),Table1[//DB])</f>
        <v>UNTANA</v>
      </c>
      <c r="K343" s="5" t="str">
        <f ca="1">INDEX(INDIRECT($4:$4),Table1[//DB])</f>
        <v>HANSA</v>
      </c>
      <c r="L343" s="4" t="str">
        <f ca="1">INDEX(INDIRECT($4:$4),Table1[//DB])</f>
        <v>210 PCS</v>
      </c>
      <c r="M343" s="4" t="str">
        <f ca="1">INDEX(INDIRECT($4:$4),Table1[//DB])</f>
        <v>lilin</v>
      </c>
      <c r="N343" s="4" t="str">
        <f ca="1">INDEX(INDIRECT($4:$4),Table1[//DB])</f>
        <v>210</v>
      </c>
      <c r="O343" s="4" t="str">
        <f ca="1">INDEX(INDIRECT($4:$4),Table1[//DB])</f>
        <v>PCS</v>
      </c>
      <c r="P343" s="4" t="str">
        <f ca="1">INDEX(INDIRECT($4:$4),Table1[//DB])</f>
        <v/>
      </c>
      <c r="Q343" s="4" t="str">
        <f ca="1">INDEX(INDIRECT($4:$4),Table1[//DB])</f>
        <v/>
      </c>
      <c r="R343" s="4" t="str">
        <f ca="1">INDEX(INDIRECT($4:$4),Table1[//DB])</f>
        <v/>
      </c>
      <c r="S343" s="4" t="str">
        <f ca="1">INDEX(INDIRECT($4:$4),Table1[//DB])</f>
        <v/>
      </c>
      <c r="T343" s="4">
        <f ca="1">INDEX(INDIRECT($4:$4),Table1[//DB])</f>
        <v>210</v>
      </c>
      <c r="U343" s="4" t="str">
        <f ca="1">INDEX(INDIRECT($4:$4),Table1[//DB])</f>
        <v>PCS</v>
      </c>
      <c r="V343" s="4"/>
      <c r="W343" s="2">
        <f>INDEX([1]!NOTA[C],Table1[[#This Row],[//NOTA]])</f>
        <v>0</v>
      </c>
      <c r="X343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43" s="2" t="str">
        <f>IF(Table1[[#This Row],[CTN]]&lt;1,"",INDEX([1]!NOTA[QTY],Table1[[#This Row],[//NOTA]]))</f>
        <v/>
      </c>
      <c r="Z343" s="2" t="str">
        <f>IF(Table1[[#This Row],[CTN]]&lt;1,"",INDEX([1]!NOTA[STN],Table1[[#This Row],[//NOTA]]))</f>
        <v/>
      </c>
      <c r="AA34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343" s="4">
        <f>IF(Table1[[#This Row],[CTN]]&lt;1,INDEX([1]!NOTA[QTY],Table1[[#This Row],[//NOTA]]),"")</f>
        <v>12</v>
      </c>
      <c r="AC343" s="4" t="str">
        <f>IF(Table1[[#This Row],[SISA]]="","",INDEX([1]!NOTA[STN],Table1[[#This Row],[//NOTA]]))</f>
        <v>PCS</v>
      </c>
      <c r="AD343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E343" s="2" t="str">
        <f ca="1">IF(Table1[[#This Row],[SISA X]]="","",Table1[[#This Row],[STN X]])</f>
        <v>PCS</v>
      </c>
      <c r="AF343" s="2" t="str">
        <f ca="1">IF(AND(AR$5:AR$373&gt;=$3:$3,AR$5:AR$373&lt;=$4:$4),Table1[[#This Row],[CTN]],"")</f>
        <v/>
      </c>
      <c r="AG343" s="2" t="str">
        <f ca="1">IF(Table1[[#This Row],[CTN_MG_1]]="","",Table1[[#This Row],[SISA X]])</f>
        <v/>
      </c>
      <c r="AH343" s="2" t="str">
        <f ca="1">IF(Table1[[#This Row],[QTY_ECER_MG_1]]="","",Table1[[#This Row],[STN SISA X]])</f>
        <v/>
      </c>
      <c r="AI343" s="2" t="str">
        <f ca="1">IF(Table1[[#This Row],[CTN_MG_1]]="","",COUNT(AF$6:AF343))</f>
        <v/>
      </c>
      <c r="AJ343" s="2" t="str">
        <f ca="1">IF(AND(Table1[TGL_H]&gt;=$3:$3,Table1[TGL_H]&lt;=$4:$4),Table1[CTN],"")</f>
        <v/>
      </c>
      <c r="AK343" s="2" t="str">
        <f ca="1">IF(Table1[[#This Row],[CTN_MG_2]]="","",Table1[[#This Row],[SISA X]])</f>
        <v/>
      </c>
      <c r="AL343" s="2" t="str">
        <f ca="1">IF(Table1[[#This Row],[QTY_ECER_MG_2]]="","",Table1[[#This Row],[STN SISA X]])</f>
        <v/>
      </c>
      <c r="AM343" s="2" t="str">
        <f ca="1">IF(Table1[[#This Row],[CTN_MG_2]]="","",COUNT(AJ$6:AJ343))</f>
        <v/>
      </c>
      <c r="AN343" s="2">
        <f ca="1">IF(AND(AR$5:AR$373&gt;=$3:$3,AR$5:AR$373&lt;=$4:$4),Table1[[#This Row],[CTN]],"")</f>
        <v>0</v>
      </c>
      <c r="AO343" s="2">
        <f ca="1">IF(Table1[[#This Row],[CTN_MG_3]]="","",Table1[[#This Row],[SISA X]])</f>
        <v>12</v>
      </c>
      <c r="AP343" s="2" t="str">
        <f ca="1">IF(Table1[[#This Row],[QTY_ECER_MG_3]]="","",Table1[[#This Row],[STN SISA X]])</f>
        <v>PCS</v>
      </c>
      <c r="AQ343" s="4">
        <f ca="1">IF(Table1[[#This Row],[CTN_MG_3]]="","",COUNT(AN$6:AN343))</f>
        <v>21</v>
      </c>
      <c r="AR343" s="3">
        <f ca="1">INDEX([1]!NOTA[TGL_H],Table1[[#This Row],[//NOTA]])</f>
        <v>45127</v>
      </c>
    </row>
    <row r="344" spans="1:44" x14ac:dyDescent="0.25">
      <c r="A344" s="1">
        <v>425</v>
      </c>
      <c r="D344" s="4" t="str">
        <f ca="1">INDEX([1]!NOTA[NB NOTA_C_QTY],Table1[[#This Row],[//NOTA]])</f>
        <v>malamshintoengk1wpolos480pcsuntana</v>
      </c>
      <c r="E34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malamshintoengk1wpolos480pcs</v>
      </c>
      <c r="F344" s="4" t="e">
        <f ca="1">MATCH(Table1[NB BM_C_QTY],Table6[POINTER],0)</f>
        <v>#N/A</v>
      </c>
      <c r="G344" s="4">
        <f t="shared" si="6"/>
        <v>425</v>
      </c>
      <c r="H344" s="4">
        <f ca="1">MATCH(Table1[[#This Row],[NB NOTA_C_QTY]],[2]!db[NB NOTA_C_QTY+F],0)</f>
        <v>1635</v>
      </c>
      <c r="I344" s="4" t="str">
        <f ca="1">INDEX(INDIRECT($4:$4),Table1[//DB])</f>
        <v>Malam Shintoeng K 1W polos</v>
      </c>
      <c r="J344" s="4" t="str">
        <f ca="1">INDEX(INDIRECT($4:$4),Table1[//DB])</f>
        <v>UNTANA</v>
      </c>
      <c r="K344" s="5" t="str">
        <f ca="1">INDEX(INDIRECT($4:$4),Table1[//DB])</f>
        <v>HANSA</v>
      </c>
      <c r="L344" s="4" t="str">
        <f ca="1">INDEX(INDIRECT($4:$4),Table1[//DB])</f>
        <v>480 PCS</v>
      </c>
      <c r="M344" s="4" t="str">
        <f ca="1">INDEX(INDIRECT($4:$4),Table1[//DB])</f>
        <v>lilin</v>
      </c>
      <c r="N344" s="4" t="str">
        <f ca="1">INDEX(INDIRECT($4:$4),Table1[//DB])</f>
        <v>480</v>
      </c>
      <c r="O344" s="4" t="str">
        <f ca="1">INDEX(INDIRECT($4:$4),Table1[//DB])</f>
        <v>PCS</v>
      </c>
      <c r="P344" s="4" t="str">
        <f ca="1">INDEX(INDIRECT($4:$4),Table1[//DB])</f>
        <v/>
      </c>
      <c r="Q344" s="4" t="str">
        <f ca="1">INDEX(INDIRECT($4:$4),Table1[//DB])</f>
        <v/>
      </c>
      <c r="R344" s="4" t="str">
        <f ca="1">INDEX(INDIRECT($4:$4),Table1[//DB])</f>
        <v/>
      </c>
      <c r="S344" s="4" t="str">
        <f ca="1">INDEX(INDIRECT($4:$4),Table1[//DB])</f>
        <v/>
      </c>
      <c r="T344" s="4">
        <f ca="1">INDEX(INDIRECT($4:$4),Table1[//DB])</f>
        <v>480</v>
      </c>
      <c r="U344" s="4" t="str">
        <f ca="1">INDEX(INDIRECT($4:$4),Table1[//DB])</f>
        <v>PCS</v>
      </c>
      <c r="V344" s="4"/>
      <c r="W344" s="2">
        <f>INDEX([1]!NOTA[C],Table1[[#This Row],[//NOTA]])</f>
        <v>0</v>
      </c>
      <c r="X344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44" s="2" t="str">
        <f>IF(Table1[[#This Row],[CTN]]&lt;1,"",INDEX([1]!NOTA[QTY],Table1[[#This Row],[//NOTA]]))</f>
        <v/>
      </c>
      <c r="Z344" s="2" t="str">
        <f>IF(Table1[[#This Row],[CTN]]&lt;1,"",INDEX([1]!NOTA[STN],Table1[[#This Row],[//NOTA]]))</f>
        <v/>
      </c>
      <c r="AA34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344" s="4">
        <f>IF(Table1[[#This Row],[CTN]]&lt;1,INDEX([1]!NOTA[QTY],Table1[[#This Row],[//NOTA]]),"")</f>
        <v>24</v>
      </c>
      <c r="AC344" s="4" t="str">
        <f>IF(Table1[[#This Row],[SISA]]="","",INDEX([1]!NOTA[STN],Table1[[#This Row],[//NOTA]]))</f>
        <v>PCS</v>
      </c>
      <c r="AD344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24</v>
      </c>
      <c r="AE344" s="2" t="str">
        <f ca="1">IF(Table1[[#This Row],[SISA X]]="","",Table1[[#This Row],[STN X]])</f>
        <v>PCS</v>
      </c>
      <c r="AF344" s="2" t="str">
        <f ca="1">IF(AND(AR$5:AR$373&gt;=$3:$3,AR$5:AR$373&lt;=$4:$4),Table1[[#This Row],[CTN]],"")</f>
        <v/>
      </c>
      <c r="AG344" s="2" t="str">
        <f ca="1">IF(Table1[[#This Row],[CTN_MG_1]]="","",Table1[[#This Row],[SISA X]])</f>
        <v/>
      </c>
      <c r="AH344" s="2" t="str">
        <f ca="1">IF(Table1[[#This Row],[QTY_ECER_MG_1]]="","",Table1[[#This Row],[STN SISA X]])</f>
        <v/>
      </c>
      <c r="AI344" s="2" t="str">
        <f ca="1">IF(Table1[[#This Row],[CTN_MG_1]]="","",COUNT(AF$6:AF344))</f>
        <v/>
      </c>
      <c r="AJ344" s="2" t="str">
        <f ca="1">IF(AND(Table1[TGL_H]&gt;=$3:$3,Table1[TGL_H]&lt;=$4:$4),Table1[CTN],"")</f>
        <v/>
      </c>
      <c r="AK344" s="2" t="str">
        <f ca="1">IF(Table1[[#This Row],[CTN_MG_2]]="","",Table1[[#This Row],[SISA X]])</f>
        <v/>
      </c>
      <c r="AL344" s="2" t="str">
        <f ca="1">IF(Table1[[#This Row],[QTY_ECER_MG_2]]="","",Table1[[#This Row],[STN SISA X]])</f>
        <v/>
      </c>
      <c r="AM344" s="2" t="str">
        <f ca="1">IF(Table1[[#This Row],[CTN_MG_2]]="","",COUNT(AJ$6:AJ344))</f>
        <v/>
      </c>
      <c r="AN344" s="2">
        <f ca="1">IF(AND(AR$5:AR$373&gt;=$3:$3,AR$5:AR$373&lt;=$4:$4),Table1[[#This Row],[CTN]],"")</f>
        <v>0</v>
      </c>
      <c r="AO344" s="2">
        <f ca="1">IF(Table1[[#This Row],[CTN_MG_3]]="","",Table1[[#This Row],[SISA X]])</f>
        <v>24</v>
      </c>
      <c r="AP344" s="2" t="str">
        <f ca="1">IF(Table1[[#This Row],[QTY_ECER_MG_3]]="","",Table1[[#This Row],[STN SISA X]])</f>
        <v>PCS</v>
      </c>
      <c r="AQ344" s="4">
        <f ca="1">IF(Table1[[#This Row],[CTN_MG_3]]="","",COUNT(AN$6:AN344))</f>
        <v>22</v>
      </c>
      <c r="AR344" s="3">
        <f ca="1">INDEX([1]!NOTA[TGL_H],Table1[[#This Row],[//NOTA]])</f>
        <v>45127</v>
      </c>
    </row>
    <row r="345" spans="1:44" x14ac:dyDescent="0.25">
      <c r="A345" s="1">
        <v>426</v>
      </c>
      <c r="D345" s="4" t="str">
        <f ca="1">INDEX([1]!NOTA[NB NOTA_C_QTY],Table1[[#This Row],[//NOTA]])</f>
        <v>malamshintoengk612w480pcsuntana</v>
      </c>
      <c r="E34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malamshintoengk612w480pcs</v>
      </c>
      <c r="F345" s="4" t="e">
        <f ca="1">MATCH(Table1[NB BM_C_QTY],Table6[POINTER],0)</f>
        <v>#N/A</v>
      </c>
      <c r="G345" s="4">
        <f t="shared" si="6"/>
        <v>426</v>
      </c>
      <c r="H345" s="4">
        <f ca="1">MATCH(Table1[[#This Row],[NB NOTA_C_QTY]],[2]!db[NB NOTA_C_QTY+F],0)</f>
        <v>1636</v>
      </c>
      <c r="I345" s="4" t="str">
        <f ca="1">INDEX(INDIRECT($4:$4),Table1[//DB])</f>
        <v>Malam Shintoeng K 6-12W</v>
      </c>
      <c r="J345" s="4" t="str">
        <f ca="1">INDEX(INDIRECT($4:$4),Table1[//DB])</f>
        <v>UNTANA</v>
      </c>
      <c r="K345" s="5" t="str">
        <f ca="1">INDEX(INDIRECT($4:$4),Table1[//DB])</f>
        <v>HANSA</v>
      </c>
      <c r="L345" s="4" t="str">
        <f ca="1">INDEX(INDIRECT($4:$4),Table1[//DB])</f>
        <v>480 PCS</v>
      </c>
      <c r="M345" s="4" t="str">
        <f ca="1">INDEX(INDIRECT($4:$4),Table1[//DB])</f>
        <v>lilin</v>
      </c>
      <c r="N345" s="4" t="str">
        <f ca="1">INDEX(INDIRECT($4:$4),Table1[//DB])</f>
        <v>480</v>
      </c>
      <c r="O345" s="4" t="str">
        <f ca="1">INDEX(INDIRECT($4:$4),Table1[//DB])</f>
        <v>PCS</v>
      </c>
      <c r="P345" s="4" t="str">
        <f ca="1">INDEX(INDIRECT($4:$4),Table1[//DB])</f>
        <v/>
      </c>
      <c r="Q345" s="4" t="str">
        <f ca="1">INDEX(INDIRECT($4:$4),Table1[//DB])</f>
        <v/>
      </c>
      <c r="R345" s="4" t="str">
        <f ca="1">INDEX(INDIRECT($4:$4),Table1[//DB])</f>
        <v/>
      </c>
      <c r="S345" s="4" t="str">
        <f ca="1">INDEX(INDIRECT($4:$4),Table1[//DB])</f>
        <v/>
      </c>
      <c r="T345" s="4">
        <f ca="1">INDEX(INDIRECT($4:$4),Table1[//DB])</f>
        <v>480</v>
      </c>
      <c r="U345" s="4" t="str">
        <f ca="1">INDEX(INDIRECT($4:$4),Table1[//DB])</f>
        <v>PCS</v>
      </c>
      <c r="V345" s="4"/>
      <c r="W345" s="2">
        <f>INDEX([1]!NOTA[C],Table1[[#This Row],[//NOTA]])</f>
        <v>0</v>
      </c>
      <c r="X345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45" s="2" t="str">
        <f>IF(Table1[[#This Row],[CTN]]&lt;1,"",INDEX([1]!NOTA[QTY],Table1[[#This Row],[//NOTA]]))</f>
        <v/>
      </c>
      <c r="Z345" s="2" t="str">
        <f>IF(Table1[[#This Row],[CTN]]&lt;1,"",INDEX([1]!NOTA[STN],Table1[[#This Row],[//NOTA]]))</f>
        <v/>
      </c>
      <c r="AA34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345" s="4">
        <f>IF(Table1[[#This Row],[CTN]]&lt;1,INDEX([1]!NOTA[QTY],Table1[[#This Row],[//NOTA]]),"")</f>
        <v>24</v>
      </c>
      <c r="AC345" s="4" t="str">
        <f>IF(Table1[[#This Row],[SISA]]="","",INDEX([1]!NOTA[STN],Table1[[#This Row],[//NOTA]]))</f>
        <v>PCS</v>
      </c>
      <c r="AD345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24</v>
      </c>
      <c r="AE345" s="2" t="str">
        <f ca="1">IF(Table1[[#This Row],[SISA X]]="","",Table1[[#This Row],[STN X]])</f>
        <v>PCS</v>
      </c>
      <c r="AF345" s="2" t="str">
        <f ca="1">IF(AND(AR$5:AR$373&gt;=$3:$3,AR$5:AR$373&lt;=$4:$4),Table1[[#This Row],[CTN]],"")</f>
        <v/>
      </c>
      <c r="AG345" s="2" t="str">
        <f ca="1">IF(Table1[[#This Row],[CTN_MG_1]]="","",Table1[[#This Row],[SISA X]])</f>
        <v/>
      </c>
      <c r="AH345" s="2" t="str">
        <f ca="1">IF(Table1[[#This Row],[QTY_ECER_MG_1]]="","",Table1[[#This Row],[STN SISA X]])</f>
        <v/>
      </c>
      <c r="AI345" s="2" t="str">
        <f ca="1">IF(Table1[[#This Row],[CTN_MG_1]]="","",COUNT(AF$6:AF373))</f>
        <v/>
      </c>
      <c r="AJ345" s="2" t="str">
        <f ca="1">IF(AND(Table1[TGL_H]&gt;=$3:$3,Table1[TGL_H]&lt;=$4:$4),Table1[CTN],"")</f>
        <v/>
      </c>
      <c r="AK345" s="2" t="str">
        <f ca="1">IF(Table1[[#This Row],[CTN_MG_2]]="","",Table1[[#This Row],[SISA X]])</f>
        <v/>
      </c>
      <c r="AL345" s="2" t="str">
        <f ca="1">IF(Table1[[#This Row],[QTY_ECER_MG_2]]="","",Table1[[#This Row],[STN SISA X]])</f>
        <v/>
      </c>
      <c r="AM345" s="2" t="str">
        <f ca="1">IF(Table1[[#This Row],[CTN_MG_2]]="","",COUNT(AJ$6:AJ373))</f>
        <v/>
      </c>
      <c r="AN345" s="2">
        <f ca="1">IF(AND(AR$5:AR$373&gt;=$3:$3,AR$5:AR$373&lt;=$4:$4),Table1[[#This Row],[CTN]],"")</f>
        <v>0</v>
      </c>
      <c r="AO345" s="2">
        <f ca="1">IF(Table1[[#This Row],[CTN_MG_3]]="","",Table1[[#This Row],[SISA X]])</f>
        <v>24</v>
      </c>
      <c r="AP345" s="2" t="str">
        <f ca="1">IF(Table1[[#This Row],[QTY_ECER_MG_3]]="","",Table1[[#This Row],[STN SISA X]])</f>
        <v>PCS</v>
      </c>
      <c r="AQ345" s="4">
        <f ca="1">IF(Table1[[#This Row],[CTN_MG_3]]="","",COUNT(AN$6:AN345))</f>
        <v>23</v>
      </c>
      <c r="AR345" s="3">
        <f ca="1">INDEX([1]!NOTA[TGL_H],Table1[[#This Row],[//NOTA]])</f>
        <v>45127</v>
      </c>
    </row>
    <row r="346" spans="1:44" x14ac:dyDescent="0.25">
      <c r="A346" s="1">
        <v>428</v>
      </c>
      <c r="D346" s="4" t="str">
        <f ca="1">INDEX([1]!NOTA[NB NOTA_C_QTY],Table1[[#This Row],[//NOTA]])</f>
        <v>kenkoglupenglp0112grsartomoro</v>
      </c>
      <c r="E34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lemglupenkenkoglp0112grs</v>
      </c>
      <c r="F346" s="4">
        <f ca="1">MATCH(Table1[NB BM_C_QTY],Table6[POINTER],0)</f>
        <v>3822</v>
      </c>
      <c r="G346" s="4">
        <f t="shared" ref="G346:G373" si="7">A:A</f>
        <v>428</v>
      </c>
      <c r="H346" s="4">
        <f ca="1">MATCH(Table1[[#This Row],[NB NOTA_C_QTY]],[2]!db[NB NOTA_C_QTY+F],0)</f>
        <v>1365</v>
      </c>
      <c r="I346" s="4" t="str">
        <f ca="1">INDEX(INDIRECT($4:$4),Table1[//DB])</f>
        <v>Lem Glupen Kenko GLP-01</v>
      </c>
      <c r="J346" s="4" t="str">
        <f ca="1">INDEX(INDIRECT($4:$4),Table1[//DB])</f>
        <v>ARTO MORO</v>
      </c>
      <c r="K346" s="5" t="str">
        <f ca="1">INDEX(INDIRECT($4:$4),Table1[//DB])</f>
        <v>KENKO</v>
      </c>
      <c r="L346" s="4" t="str">
        <f ca="1">INDEX(INDIRECT($4:$4),Table1[//DB])</f>
        <v>12 GRS</v>
      </c>
      <c r="M346" s="4" t="str">
        <f ca="1">INDEX(INDIRECT($4:$4),Table1[//DB])</f>
        <v>lem</v>
      </c>
      <c r="N346" s="4" t="str">
        <f ca="1">INDEX(INDIRECT($4:$4),Table1[//DB])</f>
        <v>12</v>
      </c>
      <c r="O346" s="4" t="str">
        <f ca="1">INDEX(INDIRECT($4:$4),Table1[//DB])</f>
        <v>GRS</v>
      </c>
      <c r="P346" s="4">
        <f ca="1">INDEX(INDIRECT($4:$4),Table1[//DB])</f>
        <v>12</v>
      </c>
      <c r="Q346" s="4" t="str">
        <f ca="1">INDEX(INDIRECT($4:$4),Table1[//DB])</f>
        <v>LSN</v>
      </c>
      <c r="R346" s="4">
        <f ca="1">INDEX(INDIRECT($4:$4),Table1[//DB])</f>
        <v>12</v>
      </c>
      <c r="S346" s="4" t="str">
        <f ca="1">INDEX(INDIRECT($4:$4),Table1[//DB])</f>
        <v>PCS</v>
      </c>
      <c r="T346" s="4">
        <f ca="1">INDEX(INDIRECT($4:$4),Table1[//DB])</f>
        <v>1728</v>
      </c>
      <c r="U346" s="4" t="str">
        <f ca="1">INDEX(INDIRECT($4:$4),Table1[//DB])</f>
        <v>PCS</v>
      </c>
      <c r="V346" s="4"/>
      <c r="W346" s="2">
        <f>INDEX([1]!NOTA[C],Table1[[#This Row],[//NOTA]])</f>
        <v>1</v>
      </c>
      <c r="X34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46" s="2">
        <f>IF(Table1[[#This Row],[CTN]]&lt;1,"",INDEX([1]!NOTA[QTY],Table1[[#This Row],[//NOTA]]))</f>
        <v>0</v>
      </c>
      <c r="Z346" s="2">
        <f>IF(Table1[[#This Row],[CTN]]&lt;1,"",INDEX([1]!NOTA[STN],Table1[[#This Row],[//NOTA]]))</f>
        <v>0</v>
      </c>
      <c r="AA34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346" s="4" t="str">
        <f>IF(Table1[[#This Row],[CTN]]&lt;1,INDEX([1]!NOTA[QTY],Table1[[#This Row],[//NOTA]]),"")</f>
        <v/>
      </c>
      <c r="AC346" s="4" t="str">
        <f>IF(Table1[[#This Row],[SISA]]="","",INDEX([1]!NOTA[STN],Table1[[#This Row],[//NOTA]]))</f>
        <v/>
      </c>
      <c r="AD34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46" s="2" t="str">
        <f>IF(Table1[[#This Row],[SISA X]]="","",Table1[[#This Row],[STN X]])</f>
        <v/>
      </c>
      <c r="AF346" s="2" t="str">
        <f ca="1">IF(AND(AR$5:AR$373&gt;=$3:$3,AR$5:AR$373&lt;=$4:$4),Table1[[#This Row],[CTN]],"")</f>
        <v/>
      </c>
      <c r="AG346" s="2" t="str">
        <f ca="1">IF(Table1[[#This Row],[CTN_MG_1]]="","",Table1[[#This Row],[SISA X]])</f>
        <v/>
      </c>
      <c r="AH346" s="2" t="str">
        <f ca="1">IF(Table1[[#This Row],[QTY_ECER_MG_1]]="","",Table1[[#This Row],[STN SISA X]])</f>
        <v/>
      </c>
      <c r="AI346" s="2" t="str">
        <f ca="1">IF(Table1[[#This Row],[CTN_MG_1]]="","",COUNT(AF$6:AF346))</f>
        <v/>
      </c>
      <c r="AJ346" s="2" t="str">
        <f ca="1">IF(AND(Table1[TGL_H]&gt;=$3:$3,Table1[TGL_H]&lt;=$4:$4),Table1[CTN],"")</f>
        <v/>
      </c>
      <c r="AK346" s="2" t="str">
        <f ca="1">IF(Table1[[#This Row],[CTN_MG_2]]="","",Table1[[#This Row],[SISA X]])</f>
        <v/>
      </c>
      <c r="AL346" s="2" t="str">
        <f ca="1">IF(Table1[[#This Row],[QTY_ECER_MG_2]]="","",Table1[[#This Row],[STN SISA X]])</f>
        <v/>
      </c>
      <c r="AM346" s="2" t="str">
        <f ca="1">IF(Table1[[#This Row],[CTN_MG_2]]="","",COUNT(AJ$6:AJ346))</f>
        <v/>
      </c>
      <c r="AN346" s="2">
        <f ca="1">IF(AND(AR$5:AR$373&gt;=$3:$3,AR$5:AR$373&lt;=$4:$4),Table1[[#This Row],[CTN]],"")</f>
        <v>1</v>
      </c>
      <c r="AO346" s="2" t="str">
        <f ca="1">IF(Table1[[#This Row],[CTN_MG_3]]="","",Table1[[#This Row],[SISA X]])</f>
        <v/>
      </c>
      <c r="AP346" s="2" t="str">
        <f ca="1">IF(Table1[[#This Row],[QTY_ECER_MG_3]]="","",Table1[[#This Row],[STN SISA X]])</f>
        <v/>
      </c>
      <c r="AQ346" s="4">
        <f ca="1">IF(Table1[[#This Row],[CTN_MG_3]]="","",COUNT(AN$6:AN346))</f>
        <v>24</v>
      </c>
      <c r="AR346" s="3">
        <f ca="1">INDEX([1]!NOTA[TGL_H],Table1[[#This Row],[//NOTA]])</f>
        <v>45124</v>
      </c>
    </row>
    <row r="347" spans="1:44" x14ac:dyDescent="0.25">
      <c r="A347" s="1">
        <v>429</v>
      </c>
      <c r="D347" s="4" t="str">
        <f ca="1">INDEX([1]!NOTA[NB NOTA_C_QTY],Table1[[#This Row],[//NOTA]])</f>
        <v>kenkocorrectionfluidke10836lsnartomoro</v>
      </c>
      <c r="E34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tipeexkenkoke10836lsn</v>
      </c>
      <c r="F347" s="4">
        <f ca="1">MATCH(Table1[NB BM_C_QTY],Table6[POINTER],0)</f>
        <v>3807</v>
      </c>
      <c r="G347" s="4">
        <f t="shared" si="7"/>
        <v>429</v>
      </c>
      <c r="H347" s="4">
        <f ca="1">MATCH(Table1[[#This Row],[NB NOTA_C_QTY]],[2]!db[NB NOTA_C_QTY+F],0)</f>
        <v>1265</v>
      </c>
      <c r="I347" s="4" t="str">
        <f ca="1">INDEX(INDIRECT($4:$4),Table1[//DB])</f>
        <v>Tipe-ex Kenko KE-108</v>
      </c>
      <c r="J347" s="4" t="str">
        <f ca="1">INDEX(INDIRECT($4:$4),Table1[//DB])</f>
        <v>ARTO MORO</v>
      </c>
      <c r="K347" s="5" t="str">
        <f ca="1">INDEX(INDIRECT($4:$4),Table1[//DB])</f>
        <v>KENKO</v>
      </c>
      <c r="L347" s="4" t="str">
        <f ca="1">INDEX(INDIRECT($4:$4),Table1[//DB])</f>
        <v>36 LSN</v>
      </c>
      <c r="M347" s="4" t="str">
        <f ca="1">INDEX(INDIRECT($4:$4),Table1[//DB])</f>
        <v>tipex</v>
      </c>
      <c r="N347" s="4" t="str">
        <f ca="1">INDEX(INDIRECT($4:$4),Table1[//DB])</f>
        <v>36</v>
      </c>
      <c r="O347" s="4" t="str">
        <f ca="1">INDEX(INDIRECT($4:$4),Table1[//DB])</f>
        <v>LSN</v>
      </c>
      <c r="P347" s="4">
        <f ca="1">INDEX(INDIRECT($4:$4),Table1[//DB])</f>
        <v>12</v>
      </c>
      <c r="Q347" s="4" t="str">
        <f ca="1">INDEX(INDIRECT($4:$4),Table1[//DB])</f>
        <v>PCS</v>
      </c>
      <c r="R347" s="4" t="str">
        <f ca="1">INDEX(INDIRECT($4:$4),Table1[//DB])</f>
        <v/>
      </c>
      <c r="S347" s="4" t="str">
        <f ca="1">INDEX(INDIRECT($4:$4),Table1[//DB])</f>
        <v/>
      </c>
      <c r="T347" s="4">
        <f ca="1">INDEX(INDIRECT($4:$4),Table1[//DB])</f>
        <v>432</v>
      </c>
      <c r="U347" s="4" t="str">
        <f ca="1">INDEX(INDIRECT($4:$4),Table1[//DB])</f>
        <v>PCS</v>
      </c>
      <c r="V347" s="4"/>
      <c r="W347" s="2">
        <f>INDEX([1]!NOTA[C],Table1[[#This Row],[//NOTA]])</f>
        <v>5</v>
      </c>
      <c r="X34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47" s="2">
        <f>IF(Table1[[#This Row],[CTN]]&lt;1,"",INDEX([1]!NOTA[QTY],Table1[[#This Row],[//NOTA]]))</f>
        <v>0</v>
      </c>
      <c r="Z347" s="2">
        <f>IF(Table1[[#This Row],[CTN]]&lt;1,"",INDEX([1]!NOTA[STN],Table1[[#This Row],[//NOTA]]))</f>
        <v>0</v>
      </c>
      <c r="AA34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</v>
      </c>
      <c r="AB347" s="4" t="str">
        <f>IF(Table1[[#This Row],[CTN]]&lt;1,INDEX([1]!NOTA[QTY],Table1[[#This Row],[//NOTA]]),"")</f>
        <v/>
      </c>
      <c r="AC347" s="4" t="str">
        <f>IF(Table1[[#This Row],[SISA]]="","",INDEX([1]!NOTA[STN],Table1[[#This Row],[//NOTA]]))</f>
        <v/>
      </c>
      <c r="AD34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47" s="2" t="str">
        <f>IF(Table1[[#This Row],[SISA X]]="","",Table1[[#This Row],[STN X]])</f>
        <v/>
      </c>
      <c r="AF347" s="2" t="str">
        <f ca="1">IF(AND(AR$5:AR$373&gt;=$3:$3,AR$5:AR$373&lt;=$4:$4),Table1[[#This Row],[CTN]],"")</f>
        <v/>
      </c>
      <c r="AG347" s="2" t="str">
        <f ca="1">IF(Table1[[#This Row],[CTN_MG_1]]="","",Table1[[#This Row],[SISA X]])</f>
        <v/>
      </c>
      <c r="AH347" s="2" t="str">
        <f ca="1">IF(Table1[[#This Row],[QTY_ECER_MG_1]]="","",Table1[[#This Row],[STN SISA X]])</f>
        <v/>
      </c>
      <c r="AI347" s="2" t="str">
        <f ca="1">IF(Table1[[#This Row],[CTN_MG_1]]="","",COUNT(AF$6:AF347))</f>
        <v/>
      </c>
      <c r="AJ347" s="2" t="str">
        <f ca="1">IF(AND(Table1[TGL_H]&gt;=$3:$3,Table1[TGL_H]&lt;=$4:$4),Table1[CTN],"")</f>
        <v/>
      </c>
      <c r="AK347" s="2" t="str">
        <f ca="1">IF(Table1[[#This Row],[CTN_MG_2]]="","",Table1[[#This Row],[SISA X]])</f>
        <v/>
      </c>
      <c r="AL347" s="2" t="str">
        <f ca="1">IF(Table1[[#This Row],[QTY_ECER_MG_2]]="","",Table1[[#This Row],[STN SISA X]])</f>
        <v/>
      </c>
      <c r="AM347" s="2" t="str">
        <f ca="1">IF(Table1[[#This Row],[CTN_MG_2]]="","",COUNT(AJ$6:AJ347))</f>
        <v/>
      </c>
      <c r="AN347" s="2">
        <f ca="1">IF(AND(AR$5:AR$373&gt;=$3:$3,AR$5:AR$373&lt;=$4:$4),Table1[[#This Row],[CTN]],"")</f>
        <v>5</v>
      </c>
      <c r="AO347" s="2" t="str">
        <f ca="1">IF(Table1[[#This Row],[CTN_MG_3]]="","",Table1[[#This Row],[SISA X]])</f>
        <v/>
      </c>
      <c r="AP347" s="2" t="str">
        <f ca="1">IF(Table1[[#This Row],[QTY_ECER_MG_3]]="","",Table1[[#This Row],[STN SISA X]])</f>
        <v/>
      </c>
      <c r="AQ347" s="4">
        <f ca="1">IF(Table1[[#This Row],[CTN_MG_3]]="","",COUNT(AN$6:AN347))</f>
        <v>25</v>
      </c>
      <c r="AR347" s="3">
        <f ca="1">INDEX([1]!NOTA[TGL_H],Table1[[#This Row],[//NOTA]])</f>
        <v>45124</v>
      </c>
    </row>
    <row r="348" spans="1:44" x14ac:dyDescent="0.25">
      <c r="A348" s="1">
        <v>430</v>
      </c>
      <c r="D348" s="4" t="str">
        <f ca="1">INDEX([1]!NOTA[NB NOTA_C_QTY],Table1[[#This Row],[//NOTA]])</f>
        <v>kenkostaplerhd10smini25lsnartomoro</v>
      </c>
      <c r="E34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staplerkenkohd10smini25lsn</v>
      </c>
      <c r="F348" s="4">
        <f ca="1">MATCH(Table1[NB BM_C_QTY],Table6[POINTER],0)</f>
        <v>3739</v>
      </c>
      <c r="G348" s="4">
        <f t="shared" si="7"/>
        <v>430</v>
      </c>
      <c r="H348" s="4">
        <f ca="1">MATCH(Table1[[#This Row],[NB NOTA_C_QTY]],[2]!db[NB NOTA_C_QTY+F],0)</f>
        <v>1478</v>
      </c>
      <c r="I348" s="4" t="str">
        <f ca="1">INDEX(INDIRECT($4:$4),Table1[//DB])</f>
        <v>Stapler Kenko HD-10 S mini</v>
      </c>
      <c r="J348" s="4" t="str">
        <f ca="1">INDEX(INDIRECT($4:$4),Table1[//DB])</f>
        <v>ARTO MORO</v>
      </c>
      <c r="K348" s="5" t="str">
        <f ca="1">INDEX(INDIRECT($4:$4),Table1[//DB])</f>
        <v>KENKO</v>
      </c>
      <c r="L348" s="4" t="str">
        <f ca="1">INDEX(INDIRECT($4:$4),Table1[//DB])</f>
        <v>25 LSN</v>
      </c>
      <c r="M348" s="4" t="str">
        <f ca="1">INDEX(INDIRECT($4:$4),Table1[//DB])</f>
        <v>stapler</v>
      </c>
      <c r="N348" s="4" t="str">
        <f ca="1">INDEX(INDIRECT($4:$4),Table1[//DB])</f>
        <v>25</v>
      </c>
      <c r="O348" s="4" t="str">
        <f ca="1">INDEX(INDIRECT($4:$4),Table1[//DB])</f>
        <v>LSN</v>
      </c>
      <c r="P348" s="4">
        <f ca="1">INDEX(INDIRECT($4:$4),Table1[//DB])</f>
        <v>12</v>
      </c>
      <c r="Q348" s="4" t="str">
        <f ca="1">INDEX(INDIRECT($4:$4),Table1[//DB])</f>
        <v>PCS</v>
      </c>
      <c r="R348" s="4" t="str">
        <f ca="1">INDEX(INDIRECT($4:$4),Table1[//DB])</f>
        <v/>
      </c>
      <c r="S348" s="4" t="str">
        <f ca="1">INDEX(INDIRECT($4:$4),Table1[//DB])</f>
        <v/>
      </c>
      <c r="T348" s="4">
        <f ca="1">INDEX(INDIRECT($4:$4),Table1[//DB])</f>
        <v>300</v>
      </c>
      <c r="U348" s="4" t="str">
        <f ca="1">INDEX(INDIRECT($4:$4),Table1[//DB])</f>
        <v>PCS</v>
      </c>
      <c r="V348" s="4"/>
      <c r="W348" s="2">
        <f>INDEX([1]!NOTA[C],Table1[[#This Row],[//NOTA]])</f>
        <v>4</v>
      </c>
      <c r="X348" s="2">
        <f ca="1">IF(Table1[[#This Row],[Column5]]/Table1[[#This Row],[QTY X]]=Table1[[#This Row],[CTN]],Table1[[#This Row],[Column5]]/Table1[[#This Row],[QTY X]],Table1[[#This Row],[Column5]]/Table1[[#This Row],[QTY X]]&amp;" xxx ")</f>
        <v>4</v>
      </c>
      <c r="Y348" s="2">
        <f>IF(Table1[[#This Row],[CTN]]&lt;1,"",INDEX([1]!NOTA[QTY],Table1[[#This Row],[//NOTA]]))</f>
        <v>0</v>
      </c>
      <c r="Z348" s="2">
        <f>IF(Table1[[#This Row],[CTN]]&lt;1,"",INDEX([1]!NOTA[STN],Table1[[#This Row],[//NOTA]]))</f>
        <v>0</v>
      </c>
      <c r="AA34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1200</v>
      </c>
      <c r="AB348" s="4" t="str">
        <f>IF(Table1[[#This Row],[CTN]]&lt;1,INDEX([1]!NOTA[QTY],Table1[[#This Row],[//NOTA]]),"")</f>
        <v/>
      </c>
      <c r="AC348" s="4" t="str">
        <f>IF(Table1[[#This Row],[SISA]]="","",INDEX([1]!NOTA[STN],Table1[[#This Row],[//NOTA]]))</f>
        <v/>
      </c>
      <c r="AD34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48" s="2" t="str">
        <f>IF(Table1[[#This Row],[SISA X]]="","",Table1[[#This Row],[STN X]])</f>
        <v/>
      </c>
      <c r="AF348" s="2" t="str">
        <f ca="1">IF(AND(AR$5:AR$373&gt;=$3:$3,AR$5:AR$373&lt;=$4:$4),Table1[[#This Row],[CTN]],"")</f>
        <v/>
      </c>
      <c r="AG348" s="2" t="str">
        <f ca="1">IF(Table1[[#This Row],[CTN_MG_1]]="","",Table1[[#This Row],[SISA X]])</f>
        <v/>
      </c>
      <c r="AH348" s="2" t="str">
        <f ca="1">IF(Table1[[#This Row],[QTY_ECER_MG_1]]="","",Table1[[#This Row],[STN SISA X]])</f>
        <v/>
      </c>
      <c r="AI348" s="2" t="str">
        <f ca="1">IF(Table1[[#This Row],[CTN_MG_1]]="","",COUNT(AF$6:AF348))</f>
        <v/>
      </c>
      <c r="AJ348" s="2" t="str">
        <f ca="1">IF(AND(Table1[TGL_H]&gt;=$3:$3,Table1[TGL_H]&lt;=$4:$4),Table1[CTN],"")</f>
        <v/>
      </c>
      <c r="AK348" s="2" t="str">
        <f ca="1">IF(Table1[[#This Row],[CTN_MG_2]]="","",Table1[[#This Row],[SISA X]])</f>
        <v/>
      </c>
      <c r="AL348" s="2" t="str">
        <f ca="1">IF(Table1[[#This Row],[QTY_ECER_MG_2]]="","",Table1[[#This Row],[STN SISA X]])</f>
        <v/>
      </c>
      <c r="AM348" s="2" t="str">
        <f ca="1">IF(Table1[[#This Row],[CTN_MG_2]]="","",COUNT(AJ$6:AJ348))</f>
        <v/>
      </c>
      <c r="AN348" s="2">
        <f ca="1">IF(AND(AR$5:AR$373&gt;=$3:$3,AR$5:AR$373&lt;=$4:$4),Table1[[#This Row],[CTN]],"")</f>
        <v>4</v>
      </c>
      <c r="AO348" s="2" t="str">
        <f ca="1">IF(Table1[[#This Row],[CTN_MG_3]]="","",Table1[[#This Row],[SISA X]])</f>
        <v/>
      </c>
      <c r="AP348" s="2" t="str">
        <f ca="1">IF(Table1[[#This Row],[QTY_ECER_MG_3]]="","",Table1[[#This Row],[STN SISA X]])</f>
        <v/>
      </c>
      <c r="AQ348" s="4">
        <f ca="1">IF(Table1[[#This Row],[CTN_MG_3]]="","",COUNT(AN$6:AN348))</f>
        <v>26</v>
      </c>
      <c r="AR348" s="3">
        <f ca="1">INDEX([1]!NOTA[TGL_H],Table1[[#This Row],[//NOTA]])</f>
        <v>45124</v>
      </c>
    </row>
    <row r="349" spans="1:44" x14ac:dyDescent="0.25">
      <c r="A349" s="1">
        <v>431</v>
      </c>
      <c r="D349" s="4" t="str">
        <f ca="1">INDEX([1]!NOTA[NB NOTA_C_QTY],Table1[[#This Row],[//NOTA]])</f>
        <v>kenkostaplerhd10d20lsnartomoro</v>
      </c>
      <c r="E34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staplerkenkohd10d20lsn</v>
      </c>
      <c r="F349" s="4">
        <f ca="1">MATCH(Table1[NB BM_C_QTY],Table6[POINTER],0)</f>
        <v>3738</v>
      </c>
      <c r="G349" s="4">
        <f t="shared" si="7"/>
        <v>431</v>
      </c>
      <c r="H349" s="4">
        <f ca="1">MATCH(Table1[[#This Row],[NB NOTA_C_QTY]],[2]!db[NB NOTA_C_QTY+F],0)</f>
        <v>1475</v>
      </c>
      <c r="I349" s="4" t="str">
        <f ca="1">INDEX(INDIRECT($4:$4),Table1[//DB])</f>
        <v>Stapler Kenko HD-10 D</v>
      </c>
      <c r="J349" s="4" t="str">
        <f ca="1">INDEX(INDIRECT($4:$4),Table1[//DB])</f>
        <v>ARTO MORO</v>
      </c>
      <c r="K349" s="5" t="str">
        <f ca="1">INDEX(INDIRECT($4:$4),Table1[//DB])</f>
        <v>KENKO</v>
      </c>
      <c r="L349" s="4" t="str">
        <f ca="1">INDEX(INDIRECT($4:$4),Table1[//DB])</f>
        <v>20 LSN</v>
      </c>
      <c r="M349" s="4" t="str">
        <f ca="1">INDEX(INDIRECT($4:$4),Table1[//DB])</f>
        <v>stapler</v>
      </c>
      <c r="N349" s="4" t="str">
        <f ca="1">INDEX(INDIRECT($4:$4),Table1[//DB])</f>
        <v>20</v>
      </c>
      <c r="O349" s="4" t="str">
        <f ca="1">INDEX(INDIRECT($4:$4),Table1[//DB])</f>
        <v>LSN</v>
      </c>
      <c r="P349" s="4">
        <f ca="1">INDEX(INDIRECT($4:$4),Table1[//DB])</f>
        <v>12</v>
      </c>
      <c r="Q349" s="4" t="str">
        <f ca="1">INDEX(INDIRECT($4:$4),Table1[//DB])</f>
        <v>PCS</v>
      </c>
      <c r="R349" s="4" t="str">
        <f ca="1">INDEX(INDIRECT($4:$4),Table1[//DB])</f>
        <v/>
      </c>
      <c r="S349" s="4" t="str">
        <f ca="1">INDEX(INDIRECT($4:$4),Table1[//DB])</f>
        <v/>
      </c>
      <c r="T349" s="4">
        <f ca="1">INDEX(INDIRECT($4:$4),Table1[//DB])</f>
        <v>240</v>
      </c>
      <c r="U349" s="4" t="str">
        <f ca="1">INDEX(INDIRECT($4:$4),Table1[//DB])</f>
        <v>PCS</v>
      </c>
      <c r="V349" s="4"/>
      <c r="W349" s="2">
        <f>INDEX([1]!NOTA[C],Table1[[#This Row],[//NOTA]])</f>
        <v>3</v>
      </c>
      <c r="X349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349" s="2">
        <f>IF(Table1[[#This Row],[CTN]]&lt;1,"",INDEX([1]!NOTA[QTY],Table1[[#This Row],[//NOTA]]))</f>
        <v>0</v>
      </c>
      <c r="Z349" s="2">
        <f>IF(Table1[[#This Row],[CTN]]&lt;1,"",INDEX([1]!NOTA[STN],Table1[[#This Row],[//NOTA]]))</f>
        <v>0</v>
      </c>
      <c r="AA34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349" s="4" t="str">
        <f>IF(Table1[[#This Row],[CTN]]&lt;1,INDEX([1]!NOTA[QTY],Table1[[#This Row],[//NOTA]]),"")</f>
        <v/>
      </c>
      <c r="AC349" s="4" t="str">
        <f>IF(Table1[[#This Row],[SISA]]="","",INDEX([1]!NOTA[STN],Table1[[#This Row],[//NOTA]]))</f>
        <v/>
      </c>
      <c r="AD34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49" s="2" t="str">
        <f>IF(Table1[[#This Row],[SISA X]]="","",Table1[[#This Row],[STN X]])</f>
        <v/>
      </c>
      <c r="AF349" s="2" t="str">
        <f ca="1">IF(AND(AR$5:AR$373&gt;=$3:$3,AR$5:AR$373&lt;=$4:$4),Table1[[#This Row],[CTN]],"")</f>
        <v/>
      </c>
      <c r="AG349" s="2" t="str">
        <f ca="1">IF(Table1[[#This Row],[CTN_MG_1]]="","",Table1[[#This Row],[SISA X]])</f>
        <v/>
      </c>
      <c r="AH349" s="2" t="str">
        <f ca="1">IF(Table1[[#This Row],[QTY_ECER_MG_1]]="","",Table1[[#This Row],[STN SISA X]])</f>
        <v/>
      </c>
      <c r="AI349" s="2" t="str">
        <f ca="1">IF(Table1[[#This Row],[CTN_MG_1]]="","",COUNT(AF$6:AF349))</f>
        <v/>
      </c>
      <c r="AJ349" s="2" t="str">
        <f ca="1">IF(AND(Table1[TGL_H]&gt;=$3:$3,Table1[TGL_H]&lt;=$4:$4),Table1[CTN],"")</f>
        <v/>
      </c>
      <c r="AK349" s="2" t="str">
        <f ca="1">IF(Table1[[#This Row],[CTN_MG_2]]="","",Table1[[#This Row],[SISA X]])</f>
        <v/>
      </c>
      <c r="AL349" s="2" t="str">
        <f ca="1">IF(Table1[[#This Row],[QTY_ECER_MG_2]]="","",Table1[[#This Row],[STN SISA X]])</f>
        <v/>
      </c>
      <c r="AM349" s="2" t="str">
        <f ca="1">IF(Table1[[#This Row],[CTN_MG_2]]="","",COUNT(AJ$6:AJ349))</f>
        <v/>
      </c>
      <c r="AN349" s="2">
        <f ca="1">IF(AND(AR$5:AR$373&gt;=$3:$3,AR$5:AR$373&lt;=$4:$4),Table1[[#This Row],[CTN]],"")</f>
        <v>3</v>
      </c>
      <c r="AO349" s="2" t="str">
        <f ca="1">IF(Table1[[#This Row],[CTN_MG_3]]="","",Table1[[#This Row],[SISA X]])</f>
        <v/>
      </c>
      <c r="AP349" s="2" t="str">
        <f ca="1">IF(Table1[[#This Row],[QTY_ECER_MG_3]]="","",Table1[[#This Row],[STN SISA X]])</f>
        <v/>
      </c>
      <c r="AQ349" s="4">
        <f ca="1">IF(Table1[[#This Row],[CTN_MG_3]]="","",COUNT(AN$6:AN349))</f>
        <v>27</v>
      </c>
      <c r="AR349" s="3">
        <f ca="1">INDEX([1]!NOTA[TGL_H],Table1[[#This Row],[//NOTA]])</f>
        <v>45124</v>
      </c>
    </row>
    <row r="350" spans="1:44" x14ac:dyDescent="0.25">
      <c r="A350" s="1">
        <v>432</v>
      </c>
      <c r="D350" s="4" t="str">
        <f ca="1">INDEX([1]!NOTA[NB NOTA_C_QTY],Table1[[#This Row],[//NOTA]])</f>
        <v>kenkoliquidgluelg3535ml20lsnartomoro</v>
      </c>
      <c r="E35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lemcairkenkolg3520lsn</v>
      </c>
      <c r="F350" s="4">
        <f ca="1">MATCH(Table1[NB BM_C_QTY],Table6[POINTER],0)</f>
        <v>3584</v>
      </c>
      <c r="G350" s="4">
        <f t="shared" si="7"/>
        <v>432</v>
      </c>
      <c r="H350" s="4">
        <f ca="1">MATCH(Table1[[#This Row],[NB NOTA_C_QTY]],[2]!db[NB NOTA_C_QTY+F],0)</f>
        <v>1390</v>
      </c>
      <c r="I350" s="4" t="str">
        <f ca="1">INDEX(INDIRECT($4:$4),Table1[//DB])</f>
        <v>Lem cair Kenko LG-35</v>
      </c>
      <c r="J350" s="4" t="str">
        <f ca="1">INDEX(INDIRECT($4:$4),Table1[//DB])</f>
        <v>ARTO MORO</v>
      </c>
      <c r="K350" s="5" t="str">
        <f ca="1">INDEX(INDIRECT($4:$4),Table1[//DB])</f>
        <v>KENKO</v>
      </c>
      <c r="L350" s="4" t="str">
        <f ca="1">INDEX(INDIRECT($4:$4),Table1[//DB])</f>
        <v>20 LSN</v>
      </c>
      <c r="M350" s="4" t="str">
        <f ca="1">INDEX(INDIRECT($4:$4),Table1[//DB])</f>
        <v>lem</v>
      </c>
      <c r="N350" s="4" t="str">
        <f ca="1">INDEX(INDIRECT($4:$4),Table1[//DB])</f>
        <v>20</v>
      </c>
      <c r="O350" s="4" t="str">
        <f ca="1">INDEX(INDIRECT($4:$4),Table1[//DB])</f>
        <v>LSN</v>
      </c>
      <c r="P350" s="4">
        <f ca="1">INDEX(INDIRECT($4:$4),Table1[//DB])</f>
        <v>12</v>
      </c>
      <c r="Q350" s="4" t="str">
        <f ca="1">INDEX(INDIRECT($4:$4),Table1[//DB])</f>
        <v>PCS</v>
      </c>
      <c r="R350" s="4" t="str">
        <f ca="1">INDEX(INDIRECT($4:$4),Table1[//DB])</f>
        <v/>
      </c>
      <c r="S350" s="4" t="str">
        <f ca="1">INDEX(INDIRECT($4:$4),Table1[//DB])</f>
        <v/>
      </c>
      <c r="T350" s="4">
        <f ca="1">INDEX(INDIRECT($4:$4),Table1[//DB])</f>
        <v>240</v>
      </c>
      <c r="U350" s="4" t="str">
        <f ca="1">INDEX(INDIRECT($4:$4),Table1[//DB])</f>
        <v>PCS</v>
      </c>
      <c r="V350" s="4"/>
      <c r="W350" s="2">
        <f>INDEX([1]!NOTA[C],Table1[[#This Row],[//NOTA]])</f>
        <v>10</v>
      </c>
      <c r="X350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350" s="2">
        <f>IF(Table1[[#This Row],[CTN]]&lt;1,"",INDEX([1]!NOTA[QTY],Table1[[#This Row],[//NOTA]]))</f>
        <v>0</v>
      </c>
      <c r="Z350" s="2">
        <f>IF(Table1[[#This Row],[CTN]]&lt;1,"",INDEX([1]!NOTA[STN],Table1[[#This Row],[//NOTA]]))</f>
        <v>0</v>
      </c>
      <c r="AA35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2400</v>
      </c>
      <c r="AB350" s="4" t="str">
        <f>IF(Table1[[#This Row],[CTN]]&lt;1,INDEX([1]!NOTA[QTY],Table1[[#This Row],[//NOTA]]),"")</f>
        <v/>
      </c>
      <c r="AC350" s="4" t="str">
        <f>IF(Table1[[#This Row],[SISA]]="","",INDEX([1]!NOTA[STN],Table1[[#This Row],[//NOTA]]))</f>
        <v/>
      </c>
      <c r="AD35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50" s="2" t="str">
        <f>IF(Table1[[#This Row],[SISA X]]="","",Table1[[#This Row],[STN X]])</f>
        <v/>
      </c>
      <c r="AF350" s="2" t="str">
        <f ca="1">IF(AND(AR$5:AR$373&gt;=$3:$3,AR$5:AR$373&lt;=$4:$4),Table1[[#This Row],[CTN]],"")</f>
        <v/>
      </c>
      <c r="AG350" s="2" t="str">
        <f ca="1">IF(Table1[[#This Row],[CTN_MG_1]]="","",Table1[[#This Row],[SISA X]])</f>
        <v/>
      </c>
      <c r="AH350" s="2" t="str">
        <f ca="1">IF(Table1[[#This Row],[QTY_ECER_MG_1]]="","",Table1[[#This Row],[STN SISA X]])</f>
        <v/>
      </c>
      <c r="AI350" s="2" t="str">
        <f ca="1">IF(Table1[[#This Row],[CTN_MG_1]]="","",COUNT(AF$6:AF350))</f>
        <v/>
      </c>
      <c r="AJ350" s="2" t="str">
        <f ca="1">IF(AND(Table1[TGL_H]&gt;=$3:$3,Table1[TGL_H]&lt;=$4:$4),Table1[CTN],"")</f>
        <v/>
      </c>
      <c r="AK350" s="2" t="str">
        <f ca="1">IF(Table1[[#This Row],[CTN_MG_2]]="","",Table1[[#This Row],[SISA X]])</f>
        <v/>
      </c>
      <c r="AL350" s="2" t="str">
        <f ca="1">IF(Table1[[#This Row],[QTY_ECER_MG_2]]="","",Table1[[#This Row],[STN SISA X]])</f>
        <v/>
      </c>
      <c r="AM350" s="2" t="str">
        <f ca="1">IF(Table1[[#This Row],[CTN_MG_2]]="","",COUNT(AJ$6:AJ350))</f>
        <v/>
      </c>
      <c r="AN350" s="2">
        <f ca="1">IF(AND(AR$5:AR$373&gt;=$3:$3,AR$5:AR$373&lt;=$4:$4),Table1[[#This Row],[CTN]],"")</f>
        <v>10</v>
      </c>
      <c r="AO350" s="2" t="str">
        <f ca="1">IF(Table1[[#This Row],[CTN_MG_3]]="","",Table1[[#This Row],[SISA X]])</f>
        <v/>
      </c>
      <c r="AP350" s="2" t="str">
        <f ca="1">IF(Table1[[#This Row],[QTY_ECER_MG_3]]="","",Table1[[#This Row],[STN SISA X]])</f>
        <v/>
      </c>
      <c r="AQ350" s="4">
        <f ca="1">IF(Table1[[#This Row],[CTN_MG_3]]="","",COUNT(AN$6:AN350))</f>
        <v>28</v>
      </c>
      <c r="AR350" s="3">
        <f ca="1">INDEX([1]!NOTA[TGL_H],Table1[[#This Row],[//NOTA]])</f>
        <v>45124</v>
      </c>
    </row>
    <row r="351" spans="1:44" x14ac:dyDescent="0.25">
      <c r="A351" s="1">
        <v>434</v>
      </c>
      <c r="D351" s="4" t="str">
        <f ca="1">INDEX([1]!NOTA[NB NOTA_C_QTY],Table1[[#This Row],[//NOTA]])</f>
        <v>isigelinktz501r96lsnuntana</v>
      </c>
      <c r="E35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isigeltz501r96lsn</v>
      </c>
      <c r="F351" s="4">
        <f ca="1">MATCH(Table1[NB BM_C_QTY],Table6[POINTER],0)</f>
        <v>2801</v>
      </c>
      <c r="G351" s="4">
        <f t="shared" si="7"/>
        <v>434</v>
      </c>
      <c r="H351" s="4">
        <f ca="1">MATCH(Table1[[#This Row],[NB NOTA_C_QTY]],[2]!db[NB NOTA_C_QTY+F],0)</f>
        <v>1146</v>
      </c>
      <c r="I351" s="4" t="str">
        <f ca="1">INDEX(INDIRECT($4:$4),Table1[//DB])</f>
        <v>Isi gel TZ-501 R</v>
      </c>
      <c r="J351" s="4" t="str">
        <f ca="1">INDEX(INDIRECT($4:$4),Table1[//DB])</f>
        <v>UNTANA</v>
      </c>
      <c r="K351" s="5" t="str">
        <f ca="1">INDEX(INDIRECT($4:$4),Table1[//DB])</f>
        <v>DB</v>
      </c>
      <c r="L351" s="4" t="str">
        <f ca="1">INDEX(INDIRECT($4:$4),Table1[//DB])</f>
        <v>96 LSN</v>
      </c>
      <c r="M351" s="4" t="str">
        <f ca="1">INDEX(INDIRECT($4:$4),Table1[//DB])</f>
        <v>isi</v>
      </c>
      <c r="N351" s="4" t="str">
        <f ca="1">INDEX(INDIRECT($4:$4),Table1[//DB])</f>
        <v>96</v>
      </c>
      <c r="O351" s="4" t="str">
        <f ca="1">INDEX(INDIRECT($4:$4),Table1[//DB])</f>
        <v>LSN</v>
      </c>
      <c r="P351" s="4">
        <f ca="1">INDEX(INDIRECT($4:$4),Table1[//DB])</f>
        <v>12</v>
      </c>
      <c r="Q351" s="4" t="str">
        <f ca="1">INDEX(INDIRECT($4:$4),Table1[//DB])</f>
        <v>PCS</v>
      </c>
      <c r="R351" s="4" t="str">
        <f ca="1">INDEX(INDIRECT($4:$4),Table1[//DB])</f>
        <v/>
      </c>
      <c r="S351" s="4" t="str">
        <f ca="1">INDEX(INDIRECT($4:$4),Table1[//DB])</f>
        <v/>
      </c>
      <c r="T351" s="4">
        <f ca="1">INDEX(INDIRECT($4:$4),Table1[//DB])</f>
        <v>1152</v>
      </c>
      <c r="U351" s="4" t="str">
        <f ca="1">INDEX(INDIRECT($4:$4),Table1[//DB])</f>
        <v>PCS</v>
      </c>
      <c r="V351" s="4"/>
      <c r="W351" s="2">
        <f>INDEX([1]!NOTA[C],Table1[[#This Row],[//NOTA]])</f>
        <v>8</v>
      </c>
      <c r="X351" s="2">
        <f ca="1">IF(Table1[[#This Row],[Column5]]/Table1[[#This Row],[QTY X]]=Table1[[#This Row],[CTN]],Table1[[#This Row],[Column5]]/Table1[[#This Row],[QTY X]],Table1[[#This Row],[Column5]]/Table1[[#This Row],[QTY X]]&amp;" xxx ")</f>
        <v>8</v>
      </c>
      <c r="Y351" s="2">
        <f>IF(Table1[[#This Row],[CTN]]&lt;1,"",INDEX([1]!NOTA[QTY],Table1[[#This Row],[//NOTA]]))</f>
        <v>768</v>
      </c>
      <c r="Z351" s="2" t="str">
        <f>IF(Table1[[#This Row],[CTN]]&lt;1,"",INDEX([1]!NOTA[STN],Table1[[#This Row],[//NOTA]]))</f>
        <v>LSN</v>
      </c>
      <c r="AA35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9216</v>
      </c>
      <c r="AB351" s="4" t="str">
        <f>IF(Table1[[#This Row],[CTN]]&lt;1,INDEX([1]!NOTA[QTY],Table1[[#This Row],[//NOTA]]),"")</f>
        <v/>
      </c>
      <c r="AC351" s="4" t="str">
        <f>IF(Table1[[#This Row],[SISA]]="","",INDEX([1]!NOTA[STN],Table1[[#This Row],[//NOTA]]))</f>
        <v/>
      </c>
      <c r="AD35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51" s="2" t="str">
        <f>IF(Table1[[#This Row],[SISA X]]="","",Table1[[#This Row],[STN X]])</f>
        <v/>
      </c>
      <c r="AF351" s="2" t="str">
        <f ca="1">IF(AND(AR$5:AR$373&gt;=$3:$3,AR$5:AR$373&lt;=$4:$4),Table1[[#This Row],[CTN]],"")</f>
        <v/>
      </c>
      <c r="AG351" s="2" t="str">
        <f ca="1">IF(Table1[[#This Row],[CTN_MG_1]]="","",Table1[[#This Row],[SISA X]])</f>
        <v/>
      </c>
      <c r="AH351" s="2" t="str">
        <f ca="1">IF(Table1[[#This Row],[QTY_ECER_MG_1]]="","",Table1[[#This Row],[STN SISA X]])</f>
        <v/>
      </c>
      <c r="AI351" s="2" t="str">
        <f ca="1">IF(Table1[[#This Row],[CTN_MG_1]]="","",COUNT(AF$6:AF351))</f>
        <v/>
      </c>
      <c r="AJ351" s="2" t="str">
        <f ca="1">IF(AND(Table1[TGL_H]&gt;=$3:$3,Table1[TGL_H]&lt;=$4:$4),Table1[CTN],"")</f>
        <v/>
      </c>
      <c r="AK351" s="2" t="str">
        <f ca="1">IF(Table1[[#This Row],[CTN_MG_2]]="","",Table1[[#This Row],[SISA X]])</f>
        <v/>
      </c>
      <c r="AL351" s="2" t="str">
        <f ca="1">IF(Table1[[#This Row],[QTY_ECER_MG_2]]="","",Table1[[#This Row],[STN SISA X]])</f>
        <v/>
      </c>
      <c r="AM351" s="2" t="str">
        <f ca="1">IF(Table1[[#This Row],[CTN_MG_2]]="","",COUNT(AJ$6:AJ351))</f>
        <v/>
      </c>
      <c r="AN351" s="2">
        <f ca="1">IF(AND(AR$5:AR$373&gt;=$3:$3,AR$5:AR$373&lt;=$4:$4),Table1[[#This Row],[CTN]],"")</f>
        <v>8</v>
      </c>
      <c r="AO351" s="2" t="str">
        <f ca="1">IF(Table1[[#This Row],[CTN_MG_3]]="","",Table1[[#This Row],[SISA X]])</f>
        <v/>
      </c>
      <c r="AP351" s="2" t="str">
        <f ca="1">IF(Table1[[#This Row],[QTY_ECER_MG_3]]="","",Table1[[#This Row],[STN SISA X]])</f>
        <v/>
      </c>
      <c r="AQ351" s="4">
        <f ca="1">IF(Table1[[#This Row],[CTN_MG_3]]="","",COUNT(AN$6:AN351))</f>
        <v>29</v>
      </c>
      <c r="AR351" s="3">
        <f ca="1">INDEX([1]!NOTA[TGL_H],Table1[[#This Row],[//NOTA]])</f>
        <v>45124</v>
      </c>
    </row>
    <row r="352" spans="1:44" x14ac:dyDescent="0.25">
      <c r="A352" s="1">
        <v>436</v>
      </c>
      <c r="D352" s="4" t="str">
        <f ca="1">INDEX([1]!NOTA[NB NOTA_C_QTY],Table1[[#This Row],[//NOTA]])</f>
        <v>ollgunindo30lsnuntana</v>
      </c>
      <c r="E35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guntinggunindooll30lsn</v>
      </c>
      <c r="F352" s="4">
        <f ca="1">MATCH(Table1[NB BM_C_QTY],Table6[POINTER],0)</f>
        <v>2769</v>
      </c>
      <c r="G352" s="4">
        <f t="shared" si="7"/>
        <v>436</v>
      </c>
      <c r="H352" s="4">
        <f ca="1">MATCH(Table1[[#This Row],[NB NOTA_C_QTY]],[2]!db[NB NOTA_C_QTY+F],0)</f>
        <v>1799</v>
      </c>
      <c r="I352" s="4" t="str">
        <f ca="1">INDEX(INDIRECT($4:$4),Table1[//DB])</f>
        <v>Gunting Gunindo OLL</v>
      </c>
      <c r="J352" s="4" t="str">
        <f ca="1">INDEX(INDIRECT($4:$4),Table1[//DB])</f>
        <v>UNTANA</v>
      </c>
      <c r="K352" s="5" t="str">
        <f ca="1">INDEX(INDIRECT($4:$4),Table1[//DB])</f>
        <v>GUNINDO</v>
      </c>
      <c r="L352" s="4" t="str">
        <f ca="1">INDEX(INDIRECT($4:$4),Table1[//DB])</f>
        <v>30 LSN</v>
      </c>
      <c r="M352" s="4" t="str">
        <f ca="1">INDEX(INDIRECT($4:$4),Table1[//DB])</f>
        <v>gunting</v>
      </c>
      <c r="N352" s="4" t="str">
        <f ca="1">INDEX(INDIRECT($4:$4),Table1[//DB])</f>
        <v>30</v>
      </c>
      <c r="O352" s="4" t="str">
        <f ca="1">INDEX(INDIRECT($4:$4),Table1[//DB])</f>
        <v>LSN</v>
      </c>
      <c r="P352" s="4">
        <f ca="1">INDEX(INDIRECT($4:$4),Table1[//DB])</f>
        <v>12</v>
      </c>
      <c r="Q352" s="4" t="str">
        <f ca="1">INDEX(INDIRECT($4:$4),Table1[//DB])</f>
        <v>PCS</v>
      </c>
      <c r="R352" s="4" t="str">
        <f ca="1">INDEX(INDIRECT($4:$4),Table1[//DB])</f>
        <v/>
      </c>
      <c r="S352" s="4" t="str">
        <f ca="1">INDEX(INDIRECT($4:$4),Table1[//DB])</f>
        <v/>
      </c>
      <c r="T352" s="4">
        <f ca="1">INDEX(INDIRECT($4:$4),Table1[//DB])</f>
        <v>360</v>
      </c>
      <c r="U352" s="4" t="str">
        <f ca="1">INDEX(INDIRECT($4:$4),Table1[//DB])</f>
        <v>PCS</v>
      </c>
      <c r="V352" s="4"/>
      <c r="W352" s="2">
        <f>INDEX([1]!NOTA[C],Table1[[#This Row],[//NOTA]])</f>
        <v>3</v>
      </c>
      <c r="X352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352" s="2">
        <f>IF(Table1[[#This Row],[CTN]]&lt;1,"",INDEX([1]!NOTA[QTY],Table1[[#This Row],[//NOTA]]))</f>
        <v>90</v>
      </c>
      <c r="Z352" s="2" t="str">
        <f>IF(Table1[[#This Row],[CTN]]&lt;1,"",INDEX([1]!NOTA[STN],Table1[[#This Row],[//NOTA]]))</f>
        <v>LSN</v>
      </c>
      <c r="AA35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1080</v>
      </c>
      <c r="AB352" s="4" t="str">
        <f>IF(Table1[[#This Row],[CTN]]&lt;1,INDEX([1]!NOTA[QTY],Table1[[#This Row],[//NOTA]]),"")</f>
        <v/>
      </c>
      <c r="AC352" s="4" t="str">
        <f>IF(Table1[[#This Row],[SISA]]="","",INDEX([1]!NOTA[STN],Table1[[#This Row],[//NOTA]]))</f>
        <v/>
      </c>
      <c r="AD35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52" s="2" t="str">
        <f>IF(Table1[[#This Row],[SISA X]]="","",Table1[[#This Row],[STN X]])</f>
        <v/>
      </c>
      <c r="AF352" s="2" t="str">
        <f ca="1">IF(AND(AR$5:AR$373&gt;=$3:$3,AR$5:AR$373&lt;=$4:$4),Table1[[#This Row],[CTN]],"")</f>
        <v/>
      </c>
      <c r="AG352" s="2" t="str">
        <f ca="1">IF(Table1[[#This Row],[CTN_MG_1]]="","",Table1[[#This Row],[SISA X]])</f>
        <v/>
      </c>
      <c r="AH352" s="2" t="str">
        <f ca="1">IF(Table1[[#This Row],[QTY_ECER_MG_1]]="","",Table1[[#This Row],[STN SISA X]])</f>
        <v/>
      </c>
      <c r="AI352" s="2" t="str">
        <f ca="1">IF(Table1[[#This Row],[CTN_MG_1]]="","",COUNT(AF$6:AF352))</f>
        <v/>
      </c>
      <c r="AJ352" s="2" t="str">
        <f ca="1">IF(AND(Table1[TGL_H]&gt;=$3:$3,Table1[TGL_H]&lt;=$4:$4),Table1[CTN],"")</f>
        <v/>
      </c>
      <c r="AK352" s="2" t="str">
        <f ca="1">IF(Table1[[#This Row],[CTN_MG_2]]="","",Table1[[#This Row],[SISA X]])</f>
        <v/>
      </c>
      <c r="AL352" s="2" t="str">
        <f ca="1">IF(Table1[[#This Row],[QTY_ECER_MG_2]]="","",Table1[[#This Row],[STN SISA X]])</f>
        <v/>
      </c>
      <c r="AM352" s="2" t="str">
        <f ca="1">IF(Table1[[#This Row],[CTN_MG_2]]="","",COUNT(AJ$6:AJ352))</f>
        <v/>
      </c>
      <c r="AN352" s="2">
        <f ca="1">IF(AND(AR$5:AR$373&gt;=$3:$3,AR$5:AR$373&lt;=$4:$4),Table1[[#This Row],[CTN]],"")</f>
        <v>3</v>
      </c>
      <c r="AO352" s="2" t="str">
        <f ca="1">IF(Table1[[#This Row],[CTN_MG_3]]="","",Table1[[#This Row],[SISA X]])</f>
        <v/>
      </c>
      <c r="AP352" s="2" t="str">
        <f ca="1">IF(Table1[[#This Row],[QTY_ECER_MG_3]]="","",Table1[[#This Row],[STN SISA X]])</f>
        <v/>
      </c>
      <c r="AQ352" s="4">
        <f ca="1">IF(Table1[[#This Row],[CTN_MG_3]]="","",COUNT(AN$6:AN352))</f>
        <v>30</v>
      </c>
      <c r="AR352" s="3">
        <f ca="1">INDEX([1]!NOTA[TGL_H],Table1[[#This Row],[//NOTA]])</f>
        <v>45124</v>
      </c>
    </row>
    <row r="353" spans="1:44" x14ac:dyDescent="0.25">
      <c r="A353" s="1">
        <v>438</v>
      </c>
      <c r="D353" s="4" t="str">
        <f ca="1">INDEX([1]!NOTA[NB NOTA_C_QTY],Table1[[#This Row],[//NOTA]])</f>
        <v>cuttersc9ctrans60lsnuntana</v>
      </c>
      <c r="E35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cuttergunindosc9ctrans60lsn</v>
      </c>
      <c r="F353" s="4">
        <f ca="1">MATCH(Table1[NB BM_C_QTY],Table6[POINTER],0)</f>
        <v>3819</v>
      </c>
      <c r="G353" s="4">
        <f t="shared" si="7"/>
        <v>438</v>
      </c>
      <c r="H353" s="4">
        <f ca="1">MATCH(Table1[[#This Row],[NB NOTA_C_QTY]],[2]!db[NB NOTA_C_QTY+F],0)</f>
        <v>668</v>
      </c>
      <c r="I353" s="4" t="str">
        <f ca="1">INDEX(INDIRECT($4:$4),Table1[//DB])</f>
        <v>Cutter Gunindo SC 9C Trans</v>
      </c>
      <c r="J353" s="4" t="str">
        <f ca="1">INDEX(INDIRECT($4:$4),Table1[//DB])</f>
        <v>UNTANA</v>
      </c>
      <c r="K353" s="5" t="str">
        <f ca="1">INDEX(INDIRECT($4:$4),Table1[//DB])</f>
        <v>GUNINDO</v>
      </c>
      <c r="L353" s="4" t="str">
        <f ca="1">INDEX(INDIRECT($4:$4),Table1[//DB])</f>
        <v>60 LSN</v>
      </c>
      <c r="M353" s="4" t="str">
        <f ca="1">INDEX(INDIRECT($4:$4),Table1[//DB])</f>
        <v>cutter</v>
      </c>
      <c r="N353" s="4" t="str">
        <f ca="1">INDEX(INDIRECT($4:$4),Table1[//DB])</f>
        <v>60</v>
      </c>
      <c r="O353" s="4" t="str">
        <f ca="1">INDEX(INDIRECT($4:$4),Table1[//DB])</f>
        <v>LSN</v>
      </c>
      <c r="P353" s="4">
        <f ca="1">INDEX(INDIRECT($4:$4),Table1[//DB])</f>
        <v>12</v>
      </c>
      <c r="Q353" s="4" t="str">
        <f ca="1">INDEX(INDIRECT($4:$4),Table1[//DB])</f>
        <v>PCS</v>
      </c>
      <c r="R353" s="4" t="str">
        <f ca="1">INDEX(INDIRECT($4:$4),Table1[//DB])</f>
        <v/>
      </c>
      <c r="S353" s="4" t="str">
        <f ca="1">INDEX(INDIRECT($4:$4),Table1[//DB])</f>
        <v/>
      </c>
      <c r="T353" s="4">
        <f ca="1">INDEX(INDIRECT($4:$4),Table1[//DB])</f>
        <v>720</v>
      </c>
      <c r="U353" s="4" t="str">
        <f ca="1">INDEX(INDIRECT($4:$4),Table1[//DB])</f>
        <v>PCS</v>
      </c>
      <c r="V353" s="4"/>
      <c r="W353" s="2">
        <f>INDEX([1]!NOTA[C],Table1[[#This Row],[//NOTA]])</f>
        <v>1</v>
      </c>
      <c r="X35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53" s="2">
        <f>IF(Table1[[#This Row],[CTN]]&lt;1,"",INDEX([1]!NOTA[QTY],Table1[[#This Row],[//NOTA]]))</f>
        <v>60</v>
      </c>
      <c r="Z353" s="2" t="str">
        <f>IF(Table1[[#This Row],[CTN]]&lt;1,"",INDEX([1]!NOTA[STN],Table1[[#This Row],[//NOTA]]))</f>
        <v>LSN</v>
      </c>
      <c r="AA35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353" s="4" t="str">
        <f>IF(Table1[[#This Row],[CTN]]&lt;1,INDEX([1]!NOTA[QTY],Table1[[#This Row],[//NOTA]]),"")</f>
        <v/>
      </c>
      <c r="AC353" s="4" t="str">
        <f>IF(Table1[[#This Row],[SISA]]="","",INDEX([1]!NOTA[STN],Table1[[#This Row],[//NOTA]]))</f>
        <v/>
      </c>
      <c r="AD35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53" s="2" t="str">
        <f>IF(Table1[[#This Row],[SISA X]]="","",Table1[[#This Row],[STN X]])</f>
        <v/>
      </c>
      <c r="AF353" s="2" t="str">
        <f ca="1">IF(AND(AR$5:AR$373&gt;=$3:$3,AR$5:AR$373&lt;=$4:$4),Table1[[#This Row],[CTN]],"")</f>
        <v/>
      </c>
      <c r="AG353" s="2" t="str">
        <f ca="1">IF(Table1[[#This Row],[CTN_MG_1]]="","",Table1[[#This Row],[SISA X]])</f>
        <v/>
      </c>
      <c r="AH353" s="2" t="str">
        <f ca="1">IF(Table1[[#This Row],[QTY_ECER_MG_1]]="","",Table1[[#This Row],[STN SISA X]])</f>
        <v/>
      </c>
      <c r="AI353" s="2" t="str">
        <f ca="1">IF(Table1[[#This Row],[CTN_MG_1]]="","",COUNT(AF$6:AF353))</f>
        <v/>
      </c>
      <c r="AJ353" s="2" t="str">
        <f ca="1">IF(AND(Table1[TGL_H]&gt;=$3:$3,Table1[TGL_H]&lt;=$4:$4),Table1[CTN],"")</f>
        <v/>
      </c>
      <c r="AK353" s="2" t="str">
        <f ca="1">IF(Table1[[#This Row],[CTN_MG_2]]="","",Table1[[#This Row],[SISA X]])</f>
        <v/>
      </c>
      <c r="AL353" s="2" t="str">
        <f ca="1">IF(Table1[[#This Row],[QTY_ECER_MG_2]]="","",Table1[[#This Row],[STN SISA X]])</f>
        <v/>
      </c>
      <c r="AM353" s="2" t="str">
        <f ca="1">IF(Table1[[#This Row],[CTN_MG_2]]="","",COUNT(AJ$6:AJ353))</f>
        <v/>
      </c>
      <c r="AN353" s="2">
        <f ca="1">IF(AND(AR$5:AR$373&gt;=$3:$3,AR$5:AR$373&lt;=$4:$4),Table1[[#This Row],[CTN]],"")</f>
        <v>1</v>
      </c>
      <c r="AO353" s="2" t="str">
        <f ca="1">IF(Table1[[#This Row],[CTN_MG_3]]="","",Table1[[#This Row],[SISA X]])</f>
        <v/>
      </c>
      <c r="AP353" s="2" t="str">
        <f ca="1">IF(Table1[[#This Row],[QTY_ECER_MG_3]]="","",Table1[[#This Row],[STN SISA X]])</f>
        <v/>
      </c>
      <c r="AQ353" s="4">
        <f ca="1">IF(Table1[[#This Row],[CTN_MG_3]]="","",COUNT(AN$6:AN353))</f>
        <v>31</v>
      </c>
      <c r="AR353" s="3">
        <f ca="1">INDEX([1]!NOTA[TGL_H],Table1[[#This Row],[//NOTA]])</f>
        <v>45124</v>
      </c>
    </row>
    <row r="354" spans="1:44" x14ac:dyDescent="0.25">
      <c r="A354" s="1">
        <v>439</v>
      </c>
      <c r="D354" s="4" t="str">
        <f ca="1">INDEX([1]!NOTA[NB NOTA_C_QTY],Table1[[#This Row],[//NOTA]])</f>
        <v>cuttera18trans60lsnuntana</v>
      </c>
      <c r="E35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cuttergunindoa18trans60lsn</v>
      </c>
      <c r="F354" s="4">
        <f ca="1">MATCH(Table1[NB BM_C_QTY],Table6[POINTER],0)</f>
        <v>2674</v>
      </c>
      <c r="G354" s="4">
        <f t="shared" si="7"/>
        <v>439</v>
      </c>
      <c r="H354" s="4">
        <f ca="1">MATCH(Table1[[#This Row],[NB NOTA_C_QTY]],[2]!db[NB NOTA_C_QTY+F],0)</f>
        <v>648</v>
      </c>
      <c r="I354" s="4" t="str">
        <f ca="1">INDEX(INDIRECT($4:$4),Table1[//DB])</f>
        <v>Cutter Gunindo A 18 Trans</v>
      </c>
      <c r="J354" s="4" t="str">
        <f ca="1">INDEX(INDIRECT($4:$4),Table1[//DB])</f>
        <v>UNTANA</v>
      </c>
      <c r="K354" s="5" t="str">
        <f ca="1">INDEX(INDIRECT($4:$4),Table1[//DB])</f>
        <v>GUNINDO</v>
      </c>
      <c r="L354" s="4" t="str">
        <f ca="1">INDEX(INDIRECT($4:$4),Table1[//DB])</f>
        <v>60 LSN</v>
      </c>
      <c r="M354" s="4" t="str">
        <f ca="1">INDEX(INDIRECT($4:$4),Table1[//DB])</f>
        <v>cutter</v>
      </c>
      <c r="N354" s="4" t="str">
        <f ca="1">INDEX(INDIRECT($4:$4),Table1[//DB])</f>
        <v>60</v>
      </c>
      <c r="O354" s="4" t="str">
        <f ca="1">INDEX(INDIRECT($4:$4),Table1[//DB])</f>
        <v>LSN</v>
      </c>
      <c r="P354" s="4">
        <f ca="1">INDEX(INDIRECT($4:$4),Table1[//DB])</f>
        <v>12</v>
      </c>
      <c r="Q354" s="4" t="str">
        <f ca="1">INDEX(INDIRECT($4:$4),Table1[//DB])</f>
        <v>PCS</v>
      </c>
      <c r="R354" s="4" t="str">
        <f ca="1">INDEX(INDIRECT($4:$4),Table1[//DB])</f>
        <v/>
      </c>
      <c r="S354" s="4" t="str">
        <f ca="1">INDEX(INDIRECT($4:$4),Table1[//DB])</f>
        <v/>
      </c>
      <c r="T354" s="4">
        <f ca="1">INDEX(INDIRECT($4:$4),Table1[//DB])</f>
        <v>720</v>
      </c>
      <c r="U354" s="4" t="str">
        <f ca="1">INDEX(INDIRECT($4:$4),Table1[//DB])</f>
        <v>PCS</v>
      </c>
      <c r="V354" s="4"/>
      <c r="W354" s="2">
        <f>INDEX([1]!NOTA[C],Table1[[#This Row],[//NOTA]])</f>
        <v>1</v>
      </c>
      <c r="X35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54" s="2">
        <f>IF(Table1[[#This Row],[CTN]]&lt;1,"",INDEX([1]!NOTA[QTY],Table1[[#This Row],[//NOTA]]))</f>
        <v>60</v>
      </c>
      <c r="Z354" s="2" t="str">
        <f>IF(Table1[[#This Row],[CTN]]&lt;1,"",INDEX([1]!NOTA[STN],Table1[[#This Row],[//NOTA]]))</f>
        <v>LSN</v>
      </c>
      <c r="AA35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354" s="4" t="str">
        <f>IF(Table1[[#This Row],[CTN]]&lt;1,INDEX([1]!NOTA[QTY],Table1[[#This Row],[//NOTA]]),"")</f>
        <v/>
      </c>
      <c r="AC354" s="4" t="str">
        <f>IF(Table1[[#This Row],[SISA]]="","",INDEX([1]!NOTA[STN],Table1[[#This Row],[//NOTA]]))</f>
        <v/>
      </c>
      <c r="AD35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54" s="2" t="str">
        <f>IF(Table1[[#This Row],[SISA X]]="","",Table1[[#This Row],[STN X]])</f>
        <v/>
      </c>
      <c r="AF354" s="2" t="str">
        <f ca="1">IF(AND(AR$5:AR$373&gt;=$3:$3,AR$5:AR$373&lt;=$4:$4),Table1[[#This Row],[CTN]],"")</f>
        <v/>
      </c>
      <c r="AG354" s="2" t="str">
        <f ca="1">IF(Table1[[#This Row],[CTN_MG_1]]="","",Table1[[#This Row],[SISA X]])</f>
        <v/>
      </c>
      <c r="AH354" s="2" t="str">
        <f ca="1">IF(Table1[[#This Row],[QTY_ECER_MG_1]]="","",Table1[[#This Row],[STN SISA X]])</f>
        <v/>
      </c>
      <c r="AI354" s="2" t="str">
        <f ca="1">IF(Table1[[#This Row],[CTN_MG_1]]="","",COUNT(AF$6:AF354))</f>
        <v/>
      </c>
      <c r="AJ354" s="2" t="str">
        <f ca="1">IF(AND(Table1[TGL_H]&gt;=$3:$3,Table1[TGL_H]&lt;=$4:$4),Table1[CTN],"")</f>
        <v/>
      </c>
      <c r="AK354" s="2" t="str">
        <f ca="1">IF(Table1[[#This Row],[CTN_MG_2]]="","",Table1[[#This Row],[SISA X]])</f>
        <v/>
      </c>
      <c r="AL354" s="2" t="str">
        <f ca="1">IF(Table1[[#This Row],[QTY_ECER_MG_2]]="","",Table1[[#This Row],[STN SISA X]])</f>
        <v/>
      </c>
      <c r="AM354" s="2" t="str">
        <f ca="1">IF(Table1[[#This Row],[CTN_MG_2]]="","",COUNT(AJ$6:AJ354))</f>
        <v/>
      </c>
      <c r="AN354" s="2">
        <f ca="1">IF(AND(AR$5:AR$373&gt;=$3:$3,AR$5:AR$373&lt;=$4:$4),Table1[[#This Row],[CTN]],"")</f>
        <v>1</v>
      </c>
      <c r="AO354" s="2" t="str">
        <f ca="1">IF(Table1[[#This Row],[CTN_MG_3]]="","",Table1[[#This Row],[SISA X]])</f>
        <v/>
      </c>
      <c r="AP354" s="2" t="str">
        <f ca="1">IF(Table1[[#This Row],[QTY_ECER_MG_3]]="","",Table1[[#This Row],[STN SISA X]])</f>
        <v/>
      </c>
      <c r="AQ354" s="4">
        <f ca="1">IF(Table1[[#This Row],[CTN_MG_3]]="","",COUNT(AN$6:AN354))</f>
        <v>32</v>
      </c>
      <c r="AR354" s="3">
        <f ca="1">INDEX([1]!NOTA[TGL_H],Table1[[#This Row],[//NOTA]])</f>
        <v>45124</v>
      </c>
    </row>
    <row r="355" spans="1:44" x14ac:dyDescent="0.25">
      <c r="A355" s="1">
        <v>440</v>
      </c>
      <c r="D355" s="4" t="str">
        <f ca="1">INDEX([1]!NOTA[NB NOTA_C_QTY],Table1[[#This Row],[//NOTA]])</f>
        <v>pl8gunindo20lsnuntana</v>
      </c>
      <c r="E35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guntinggunindopl820lsn</v>
      </c>
      <c r="F355" s="4">
        <f ca="1">MATCH(Table1[NB BM_C_QTY],Table6[POINTER],0)</f>
        <v>2773</v>
      </c>
      <c r="G355" s="4">
        <f t="shared" si="7"/>
        <v>440</v>
      </c>
      <c r="H355" s="4">
        <f ca="1">MATCH(Table1[[#This Row],[NB NOTA_C_QTY]],[2]!db[NB NOTA_C_QTY+F],0)</f>
        <v>2207</v>
      </c>
      <c r="I355" s="4" t="str">
        <f ca="1">INDEX(INDIRECT($4:$4),Table1[//DB])</f>
        <v>Gunting Gunindo PL-8</v>
      </c>
      <c r="J355" s="4" t="str">
        <f ca="1">INDEX(INDIRECT($4:$4),Table1[//DB])</f>
        <v>UNTANA</v>
      </c>
      <c r="K355" s="5" t="str">
        <f ca="1">INDEX(INDIRECT($4:$4),Table1[//DB])</f>
        <v>GUNINDO</v>
      </c>
      <c r="L355" s="4" t="str">
        <f ca="1">INDEX(INDIRECT($4:$4),Table1[//DB])</f>
        <v>20 LSN</v>
      </c>
      <c r="M355" s="4" t="str">
        <f ca="1">INDEX(INDIRECT($4:$4),Table1[//DB])</f>
        <v>gunting</v>
      </c>
      <c r="N355" s="4" t="str">
        <f ca="1">INDEX(INDIRECT($4:$4),Table1[//DB])</f>
        <v>20</v>
      </c>
      <c r="O355" s="4" t="str">
        <f ca="1">INDEX(INDIRECT($4:$4),Table1[//DB])</f>
        <v>LSN</v>
      </c>
      <c r="P355" s="4">
        <f ca="1">INDEX(INDIRECT($4:$4),Table1[//DB])</f>
        <v>12</v>
      </c>
      <c r="Q355" s="4" t="str">
        <f ca="1">INDEX(INDIRECT($4:$4),Table1[//DB])</f>
        <v>PCS</v>
      </c>
      <c r="R355" s="4" t="str">
        <f ca="1">INDEX(INDIRECT($4:$4),Table1[//DB])</f>
        <v/>
      </c>
      <c r="S355" s="4" t="str">
        <f ca="1">INDEX(INDIRECT($4:$4),Table1[//DB])</f>
        <v/>
      </c>
      <c r="T355" s="4">
        <f ca="1">INDEX(INDIRECT($4:$4),Table1[//DB])</f>
        <v>240</v>
      </c>
      <c r="U355" s="4" t="str">
        <f ca="1">INDEX(INDIRECT($4:$4),Table1[//DB])</f>
        <v>PCS</v>
      </c>
      <c r="V355" s="4"/>
      <c r="W355" s="2">
        <f>INDEX([1]!NOTA[C],Table1[[#This Row],[//NOTA]])</f>
        <v>1</v>
      </c>
      <c r="X35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55" s="2">
        <f>IF(Table1[[#This Row],[CTN]]&lt;1,"",INDEX([1]!NOTA[QTY],Table1[[#This Row],[//NOTA]]))</f>
        <v>20</v>
      </c>
      <c r="Z355" s="2" t="str">
        <f>IF(Table1[[#This Row],[CTN]]&lt;1,"",INDEX([1]!NOTA[STN],Table1[[#This Row],[//NOTA]]))</f>
        <v>LSN</v>
      </c>
      <c r="AA35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355" s="4" t="str">
        <f>IF(Table1[[#This Row],[CTN]]&lt;1,INDEX([1]!NOTA[QTY],Table1[[#This Row],[//NOTA]]),"")</f>
        <v/>
      </c>
      <c r="AC355" s="4" t="str">
        <f>IF(Table1[[#This Row],[SISA]]="","",INDEX([1]!NOTA[STN],Table1[[#This Row],[//NOTA]]))</f>
        <v/>
      </c>
      <c r="AD35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55" s="2" t="str">
        <f>IF(Table1[[#This Row],[SISA X]]="","",Table1[[#This Row],[STN X]])</f>
        <v/>
      </c>
      <c r="AF355" s="2" t="str">
        <f ca="1">IF(AND(AR$5:AR$373&gt;=$3:$3,AR$5:AR$373&lt;=$4:$4),Table1[[#This Row],[CTN]],"")</f>
        <v/>
      </c>
      <c r="AG355" s="2" t="str">
        <f ca="1">IF(Table1[[#This Row],[CTN_MG_1]]="","",Table1[[#This Row],[SISA X]])</f>
        <v/>
      </c>
      <c r="AH355" s="2" t="str">
        <f ca="1">IF(Table1[[#This Row],[QTY_ECER_MG_1]]="","",Table1[[#This Row],[STN SISA X]])</f>
        <v/>
      </c>
      <c r="AI355" s="2" t="str">
        <f ca="1">IF(Table1[[#This Row],[CTN_MG_1]]="","",COUNT(AF$6:AF355))</f>
        <v/>
      </c>
      <c r="AJ355" s="2" t="str">
        <f ca="1">IF(AND(Table1[TGL_H]&gt;=$3:$3,Table1[TGL_H]&lt;=$4:$4),Table1[CTN],"")</f>
        <v/>
      </c>
      <c r="AK355" s="2" t="str">
        <f ca="1">IF(Table1[[#This Row],[CTN_MG_2]]="","",Table1[[#This Row],[SISA X]])</f>
        <v/>
      </c>
      <c r="AL355" s="2" t="str">
        <f ca="1">IF(Table1[[#This Row],[QTY_ECER_MG_2]]="","",Table1[[#This Row],[STN SISA X]])</f>
        <v/>
      </c>
      <c r="AM355" s="2" t="str">
        <f ca="1">IF(Table1[[#This Row],[CTN_MG_2]]="","",COUNT(AJ$6:AJ355))</f>
        <v/>
      </c>
      <c r="AN355" s="2">
        <f ca="1">IF(AND(AR$5:AR$373&gt;=$3:$3,AR$5:AR$373&lt;=$4:$4),Table1[[#This Row],[CTN]],"")</f>
        <v>1</v>
      </c>
      <c r="AO355" s="2" t="str">
        <f ca="1">IF(Table1[[#This Row],[CTN_MG_3]]="","",Table1[[#This Row],[SISA X]])</f>
        <v/>
      </c>
      <c r="AP355" s="2" t="str">
        <f ca="1">IF(Table1[[#This Row],[QTY_ECER_MG_3]]="","",Table1[[#This Row],[STN SISA X]])</f>
        <v/>
      </c>
      <c r="AQ355" s="4">
        <f ca="1">IF(Table1[[#This Row],[CTN_MG_3]]="","",COUNT(AN$6:AN355))</f>
        <v>33</v>
      </c>
      <c r="AR355" s="3">
        <f ca="1">INDEX([1]!NOTA[TGL_H],Table1[[#This Row],[//NOTA]])</f>
        <v>45124</v>
      </c>
    </row>
    <row r="356" spans="1:44" x14ac:dyDescent="0.25">
      <c r="A356" s="1">
        <v>441</v>
      </c>
      <c r="D356" s="4" t="str">
        <f ca="1">INDEX([1]!NOTA[NB NOTA_C_QTY],Table1[[#This Row],[//NOTA]])</f>
        <v>gunindosplcoklat30lsnuntana</v>
      </c>
      <c r="E35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guntinggunindosplcoklat30lsn</v>
      </c>
      <c r="F356" s="4">
        <f ca="1">MATCH(Table1[NB BM_C_QTY],Table6[POINTER],0)</f>
        <v>2774</v>
      </c>
      <c r="G356" s="4">
        <f t="shared" si="7"/>
        <v>441</v>
      </c>
      <c r="H356" s="4">
        <f ca="1">MATCH(Table1[[#This Row],[NB NOTA_C_QTY]],[2]!db[NB NOTA_C_QTY+F],0)</f>
        <v>1089</v>
      </c>
      <c r="I356" s="4" t="str">
        <f ca="1">INDEX(INDIRECT($4:$4),Table1[//DB])</f>
        <v xml:space="preserve">Gunting Gunindo SPL coklat </v>
      </c>
      <c r="J356" s="4" t="str">
        <f ca="1">INDEX(INDIRECT($4:$4),Table1[//DB])</f>
        <v>UNTANA</v>
      </c>
      <c r="K356" s="5" t="str">
        <f ca="1">INDEX(INDIRECT($4:$4),Table1[//DB])</f>
        <v>GUNINDO</v>
      </c>
      <c r="L356" s="4" t="str">
        <f ca="1">INDEX(INDIRECT($4:$4),Table1[//DB])</f>
        <v>30 LSN</v>
      </c>
      <c r="M356" s="4" t="str">
        <f ca="1">INDEX(INDIRECT($4:$4),Table1[//DB])</f>
        <v>gunting</v>
      </c>
      <c r="N356" s="4" t="str">
        <f ca="1">INDEX(INDIRECT($4:$4),Table1[//DB])</f>
        <v>30</v>
      </c>
      <c r="O356" s="4" t="str">
        <f ca="1">INDEX(INDIRECT($4:$4),Table1[//DB])</f>
        <v>LSN</v>
      </c>
      <c r="P356" s="4">
        <f ca="1">INDEX(INDIRECT($4:$4),Table1[//DB])</f>
        <v>12</v>
      </c>
      <c r="Q356" s="4" t="str">
        <f ca="1">INDEX(INDIRECT($4:$4),Table1[//DB])</f>
        <v>PCS</v>
      </c>
      <c r="R356" s="4" t="str">
        <f ca="1">INDEX(INDIRECT($4:$4),Table1[//DB])</f>
        <v/>
      </c>
      <c r="S356" s="4" t="str">
        <f ca="1">INDEX(INDIRECT($4:$4),Table1[//DB])</f>
        <v/>
      </c>
      <c r="T356" s="4">
        <f ca="1">INDEX(INDIRECT($4:$4),Table1[//DB])</f>
        <v>360</v>
      </c>
      <c r="U356" s="4" t="str">
        <f ca="1">INDEX(INDIRECT($4:$4),Table1[//DB])</f>
        <v>PCS</v>
      </c>
      <c r="V356" s="4"/>
      <c r="W356" s="2">
        <f>INDEX([1]!NOTA[C],Table1[[#This Row],[//NOTA]])</f>
        <v>2</v>
      </c>
      <c r="X35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56" s="2">
        <f>IF(Table1[[#This Row],[CTN]]&lt;1,"",INDEX([1]!NOTA[QTY],Table1[[#This Row],[//NOTA]]))</f>
        <v>60</v>
      </c>
      <c r="Z356" s="2" t="str">
        <f>IF(Table1[[#This Row],[CTN]]&lt;1,"",INDEX([1]!NOTA[STN],Table1[[#This Row],[//NOTA]]))</f>
        <v>LSN</v>
      </c>
      <c r="AA35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356" s="4" t="str">
        <f>IF(Table1[[#This Row],[CTN]]&lt;1,INDEX([1]!NOTA[QTY],Table1[[#This Row],[//NOTA]]),"")</f>
        <v/>
      </c>
      <c r="AC356" s="4" t="str">
        <f>IF(Table1[[#This Row],[SISA]]="","",INDEX([1]!NOTA[STN],Table1[[#This Row],[//NOTA]]))</f>
        <v/>
      </c>
      <c r="AD35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56" s="2" t="str">
        <f>IF(Table1[[#This Row],[SISA X]]="","",Table1[[#This Row],[STN X]])</f>
        <v/>
      </c>
      <c r="AF356" s="2" t="str">
        <f ca="1">IF(AND(AR$5:AR$373&gt;=$3:$3,AR$5:AR$373&lt;=$4:$4),Table1[[#This Row],[CTN]],"")</f>
        <v/>
      </c>
      <c r="AG356" s="2" t="str">
        <f ca="1">IF(Table1[[#This Row],[CTN_MG_1]]="","",Table1[[#This Row],[SISA X]])</f>
        <v/>
      </c>
      <c r="AH356" s="2" t="str">
        <f ca="1">IF(Table1[[#This Row],[QTY_ECER_MG_1]]="","",Table1[[#This Row],[STN SISA X]])</f>
        <v/>
      </c>
      <c r="AI356" s="2" t="str">
        <f ca="1">IF(Table1[[#This Row],[CTN_MG_1]]="","",COUNT(AF$6:AF356))</f>
        <v/>
      </c>
      <c r="AJ356" s="2" t="str">
        <f ca="1">IF(AND(Table1[TGL_H]&gt;=$3:$3,Table1[TGL_H]&lt;=$4:$4),Table1[CTN],"")</f>
        <v/>
      </c>
      <c r="AK356" s="2" t="str">
        <f ca="1">IF(Table1[[#This Row],[CTN_MG_2]]="","",Table1[[#This Row],[SISA X]])</f>
        <v/>
      </c>
      <c r="AL356" s="2" t="str">
        <f ca="1">IF(Table1[[#This Row],[QTY_ECER_MG_2]]="","",Table1[[#This Row],[STN SISA X]])</f>
        <v/>
      </c>
      <c r="AM356" s="2" t="str">
        <f ca="1">IF(Table1[[#This Row],[CTN_MG_2]]="","",COUNT(AJ$6:AJ356))</f>
        <v/>
      </c>
      <c r="AN356" s="2">
        <f ca="1">IF(AND(AR$5:AR$373&gt;=$3:$3,AR$5:AR$373&lt;=$4:$4),Table1[[#This Row],[CTN]],"")</f>
        <v>2</v>
      </c>
      <c r="AO356" s="2" t="str">
        <f ca="1">IF(Table1[[#This Row],[CTN_MG_3]]="","",Table1[[#This Row],[SISA X]])</f>
        <v/>
      </c>
      <c r="AP356" s="2" t="str">
        <f ca="1">IF(Table1[[#This Row],[QTY_ECER_MG_3]]="","",Table1[[#This Row],[STN SISA X]])</f>
        <v/>
      </c>
      <c r="AQ356" s="4">
        <f ca="1">IF(Table1[[#This Row],[CTN_MG_3]]="","",COUNT(AN$6:AN356))</f>
        <v>34</v>
      </c>
      <c r="AR356" s="3">
        <f ca="1">INDEX([1]!NOTA[TGL_H],Table1[[#This Row],[//NOTA]])</f>
        <v>45124</v>
      </c>
    </row>
    <row r="357" spans="1:44" x14ac:dyDescent="0.25">
      <c r="A357" s="1">
        <v>443</v>
      </c>
      <c r="D357" s="4" t="str">
        <f ca="1">INDEX([1]!NOTA[NB NOTA_C_QTY],Table1[[#This Row],[//NOTA]])</f>
        <v>sdistapler112320lsnartomoro</v>
      </c>
      <c r="E35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staplersdi112320lsn</v>
      </c>
      <c r="F357" s="4">
        <f ca="1">MATCH(Table1[NB BM_C_QTY],Table6[POINTER],0)</f>
        <v>3255</v>
      </c>
      <c r="G357" s="4">
        <f t="shared" si="7"/>
        <v>443</v>
      </c>
      <c r="H357" s="4">
        <f ca="1">MATCH(Table1[[#This Row],[NB NOTA_C_QTY]],[2]!db[NB NOTA_C_QTY+F],0)</f>
        <v>2273</v>
      </c>
      <c r="I357" s="4" t="str">
        <f ca="1">INDEX(INDIRECT($4:$4),Table1[//DB])</f>
        <v>Stapler SDI 1123</v>
      </c>
      <c r="J357" s="4" t="str">
        <f ca="1">INDEX(INDIRECT($4:$4),Table1[//DB])</f>
        <v>ARTO MORO</v>
      </c>
      <c r="K357" s="5" t="str">
        <f ca="1">INDEX(INDIRECT($4:$4),Table1[//DB])</f>
        <v>SDI</v>
      </c>
      <c r="L357" s="4" t="str">
        <f ca="1">INDEX(INDIRECT($4:$4),Table1[//DB])</f>
        <v>20 LSN</v>
      </c>
      <c r="M357" s="4" t="str">
        <f ca="1">INDEX(INDIRECT($4:$4),Table1[//DB])</f>
        <v>stapler</v>
      </c>
      <c r="N357" s="4" t="str">
        <f ca="1">INDEX(INDIRECT($4:$4),Table1[//DB])</f>
        <v>20</v>
      </c>
      <c r="O357" s="4" t="str">
        <f ca="1">INDEX(INDIRECT($4:$4),Table1[//DB])</f>
        <v>LSN</v>
      </c>
      <c r="P357" s="4">
        <f ca="1">INDEX(INDIRECT($4:$4),Table1[//DB])</f>
        <v>12</v>
      </c>
      <c r="Q357" s="4" t="str">
        <f ca="1">INDEX(INDIRECT($4:$4),Table1[//DB])</f>
        <v>PCS</v>
      </c>
      <c r="R357" s="4" t="str">
        <f ca="1">INDEX(INDIRECT($4:$4),Table1[//DB])</f>
        <v/>
      </c>
      <c r="S357" s="4" t="str">
        <f ca="1">INDEX(INDIRECT($4:$4),Table1[//DB])</f>
        <v/>
      </c>
      <c r="T357" s="4">
        <f ca="1">INDEX(INDIRECT($4:$4),Table1[//DB])</f>
        <v>240</v>
      </c>
      <c r="U357" s="4" t="str">
        <f ca="1">INDEX(INDIRECT($4:$4),Table1[//DB])</f>
        <v>PCS</v>
      </c>
      <c r="V357" s="4"/>
      <c r="W357" s="2">
        <f>INDEX([1]!NOTA[C],Table1[[#This Row],[//NOTA]])</f>
        <v>1</v>
      </c>
      <c r="X35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57" s="2">
        <f>IF(Table1[[#This Row],[CTN]]&lt;1,"",INDEX([1]!NOTA[QTY],Table1[[#This Row],[//NOTA]]))</f>
        <v>20</v>
      </c>
      <c r="Z357" s="2" t="str">
        <f>IF(Table1[[#This Row],[CTN]]&lt;1,"",INDEX([1]!NOTA[STN],Table1[[#This Row],[//NOTA]]))</f>
        <v>LSN</v>
      </c>
      <c r="AA35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357" s="4" t="str">
        <f>IF(Table1[[#This Row],[CTN]]&lt;1,INDEX([1]!NOTA[QTY],Table1[[#This Row],[//NOTA]]),"")</f>
        <v/>
      </c>
      <c r="AC357" s="4" t="str">
        <f>IF(Table1[[#This Row],[SISA]]="","",INDEX([1]!NOTA[STN],Table1[[#This Row],[//NOTA]]))</f>
        <v/>
      </c>
      <c r="AD35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57" s="2" t="str">
        <f>IF(Table1[[#This Row],[SISA X]]="","",Table1[[#This Row],[STN X]])</f>
        <v/>
      </c>
      <c r="AF357" s="2" t="str">
        <f ca="1">IF(AND(AR$5:AR$373&gt;=$3:$3,AR$5:AR$373&lt;=$4:$4),Table1[[#This Row],[CTN]],"")</f>
        <v/>
      </c>
      <c r="AG357" s="2" t="str">
        <f ca="1">IF(Table1[[#This Row],[CTN_MG_1]]="","",Table1[[#This Row],[SISA X]])</f>
        <v/>
      </c>
      <c r="AH357" s="2" t="str">
        <f ca="1">IF(Table1[[#This Row],[QTY_ECER_MG_1]]="","",Table1[[#This Row],[STN SISA X]])</f>
        <v/>
      </c>
      <c r="AI357" s="2" t="str">
        <f ca="1">IF(Table1[[#This Row],[CTN_MG_1]]="","",COUNT(AF$6:AF357))</f>
        <v/>
      </c>
      <c r="AJ357" s="2" t="str">
        <f ca="1">IF(AND(Table1[TGL_H]&gt;=$3:$3,Table1[TGL_H]&lt;=$4:$4),Table1[CTN],"")</f>
        <v/>
      </c>
      <c r="AK357" s="2" t="str">
        <f ca="1">IF(Table1[[#This Row],[CTN_MG_2]]="","",Table1[[#This Row],[SISA X]])</f>
        <v/>
      </c>
      <c r="AL357" s="2" t="str">
        <f ca="1">IF(Table1[[#This Row],[QTY_ECER_MG_2]]="","",Table1[[#This Row],[STN SISA X]])</f>
        <v/>
      </c>
      <c r="AM357" s="2" t="str">
        <f ca="1">IF(Table1[[#This Row],[CTN_MG_2]]="","",COUNT(AJ$6:AJ357))</f>
        <v/>
      </c>
      <c r="AN357" s="2">
        <f ca="1">IF(AND(AR$5:AR$373&gt;=$3:$3,AR$5:AR$373&lt;=$4:$4),Table1[[#This Row],[CTN]],"")</f>
        <v>1</v>
      </c>
      <c r="AO357" s="2" t="str">
        <f ca="1">IF(Table1[[#This Row],[CTN_MG_3]]="","",Table1[[#This Row],[SISA X]])</f>
        <v/>
      </c>
      <c r="AP357" s="2" t="str">
        <f ca="1">IF(Table1[[#This Row],[QTY_ECER_MG_3]]="","",Table1[[#This Row],[STN SISA X]])</f>
        <v/>
      </c>
      <c r="AQ357" s="4">
        <f ca="1">IF(Table1[[#This Row],[CTN_MG_3]]="","",COUNT(AN$6:AN357))</f>
        <v>35</v>
      </c>
      <c r="AR357" s="3">
        <f ca="1">INDEX([1]!NOTA[TGL_H],Table1[[#This Row],[//NOTA]])</f>
        <v>45124</v>
      </c>
    </row>
    <row r="358" spans="1:44" x14ac:dyDescent="0.25">
      <c r="A358" s="1">
        <v>444</v>
      </c>
      <c r="D358" s="4" t="str">
        <f ca="1">INDEX([1]!NOTA[NB NOTA_C_QTY],Table1[[#This Row],[//NOTA]])</f>
        <v>sdipmarkerp500vpbiru1pak12setartomoro</v>
      </c>
      <c r="E35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spidolsdip500vpbiru1pak12set</v>
      </c>
      <c r="F358" s="4" t="e">
        <f ca="1">MATCH(Table1[NB BM_C_QTY],Table6[POINTER],0)</f>
        <v>#N/A</v>
      </c>
      <c r="G358" s="4">
        <f t="shared" si="7"/>
        <v>444</v>
      </c>
      <c r="H358" s="4">
        <f ca="1">MATCH(Table1[[#This Row],[NB NOTA_C_QTY]],[2]!db[NB NOTA_C_QTY+F],0)</f>
        <v>2269</v>
      </c>
      <c r="I358" s="4" t="str">
        <f ca="1">INDEX(INDIRECT($4:$4),Table1[//DB])</f>
        <v>Spidol SDI P500-VP Biru</v>
      </c>
      <c r="J358" s="4" t="str">
        <f ca="1">INDEX(INDIRECT($4:$4),Table1[//DB])</f>
        <v>ARTO MORO</v>
      </c>
      <c r="K358" s="5" t="str">
        <f ca="1">INDEX(INDIRECT($4:$4),Table1[//DB])</f>
        <v>SDI</v>
      </c>
      <c r="L358" s="4" t="str">
        <f ca="1">INDEX(INDIRECT($4:$4),Table1[//DB])</f>
        <v>1 PAK (12 SET)</v>
      </c>
      <c r="M358" s="4" t="str">
        <f ca="1">INDEX(INDIRECT($4:$4),Table1[//DB])</f>
        <v>dll</v>
      </c>
      <c r="N358" s="4" t="str">
        <f ca="1">INDEX(INDIRECT($4:$4),Table1[//DB])</f>
        <v>1</v>
      </c>
      <c r="O358" s="4" t="str">
        <f ca="1">INDEX(INDIRECT($4:$4),Table1[//DB])</f>
        <v>PAK</v>
      </c>
      <c r="P358" s="4" t="str">
        <f ca="1">INDEX(INDIRECT($4:$4),Table1[//DB])</f>
        <v>12</v>
      </c>
      <c r="Q358" s="4" t="str">
        <f ca="1">INDEX(INDIRECT($4:$4),Table1[//DB])</f>
        <v>SET</v>
      </c>
      <c r="R358" s="4" t="str">
        <f ca="1">INDEX(INDIRECT($4:$4),Table1[//DB])</f>
        <v/>
      </c>
      <c r="S358" s="4" t="str">
        <f ca="1">INDEX(INDIRECT($4:$4),Table1[//DB])</f>
        <v/>
      </c>
      <c r="T358" s="4">
        <f ca="1">INDEX(INDIRECT($4:$4),Table1[//DB])</f>
        <v>12</v>
      </c>
      <c r="U358" s="4" t="str">
        <f ca="1">INDEX(INDIRECT($4:$4),Table1[//DB])</f>
        <v>SET</v>
      </c>
      <c r="V358" s="4"/>
      <c r="W358" s="2">
        <f>INDEX([1]!NOTA[C],Table1[[#This Row],[//NOTA]])</f>
        <v>0</v>
      </c>
      <c r="X358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358" s="2" t="str">
        <f>IF(Table1[[#This Row],[CTN]]&lt;1,"",INDEX([1]!NOTA[QTY],Table1[[#This Row],[//NOTA]]))</f>
        <v/>
      </c>
      <c r="Z358" s="2" t="str">
        <f>IF(Table1[[#This Row],[CTN]]&lt;1,"",INDEX([1]!NOTA[STN],Table1[[#This Row],[//NOTA]]))</f>
        <v/>
      </c>
      <c r="AA35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358" s="4">
        <f>IF(Table1[[#This Row],[CTN]]&lt;1,INDEX([1]!NOTA[QTY],Table1[[#This Row],[//NOTA]]),"")</f>
        <v>12</v>
      </c>
      <c r="AC358" s="4" t="str">
        <f>IF(Table1[[#This Row],[SISA]]="","",INDEX([1]!NOTA[STN],Table1[[#This Row],[//NOTA]]))</f>
        <v>SET</v>
      </c>
      <c r="AD358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12</v>
      </c>
      <c r="AE358" s="2" t="str">
        <f ca="1">IF(Table1[[#This Row],[SISA X]]="","",Table1[[#This Row],[STN X]])</f>
        <v>SET</v>
      </c>
      <c r="AF358" s="2" t="str">
        <f ca="1">IF(AND(AR$5:AR$373&gt;=$3:$3,AR$5:AR$373&lt;=$4:$4),Table1[[#This Row],[CTN]],"")</f>
        <v/>
      </c>
      <c r="AG358" s="2" t="str">
        <f ca="1">IF(Table1[[#This Row],[CTN_MG_1]]="","",Table1[[#This Row],[SISA X]])</f>
        <v/>
      </c>
      <c r="AH358" s="2" t="str">
        <f ca="1">IF(Table1[[#This Row],[QTY_ECER_MG_1]]="","",Table1[[#This Row],[STN SISA X]])</f>
        <v/>
      </c>
      <c r="AI358" s="2" t="str">
        <f ca="1">IF(Table1[[#This Row],[CTN_MG_1]]="","",COUNT(AF$6:AF358))</f>
        <v/>
      </c>
      <c r="AJ358" s="2" t="str">
        <f ca="1">IF(AND(Table1[TGL_H]&gt;=$3:$3,Table1[TGL_H]&lt;=$4:$4),Table1[CTN],"")</f>
        <v/>
      </c>
      <c r="AK358" s="2" t="str">
        <f ca="1">IF(Table1[[#This Row],[CTN_MG_2]]="","",Table1[[#This Row],[SISA X]])</f>
        <v/>
      </c>
      <c r="AL358" s="2" t="str">
        <f ca="1">IF(Table1[[#This Row],[QTY_ECER_MG_2]]="","",Table1[[#This Row],[STN SISA X]])</f>
        <v/>
      </c>
      <c r="AM358" s="2" t="str">
        <f ca="1">IF(Table1[[#This Row],[CTN_MG_2]]="","",COUNT(AJ$6:AJ358))</f>
        <v/>
      </c>
      <c r="AN358" s="2">
        <f ca="1">IF(AND(AR$5:AR$373&gt;=$3:$3,AR$5:AR$373&lt;=$4:$4),Table1[[#This Row],[CTN]],"")</f>
        <v>0</v>
      </c>
      <c r="AO358" s="2">
        <f ca="1">IF(Table1[[#This Row],[CTN_MG_3]]="","",Table1[[#This Row],[SISA X]])</f>
        <v>12</v>
      </c>
      <c r="AP358" s="2" t="str">
        <f ca="1">IF(Table1[[#This Row],[QTY_ECER_MG_3]]="","",Table1[[#This Row],[STN SISA X]])</f>
        <v>SET</v>
      </c>
      <c r="AQ358" s="4">
        <f ca="1">IF(Table1[[#This Row],[CTN_MG_3]]="","",COUNT(AN$6:AN358))</f>
        <v>36</v>
      </c>
      <c r="AR358" s="3">
        <f ca="1">INDEX([1]!NOTA[TGL_H],Table1[[#This Row],[//NOTA]])</f>
        <v>45124</v>
      </c>
    </row>
    <row r="359" spans="1:44" x14ac:dyDescent="0.25">
      <c r="A359" s="1">
        <v>446</v>
      </c>
      <c r="D359" s="4" t="str">
        <f ca="1">INDEX([1]!NOTA[NB NOTA_C_QTY],Table1[[#This Row],[//NOTA]])</f>
        <v>sdistapler110230lsnartomoro</v>
      </c>
      <c r="E35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staplersdi110230lsn</v>
      </c>
      <c r="F359" s="4">
        <f ca="1">MATCH(Table1[NB BM_C_QTY],Table6[POINTER],0)</f>
        <v>3254</v>
      </c>
      <c r="G359" s="4">
        <f t="shared" si="7"/>
        <v>446</v>
      </c>
      <c r="H359" s="4">
        <f ca="1">MATCH(Table1[[#This Row],[NB NOTA_C_QTY]],[2]!db[NB NOTA_C_QTY+F],0)</f>
        <v>2271</v>
      </c>
      <c r="I359" s="4" t="str">
        <f ca="1">INDEX(INDIRECT($4:$4),Table1[//DB])</f>
        <v>Stapler SDI 1102</v>
      </c>
      <c r="J359" s="4" t="str">
        <f ca="1">INDEX(INDIRECT($4:$4),Table1[//DB])</f>
        <v>ARTO MORO</v>
      </c>
      <c r="K359" s="5" t="str">
        <f ca="1">INDEX(INDIRECT($4:$4),Table1[//DB])</f>
        <v>SDI</v>
      </c>
      <c r="L359" s="4" t="str">
        <f ca="1">INDEX(INDIRECT($4:$4),Table1[//DB])</f>
        <v>30 LSN</v>
      </c>
      <c r="M359" s="4" t="str">
        <f ca="1">INDEX(INDIRECT($4:$4),Table1[//DB])</f>
        <v>stapler</v>
      </c>
      <c r="N359" s="4" t="str">
        <f ca="1">INDEX(INDIRECT($4:$4),Table1[//DB])</f>
        <v>30</v>
      </c>
      <c r="O359" s="4" t="str">
        <f ca="1">INDEX(INDIRECT($4:$4),Table1[//DB])</f>
        <v>LSN</v>
      </c>
      <c r="P359" s="4">
        <f ca="1">INDEX(INDIRECT($4:$4),Table1[//DB])</f>
        <v>12</v>
      </c>
      <c r="Q359" s="4" t="str">
        <f ca="1">INDEX(INDIRECT($4:$4),Table1[//DB])</f>
        <v>PCS</v>
      </c>
      <c r="R359" s="4" t="str">
        <f ca="1">INDEX(INDIRECT($4:$4),Table1[//DB])</f>
        <v/>
      </c>
      <c r="S359" s="4" t="str">
        <f ca="1">INDEX(INDIRECT($4:$4),Table1[//DB])</f>
        <v/>
      </c>
      <c r="T359" s="4">
        <f ca="1">INDEX(INDIRECT($4:$4),Table1[//DB])</f>
        <v>360</v>
      </c>
      <c r="U359" s="4" t="str">
        <f ca="1">INDEX(INDIRECT($4:$4),Table1[//DB])</f>
        <v>PCS</v>
      </c>
      <c r="V359" s="4"/>
      <c r="W359" s="2">
        <f>INDEX([1]!NOTA[C],Table1[[#This Row],[//NOTA]])</f>
        <v>1</v>
      </c>
      <c r="X35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59" s="2">
        <f>IF(Table1[[#This Row],[CTN]]&lt;1,"",INDEX([1]!NOTA[QTY],Table1[[#This Row],[//NOTA]]))</f>
        <v>30</v>
      </c>
      <c r="Z359" s="2" t="str">
        <f>IF(Table1[[#This Row],[CTN]]&lt;1,"",INDEX([1]!NOTA[STN],Table1[[#This Row],[//NOTA]]))</f>
        <v>LSN</v>
      </c>
      <c r="AA35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B359" s="4" t="str">
        <f>IF(Table1[[#This Row],[CTN]]&lt;1,INDEX([1]!NOTA[QTY],Table1[[#This Row],[//NOTA]]),"")</f>
        <v/>
      </c>
      <c r="AC359" s="4" t="str">
        <f>IF(Table1[[#This Row],[SISA]]="","",INDEX([1]!NOTA[STN],Table1[[#This Row],[//NOTA]]))</f>
        <v/>
      </c>
      <c r="AD35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59" s="2" t="str">
        <f>IF(Table1[[#This Row],[SISA X]]="","",Table1[[#This Row],[STN X]])</f>
        <v/>
      </c>
      <c r="AF359" s="2" t="str">
        <f ca="1">IF(AND(AR$5:AR$373&gt;=$3:$3,AR$5:AR$373&lt;=$4:$4),Table1[[#This Row],[CTN]],"")</f>
        <v/>
      </c>
      <c r="AG359" s="2" t="str">
        <f ca="1">IF(Table1[[#This Row],[CTN_MG_1]]="","",Table1[[#This Row],[SISA X]])</f>
        <v/>
      </c>
      <c r="AH359" s="2" t="str">
        <f ca="1">IF(Table1[[#This Row],[QTY_ECER_MG_1]]="","",Table1[[#This Row],[STN SISA X]])</f>
        <v/>
      </c>
      <c r="AI359" s="2" t="str">
        <f ca="1">IF(Table1[[#This Row],[CTN_MG_1]]="","",COUNT(AF$6:AF359))</f>
        <v/>
      </c>
      <c r="AJ359" s="2" t="str">
        <f ca="1">IF(AND(Table1[TGL_H]&gt;=$3:$3,Table1[TGL_H]&lt;=$4:$4),Table1[CTN],"")</f>
        <v/>
      </c>
      <c r="AK359" s="2" t="str">
        <f ca="1">IF(Table1[[#This Row],[CTN_MG_2]]="","",Table1[[#This Row],[SISA X]])</f>
        <v/>
      </c>
      <c r="AL359" s="2" t="str">
        <f ca="1">IF(Table1[[#This Row],[QTY_ECER_MG_2]]="","",Table1[[#This Row],[STN SISA X]])</f>
        <v/>
      </c>
      <c r="AM359" s="2" t="str">
        <f ca="1">IF(Table1[[#This Row],[CTN_MG_2]]="","",COUNT(AJ$6:AJ359))</f>
        <v/>
      </c>
      <c r="AN359" s="2">
        <f ca="1">IF(AND(AR$5:AR$373&gt;=$3:$3,AR$5:AR$373&lt;=$4:$4),Table1[[#This Row],[CTN]],"")</f>
        <v>1</v>
      </c>
      <c r="AO359" s="2" t="str">
        <f ca="1">IF(Table1[[#This Row],[CTN_MG_3]]="","",Table1[[#This Row],[SISA X]])</f>
        <v/>
      </c>
      <c r="AP359" s="2" t="str">
        <f ca="1">IF(Table1[[#This Row],[QTY_ECER_MG_3]]="","",Table1[[#This Row],[STN SISA X]])</f>
        <v/>
      </c>
      <c r="AQ359" s="4">
        <f ca="1">IF(Table1[[#This Row],[CTN_MG_3]]="","",COUNT(AN$6:AN359))</f>
        <v>37</v>
      </c>
      <c r="AR359" s="3">
        <f ca="1">INDEX([1]!NOTA[TGL_H],Table1[[#This Row],[//NOTA]])</f>
        <v>45124</v>
      </c>
    </row>
    <row r="360" spans="1:44" x14ac:dyDescent="0.25">
      <c r="A360" s="1">
        <v>448</v>
      </c>
      <c r="D360" s="4" t="str">
        <f ca="1">INDEX([1]!NOTA[NB NOTA_C_QTY],Table1[[#This Row],[//NOTA]])</f>
        <v>gelinktianjiaotz501144lsnuntana</v>
      </c>
      <c r="E36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gelpentianjiaotz501144lsn</v>
      </c>
      <c r="F360" s="4">
        <f ca="1">MATCH(Table1[NB BM_C_QTY],Table6[POINTER],0)</f>
        <v>2562</v>
      </c>
      <c r="G360" s="4">
        <f t="shared" si="7"/>
        <v>448</v>
      </c>
      <c r="H360" s="4">
        <f ca="1">MATCH(Table1[[#This Row],[NB NOTA_C_QTY]],[2]!db[NB NOTA_C_QTY+F],0)</f>
        <v>849</v>
      </c>
      <c r="I360" s="4" t="str">
        <f ca="1">INDEX(INDIRECT($4:$4),Table1[//DB])</f>
        <v>Gel pen Tianjiao TZ-501</v>
      </c>
      <c r="J360" s="4" t="str">
        <f ca="1">INDEX(INDIRECT($4:$4),Table1[//DB])</f>
        <v>UNTANA</v>
      </c>
      <c r="K360" s="5">
        <f ca="1">INDEX(INDIRECT($4:$4),Table1[//DB])</f>
        <v>99</v>
      </c>
      <c r="L360" s="4" t="str">
        <f ca="1">INDEX(INDIRECT($4:$4),Table1[//DB])</f>
        <v>144 LSN</v>
      </c>
      <c r="M360" s="4" t="str">
        <f ca="1">INDEX(INDIRECT($4:$4),Table1[//DB])</f>
        <v>pen</v>
      </c>
      <c r="N360" s="4" t="str">
        <f ca="1">INDEX(INDIRECT($4:$4),Table1[//DB])</f>
        <v>144</v>
      </c>
      <c r="O360" s="4" t="str">
        <f ca="1">INDEX(INDIRECT($4:$4),Table1[//DB])</f>
        <v>LSN</v>
      </c>
      <c r="P360" s="4">
        <f ca="1">INDEX(INDIRECT($4:$4),Table1[//DB])</f>
        <v>12</v>
      </c>
      <c r="Q360" s="4" t="str">
        <f ca="1">INDEX(INDIRECT($4:$4),Table1[//DB])</f>
        <v>PCS</v>
      </c>
      <c r="R360" s="4" t="str">
        <f ca="1">INDEX(INDIRECT($4:$4),Table1[//DB])</f>
        <v/>
      </c>
      <c r="S360" s="4" t="str">
        <f ca="1">INDEX(INDIRECT($4:$4),Table1[//DB])</f>
        <v/>
      </c>
      <c r="T360" s="4">
        <f ca="1">INDEX(INDIRECT($4:$4),Table1[//DB])</f>
        <v>1728</v>
      </c>
      <c r="U360" s="4" t="str">
        <f ca="1">INDEX(INDIRECT($4:$4),Table1[//DB])</f>
        <v>PCS</v>
      </c>
      <c r="V360" s="4"/>
      <c r="W360" s="2">
        <f>INDEX([1]!NOTA[C],Table1[[#This Row],[//NOTA]])</f>
        <v>5</v>
      </c>
      <c r="X360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60" s="2">
        <f>IF(Table1[[#This Row],[CTN]]&lt;1,"",INDEX([1]!NOTA[QTY],Table1[[#This Row],[//NOTA]]))</f>
        <v>720</v>
      </c>
      <c r="Z360" s="2" t="str">
        <f>IF(Table1[[#This Row],[CTN]]&lt;1,"",INDEX([1]!NOTA[STN],Table1[[#This Row],[//NOTA]]))</f>
        <v>LSN</v>
      </c>
      <c r="AA36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B360" s="4" t="str">
        <f>IF(Table1[[#This Row],[CTN]]&lt;1,INDEX([1]!NOTA[QTY],Table1[[#This Row],[//NOTA]]),"")</f>
        <v/>
      </c>
      <c r="AC360" s="4" t="str">
        <f>IF(Table1[[#This Row],[SISA]]="","",INDEX([1]!NOTA[STN],Table1[[#This Row],[//NOTA]]))</f>
        <v/>
      </c>
      <c r="AD36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60" s="2" t="str">
        <f>IF(Table1[[#This Row],[SISA X]]="","",Table1[[#This Row],[STN X]])</f>
        <v/>
      </c>
      <c r="AF360" s="2" t="str">
        <f ca="1">IF(AND(AR$5:AR$373&gt;=$3:$3,AR$5:AR$373&lt;=$4:$4),Table1[[#This Row],[CTN]],"")</f>
        <v/>
      </c>
      <c r="AG360" s="2" t="str">
        <f ca="1">IF(Table1[[#This Row],[CTN_MG_1]]="","",Table1[[#This Row],[SISA X]])</f>
        <v/>
      </c>
      <c r="AH360" s="2" t="str">
        <f ca="1">IF(Table1[[#This Row],[QTY_ECER_MG_1]]="","",Table1[[#This Row],[STN SISA X]])</f>
        <v/>
      </c>
      <c r="AI360" s="2" t="str">
        <f ca="1">IF(Table1[[#This Row],[CTN_MG_1]]="","",COUNT(AF$6:AF360))</f>
        <v/>
      </c>
      <c r="AJ360" s="2" t="str">
        <f ca="1">IF(AND(Table1[TGL_H]&gt;=$3:$3,Table1[TGL_H]&lt;=$4:$4),Table1[CTN],"")</f>
        <v/>
      </c>
      <c r="AK360" s="2" t="str">
        <f ca="1">IF(Table1[[#This Row],[CTN_MG_2]]="","",Table1[[#This Row],[SISA X]])</f>
        <v/>
      </c>
      <c r="AL360" s="2" t="str">
        <f ca="1">IF(Table1[[#This Row],[QTY_ECER_MG_2]]="","",Table1[[#This Row],[STN SISA X]])</f>
        <v/>
      </c>
      <c r="AM360" s="2" t="str">
        <f ca="1">IF(Table1[[#This Row],[CTN_MG_2]]="","",COUNT(AJ$6:AJ360))</f>
        <v/>
      </c>
      <c r="AN360" s="2">
        <f ca="1">IF(AND(AR$5:AR$373&gt;=$3:$3,AR$5:AR$373&lt;=$4:$4),Table1[[#This Row],[CTN]],"")</f>
        <v>5</v>
      </c>
      <c r="AO360" s="2" t="str">
        <f ca="1">IF(Table1[[#This Row],[CTN_MG_3]]="","",Table1[[#This Row],[SISA X]])</f>
        <v/>
      </c>
      <c r="AP360" s="2" t="str">
        <f ca="1">IF(Table1[[#This Row],[QTY_ECER_MG_3]]="","",Table1[[#This Row],[STN SISA X]])</f>
        <v/>
      </c>
      <c r="AQ360" s="4">
        <f ca="1">IF(Table1[[#This Row],[CTN_MG_3]]="","",COUNT(AN$6:AN360))</f>
        <v>38</v>
      </c>
      <c r="AR360" s="3">
        <f ca="1">INDEX([1]!NOTA[TGL_H],Table1[[#This Row],[//NOTA]])</f>
        <v>45124</v>
      </c>
    </row>
    <row r="361" spans="1:44" x14ac:dyDescent="0.25">
      <c r="A361" s="1">
        <v>450</v>
      </c>
      <c r="D361" s="4" t="str">
        <f ca="1">INDEX([1]!NOTA[NB NOTA_C_QTY],Table1[[#This Row],[//NOTA]])</f>
        <v>acrylicsisipankertasa4t30x21cm40pcsuntana</v>
      </c>
      <c r="E36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acrylicsisipankertasa4t30x21cm40pcs</v>
      </c>
      <c r="F361" s="4">
        <f ca="1">MATCH(Table1[NB BM_C_QTY],Table6[POINTER],0)</f>
        <v>3820</v>
      </c>
      <c r="G361" s="4">
        <f t="shared" si="7"/>
        <v>450</v>
      </c>
      <c r="H361" s="4">
        <f ca="1">MATCH(Table1[[#This Row],[NB NOTA_C_QTY]],[2]!db[NB NOTA_C_QTY+F],0)</f>
        <v>36</v>
      </c>
      <c r="I361" s="4" t="str">
        <f ca="1">INDEX(INDIRECT($4:$4),Table1[//DB])</f>
        <v>Acrylic sisipan kertas A4 T 30x21cm</v>
      </c>
      <c r="J361" s="4" t="str">
        <f ca="1">INDEX(INDIRECT($4:$4),Table1[//DB])</f>
        <v>UNTANA</v>
      </c>
      <c r="K361" s="5" t="str">
        <f ca="1">INDEX(INDIRECT($4:$4),Table1[//DB])</f>
        <v>BINTANG SAUDARA</v>
      </c>
      <c r="L361" s="4" t="str">
        <f ca="1">INDEX(INDIRECT($4:$4),Table1[//DB])</f>
        <v>40 PCS</v>
      </c>
      <c r="M361" s="4" t="str">
        <f ca="1">INDEX(INDIRECT($4:$4),Table1[//DB])</f>
        <v>dll</v>
      </c>
      <c r="N361" s="4" t="str">
        <f ca="1">INDEX(INDIRECT($4:$4),Table1[//DB])</f>
        <v>40</v>
      </c>
      <c r="O361" s="4" t="str">
        <f ca="1">INDEX(INDIRECT($4:$4),Table1[//DB])</f>
        <v>PCS</v>
      </c>
      <c r="P361" s="4" t="str">
        <f ca="1">INDEX(INDIRECT($4:$4),Table1[//DB])</f>
        <v/>
      </c>
      <c r="Q361" s="4" t="str">
        <f ca="1">INDEX(INDIRECT($4:$4),Table1[//DB])</f>
        <v/>
      </c>
      <c r="R361" s="4" t="str">
        <f ca="1">INDEX(INDIRECT($4:$4),Table1[//DB])</f>
        <v/>
      </c>
      <c r="S361" s="4" t="str">
        <f ca="1">INDEX(INDIRECT($4:$4),Table1[//DB])</f>
        <v/>
      </c>
      <c r="T361" s="4">
        <f ca="1">INDEX(INDIRECT($4:$4),Table1[//DB])</f>
        <v>40</v>
      </c>
      <c r="U361" s="4" t="str">
        <f ca="1">INDEX(INDIRECT($4:$4),Table1[//DB])</f>
        <v>PCS</v>
      </c>
      <c r="V361" s="4"/>
      <c r="W361" s="2">
        <f>INDEX([1]!NOTA[C],Table1[[#This Row],[//NOTA]])</f>
        <v>3</v>
      </c>
      <c r="X361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361" s="2">
        <f>IF(Table1[[#This Row],[CTN]]&lt;1,"",INDEX([1]!NOTA[QTY],Table1[[#This Row],[//NOTA]]))</f>
        <v>120</v>
      </c>
      <c r="Z361" s="2" t="str">
        <f>IF(Table1[[#This Row],[CTN]]&lt;1,"",INDEX([1]!NOTA[STN],Table1[[#This Row],[//NOTA]]))</f>
        <v>PCS</v>
      </c>
      <c r="AA36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B361" s="4" t="str">
        <f>IF(Table1[[#This Row],[CTN]]&lt;1,INDEX([1]!NOTA[QTY],Table1[[#This Row],[//NOTA]]),"")</f>
        <v/>
      </c>
      <c r="AC361" s="4" t="str">
        <f>IF(Table1[[#This Row],[SISA]]="","",INDEX([1]!NOTA[STN],Table1[[#This Row],[//NOTA]]))</f>
        <v/>
      </c>
      <c r="AD36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61" s="2" t="str">
        <f>IF(Table1[[#This Row],[SISA X]]="","",Table1[[#This Row],[STN X]])</f>
        <v/>
      </c>
      <c r="AF361" s="2" t="str">
        <f ca="1">IF(AND(AR$5:AR$373&gt;=$3:$3,AR$5:AR$373&lt;=$4:$4),Table1[[#This Row],[CTN]],"")</f>
        <v/>
      </c>
      <c r="AG361" s="2" t="str">
        <f ca="1">IF(Table1[[#This Row],[CTN_MG_1]]="","",Table1[[#This Row],[SISA X]])</f>
        <v/>
      </c>
      <c r="AH361" s="2" t="str">
        <f ca="1">IF(Table1[[#This Row],[QTY_ECER_MG_1]]="","",Table1[[#This Row],[STN SISA X]])</f>
        <v/>
      </c>
      <c r="AI361" s="2" t="str">
        <f ca="1">IF(Table1[[#This Row],[CTN_MG_1]]="","",COUNT(AF$6:AF361))</f>
        <v/>
      </c>
      <c r="AJ361" s="2" t="str">
        <f ca="1">IF(AND(Table1[TGL_H]&gt;=$3:$3,Table1[TGL_H]&lt;=$4:$4),Table1[CTN],"")</f>
        <v/>
      </c>
      <c r="AK361" s="2" t="str">
        <f ca="1">IF(Table1[[#This Row],[CTN_MG_2]]="","",Table1[[#This Row],[SISA X]])</f>
        <v/>
      </c>
      <c r="AL361" s="2" t="str">
        <f ca="1">IF(Table1[[#This Row],[QTY_ECER_MG_2]]="","",Table1[[#This Row],[STN SISA X]])</f>
        <v/>
      </c>
      <c r="AM361" s="2" t="str">
        <f ca="1">IF(Table1[[#This Row],[CTN_MG_2]]="","",COUNT(AJ$6:AJ361))</f>
        <v/>
      </c>
      <c r="AN361" s="2">
        <f ca="1">IF(AND(AR$5:AR$373&gt;=$3:$3,AR$5:AR$373&lt;=$4:$4),Table1[[#This Row],[CTN]],"")</f>
        <v>3</v>
      </c>
      <c r="AO361" s="2" t="str">
        <f ca="1">IF(Table1[[#This Row],[CTN_MG_3]]="","",Table1[[#This Row],[SISA X]])</f>
        <v/>
      </c>
      <c r="AP361" s="2" t="str">
        <f ca="1">IF(Table1[[#This Row],[QTY_ECER_MG_3]]="","",Table1[[#This Row],[STN SISA X]])</f>
        <v/>
      </c>
      <c r="AQ361" s="4">
        <f ca="1">IF(Table1[[#This Row],[CTN_MG_3]]="","",COUNT(AN$6:AN361))</f>
        <v>39</v>
      </c>
      <c r="AR361" s="3">
        <f ca="1">INDEX([1]!NOTA[TGL_H],Table1[[#This Row],[//NOTA]])</f>
        <v>45124</v>
      </c>
    </row>
    <row r="362" spans="1:44" x14ac:dyDescent="0.25">
      <c r="A362" s="1">
        <v>451</v>
      </c>
      <c r="D362" s="4" t="str">
        <f ca="1">INDEX([1]!NOTA[NB NOTA_C_QTY],Table1[[#This Row],[//NOTA]])</f>
        <v>acrylicsisipankertasa5t15x21cm60pcsuntana</v>
      </c>
      <c r="E36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acrylicsisipankertasa5t15x21cm60pcs</v>
      </c>
      <c r="F362" s="4">
        <f ca="1">MATCH(Table1[NB BM_C_QTY],Table6[POINTER],0)</f>
        <v>2303</v>
      </c>
      <c r="G362" s="4">
        <f t="shared" si="7"/>
        <v>451</v>
      </c>
      <c r="H362" s="4">
        <f ca="1">MATCH(Table1[[#This Row],[NB NOTA_C_QTY]],[2]!db[NB NOTA_C_QTY+F],0)</f>
        <v>38</v>
      </c>
      <c r="I362" s="4" t="str">
        <f ca="1">INDEX(INDIRECT($4:$4),Table1[//DB])</f>
        <v>Acrylic sisipan kertas A5 T 15x21cm</v>
      </c>
      <c r="J362" s="4" t="str">
        <f ca="1">INDEX(INDIRECT($4:$4),Table1[//DB])</f>
        <v>UNTANA</v>
      </c>
      <c r="K362" s="5" t="str">
        <f ca="1">INDEX(INDIRECT($4:$4),Table1[//DB])</f>
        <v>BINTANG SAUDARA</v>
      </c>
      <c r="L362" s="4" t="str">
        <f ca="1">INDEX(INDIRECT($4:$4),Table1[//DB])</f>
        <v>60 PCS</v>
      </c>
      <c r="M362" s="4" t="str">
        <f ca="1">INDEX(INDIRECT($4:$4),Table1[//DB])</f>
        <v>dll</v>
      </c>
      <c r="N362" s="4" t="str">
        <f ca="1">INDEX(INDIRECT($4:$4),Table1[//DB])</f>
        <v>60</v>
      </c>
      <c r="O362" s="4" t="str">
        <f ca="1">INDEX(INDIRECT($4:$4),Table1[//DB])</f>
        <v>PCS</v>
      </c>
      <c r="P362" s="4" t="str">
        <f ca="1">INDEX(INDIRECT($4:$4),Table1[//DB])</f>
        <v/>
      </c>
      <c r="Q362" s="4" t="str">
        <f ca="1">INDEX(INDIRECT($4:$4),Table1[//DB])</f>
        <v/>
      </c>
      <c r="R362" s="4" t="str">
        <f ca="1">INDEX(INDIRECT($4:$4),Table1[//DB])</f>
        <v/>
      </c>
      <c r="S362" s="4" t="str">
        <f ca="1">INDEX(INDIRECT($4:$4),Table1[//DB])</f>
        <v/>
      </c>
      <c r="T362" s="4">
        <f ca="1">INDEX(INDIRECT($4:$4),Table1[//DB])</f>
        <v>60</v>
      </c>
      <c r="U362" s="4" t="str">
        <f ca="1">INDEX(INDIRECT($4:$4),Table1[//DB])</f>
        <v>PCS</v>
      </c>
      <c r="V362" s="4"/>
      <c r="W362" s="2">
        <f>INDEX([1]!NOTA[C],Table1[[#This Row],[//NOTA]])</f>
        <v>3</v>
      </c>
      <c r="X362" s="2">
        <f ca="1">IF(Table1[[#This Row],[Column5]]/Table1[[#This Row],[QTY X]]=Table1[[#This Row],[CTN]],Table1[[#This Row],[Column5]]/Table1[[#This Row],[QTY X]],Table1[[#This Row],[Column5]]/Table1[[#This Row],[QTY X]]&amp;" xxx ")</f>
        <v>3</v>
      </c>
      <c r="Y362" s="2">
        <f>IF(Table1[[#This Row],[CTN]]&lt;1,"",INDEX([1]!NOTA[QTY],Table1[[#This Row],[//NOTA]]))</f>
        <v>180</v>
      </c>
      <c r="Z362" s="2" t="str">
        <f>IF(Table1[[#This Row],[CTN]]&lt;1,"",INDEX([1]!NOTA[STN],Table1[[#This Row],[//NOTA]]))</f>
        <v>PCS</v>
      </c>
      <c r="AA36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180</v>
      </c>
      <c r="AB362" s="4" t="str">
        <f>IF(Table1[[#This Row],[CTN]]&lt;1,INDEX([1]!NOTA[QTY],Table1[[#This Row],[//NOTA]]),"")</f>
        <v/>
      </c>
      <c r="AC362" s="4" t="str">
        <f>IF(Table1[[#This Row],[SISA]]="","",INDEX([1]!NOTA[STN],Table1[[#This Row],[//NOTA]]))</f>
        <v/>
      </c>
      <c r="AD36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62" s="2" t="str">
        <f>IF(Table1[[#This Row],[SISA X]]="","",Table1[[#This Row],[STN X]])</f>
        <v/>
      </c>
      <c r="AF362" s="2" t="str">
        <f ca="1">IF(AND(AR$5:AR$373&gt;=$3:$3,AR$5:AR$373&lt;=$4:$4),Table1[[#This Row],[CTN]],"")</f>
        <v/>
      </c>
      <c r="AG362" s="2" t="str">
        <f ca="1">IF(Table1[[#This Row],[CTN_MG_1]]="","",Table1[[#This Row],[SISA X]])</f>
        <v/>
      </c>
      <c r="AH362" s="2" t="str">
        <f ca="1">IF(Table1[[#This Row],[QTY_ECER_MG_1]]="","",Table1[[#This Row],[STN SISA X]])</f>
        <v/>
      </c>
      <c r="AI362" s="2" t="str">
        <f ca="1">IF(Table1[[#This Row],[CTN_MG_1]]="","",COUNT(AF$6:AF362))</f>
        <v/>
      </c>
      <c r="AJ362" s="2" t="str">
        <f ca="1">IF(AND(Table1[TGL_H]&gt;=$3:$3,Table1[TGL_H]&lt;=$4:$4),Table1[CTN],"")</f>
        <v/>
      </c>
      <c r="AK362" s="2" t="str">
        <f ca="1">IF(Table1[[#This Row],[CTN_MG_2]]="","",Table1[[#This Row],[SISA X]])</f>
        <v/>
      </c>
      <c r="AL362" s="2" t="str">
        <f ca="1">IF(Table1[[#This Row],[QTY_ECER_MG_2]]="","",Table1[[#This Row],[STN SISA X]])</f>
        <v/>
      </c>
      <c r="AM362" s="2" t="str">
        <f ca="1">IF(Table1[[#This Row],[CTN_MG_2]]="","",COUNT(AJ$6:AJ362))</f>
        <v/>
      </c>
      <c r="AN362" s="2">
        <f ca="1">IF(AND(AR$5:AR$373&gt;=$3:$3,AR$5:AR$373&lt;=$4:$4),Table1[[#This Row],[CTN]],"")</f>
        <v>3</v>
      </c>
      <c r="AO362" s="2" t="str">
        <f ca="1">IF(Table1[[#This Row],[CTN_MG_3]]="","",Table1[[#This Row],[SISA X]])</f>
        <v/>
      </c>
      <c r="AP362" s="2" t="str">
        <f ca="1">IF(Table1[[#This Row],[QTY_ECER_MG_3]]="","",Table1[[#This Row],[STN SISA X]])</f>
        <v/>
      </c>
      <c r="AQ362" s="4">
        <f ca="1">IF(Table1[[#This Row],[CTN_MG_3]]="","",COUNT(AN$6:AN362))</f>
        <v>40</v>
      </c>
      <c r="AR362" s="3">
        <f ca="1">INDEX([1]!NOTA[TGL_H],Table1[[#This Row],[//NOTA]])</f>
        <v>45124</v>
      </c>
    </row>
    <row r="363" spans="1:44" x14ac:dyDescent="0.25">
      <c r="A363" s="1">
        <v>452</v>
      </c>
      <c r="D363" s="4" t="str">
        <f ca="1">INDEX([1]!NOTA[NB NOTA_C_QTY],Table1[[#This Row],[//NOTA]])</f>
        <v>agenda123poloshijau60pcsuntana</v>
      </c>
      <c r="E36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agendapolos123hijau60pcs</v>
      </c>
      <c r="F363" s="4">
        <f ca="1">MATCH(Table1[NB BM_C_QTY],Table6[POINTER],0)</f>
        <v>3821</v>
      </c>
      <c r="G363" s="4">
        <f t="shared" si="7"/>
        <v>452</v>
      </c>
      <c r="H363" s="4">
        <f ca="1">MATCH(Table1[[#This Row],[NB NOTA_C_QTY]],[2]!db[NB NOTA_C_QTY+F],0)</f>
        <v>50</v>
      </c>
      <c r="I363" s="4" t="str">
        <f ca="1">INDEX(INDIRECT($4:$4),Table1[//DB])</f>
        <v>Agenda polos 123 Hijau</v>
      </c>
      <c r="J363" s="4" t="str">
        <f ca="1">INDEX(INDIRECT($4:$4),Table1[//DB])</f>
        <v>UNTANA</v>
      </c>
      <c r="K363" s="5" t="str">
        <f ca="1">INDEX(INDIRECT($4:$4),Table1[//DB])</f>
        <v>BINTANG SAUDARA</v>
      </c>
      <c r="L363" s="4" t="str">
        <f ca="1">INDEX(INDIRECT($4:$4),Table1[//DB])</f>
        <v>60 PCS</v>
      </c>
      <c r="M363" s="4" t="str">
        <f ca="1">INDEX(INDIRECT($4:$4),Table1[//DB])</f>
        <v>buku</v>
      </c>
      <c r="N363" s="4" t="str">
        <f ca="1">INDEX(INDIRECT($4:$4),Table1[//DB])</f>
        <v>60</v>
      </c>
      <c r="O363" s="4" t="str">
        <f ca="1">INDEX(INDIRECT($4:$4),Table1[//DB])</f>
        <v>PCS</v>
      </c>
      <c r="P363" s="4" t="str">
        <f ca="1">INDEX(INDIRECT($4:$4),Table1[//DB])</f>
        <v/>
      </c>
      <c r="Q363" s="4" t="str">
        <f ca="1">INDEX(INDIRECT($4:$4),Table1[//DB])</f>
        <v/>
      </c>
      <c r="R363" s="4" t="str">
        <f ca="1">INDEX(INDIRECT($4:$4),Table1[//DB])</f>
        <v/>
      </c>
      <c r="S363" s="4" t="str">
        <f ca="1">INDEX(INDIRECT($4:$4),Table1[//DB])</f>
        <v/>
      </c>
      <c r="T363" s="4">
        <f ca="1">INDEX(INDIRECT($4:$4),Table1[//DB])</f>
        <v>60</v>
      </c>
      <c r="U363" s="4" t="str">
        <f ca="1">INDEX(INDIRECT($4:$4),Table1[//DB])</f>
        <v>PCS</v>
      </c>
      <c r="V363" s="4"/>
      <c r="W363" s="2">
        <f>INDEX([1]!NOTA[C],Table1[[#This Row],[//NOTA]])</f>
        <v>2</v>
      </c>
      <c r="X36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63" s="2">
        <f>IF(Table1[[#This Row],[CTN]]&lt;1,"",INDEX([1]!NOTA[QTY],Table1[[#This Row],[//NOTA]]))</f>
        <v>120</v>
      </c>
      <c r="Z363" s="2" t="str">
        <f>IF(Table1[[#This Row],[CTN]]&lt;1,"",INDEX([1]!NOTA[STN],Table1[[#This Row],[//NOTA]]))</f>
        <v>PCS</v>
      </c>
      <c r="AA36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B363" s="4" t="str">
        <f>IF(Table1[[#This Row],[CTN]]&lt;1,INDEX([1]!NOTA[QTY],Table1[[#This Row],[//NOTA]]),"")</f>
        <v/>
      </c>
      <c r="AC363" s="4" t="str">
        <f>IF(Table1[[#This Row],[SISA]]="","",INDEX([1]!NOTA[STN],Table1[[#This Row],[//NOTA]]))</f>
        <v/>
      </c>
      <c r="AD36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63" s="2" t="str">
        <f>IF(Table1[[#This Row],[SISA X]]="","",Table1[[#This Row],[STN X]])</f>
        <v/>
      </c>
      <c r="AF363" s="2" t="str">
        <f ca="1">IF(AND(AR$5:AR$373&gt;=$3:$3,AR$5:AR$373&lt;=$4:$4),Table1[[#This Row],[CTN]],"")</f>
        <v/>
      </c>
      <c r="AG363" s="2" t="str">
        <f ca="1">IF(Table1[[#This Row],[CTN_MG_1]]="","",Table1[[#This Row],[SISA X]])</f>
        <v/>
      </c>
      <c r="AH363" s="2" t="str">
        <f ca="1">IF(Table1[[#This Row],[QTY_ECER_MG_1]]="","",Table1[[#This Row],[STN SISA X]])</f>
        <v/>
      </c>
      <c r="AI363" s="2" t="str">
        <f ca="1">IF(Table1[[#This Row],[CTN_MG_1]]="","",COUNT(AF$6:AF363))</f>
        <v/>
      </c>
      <c r="AJ363" s="2" t="str">
        <f ca="1">IF(AND(Table1[TGL_H]&gt;=$3:$3,Table1[TGL_H]&lt;=$4:$4),Table1[CTN],"")</f>
        <v/>
      </c>
      <c r="AK363" s="2" t="str">
        <f ca="1">IF(Table1[[#This Row],[CTN_MG_2]]="","",Table1[[#This Row],[SISA X]])</f>
        <v/>
      </c>
      <c r="AL363" s="2" t="str">
        <f ca="1">IF(Table1[[#This Row],[QTY_ECER_MG_2]]="","",Table1[[#This Row],[STN SISA X]])</f>
        <v/>
      </c>
      <c r="AM363" s="2" t="str">
        <f ca="1">IF(Table1[[#This Row],[CTN_MG_2]]="","",COUNT(AJ$6:AJ363))</f>
        <v/>
      </c>
      <c r="AN363" s="2">
        <f ca="1">IF(AND(AR$5:AR$373&gt;=$3:$3,AR$5:AR$373&lt;=$4:$4),Table1[[#This Row],[CTN]],"")</f>
        <v>2</v>
      </c>
      <c r="AO363" s="2" t="str">
        <f ca="1">IF(Table1[[#This Row],[CTN_MG_3]]="","",Table1[[#This Row],[SISA X]])</f>
        <v/>
      </c>
      <c r="AP363" s="2" t="str">
        <f ca="1">IF(Table1[[#This Row],[QTY_ECER_MG_3]]="","",Table1[[#This Row],[STN SISA X]])</f>
        <v/>
      </c>
      <c r="AQ363" s="4">
        <f ca="1">IF(Table1[[#This Row],[CTN_MG_3]]="","",COUNT(AN$6:AN363))</f>
        <v>41</v>
      </c>
      <c r="AR363" s="3">
        <f ca="1">INDEX([1]!NOTA[TGL_H],Table1[[#This Row],[//NOTA]])</f>
        <v>45124</v>
      </c>
    </row>
    <row r="364" spans="1:44" x14ac:dyDescent="0.25">
      <c r="A364" s="1">
        <v>453</v>
      </c>
      <c r="D364" s="4" t="str">
        <f ca="1">INDEX([1]!NOTA[NB NOTA_C_QTY],Table1[[#This Row],[//NOTA]])</f>
        <v>agendaprodeluxebsrpc122wk60pcsuntana</v>
      </c>
      <c r="E36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agendaprodeluxebesarpc122wk60pcs</v>
      </c>
      <c r="F364" s="4">
        <f ca="1">MATCH(Table1[NB BM_C_QTY],Table6[POINTER],0)</f>
        <v>2320</v>
      </c>
      <c r="G364" s="4">
        <f t="shared" si="7"/>
        <v>453</v>
      </c>
      <c r="H364" s="4">
        <f ca="1">MATCH(Table1[[#This Row],[NB NOTA_C_QTY]],[2]!db[NB NOTA_C_QTY+F],0)</f>
        <v>59</v>
      </c>
      <c r="I364" s="4" t="str">
        <f ca="1">INDEX(INDIRECT($4:$4),Table1[//DB])</f>
        <v>Agenda Pro Deluxe Besar PC-122 WK</v>
      </c>
      <c r="J364" s="4" t="str">
        <f ca="1">INDEX(INDIRECT($4:$4),Table1[//DB])</f>
        <v>UNTANA</v>
      </c>
      <c r="K364" s="5" t="str">
        <f ca="1">INDEX(INDIRECT($4:$4),Table1[//DB])</f>
        <v>BINTANG SAUDARA</v>
      </c>
      <c r="L364" s="4" t="str">
        <f ca="1">INDEX(INDIRECT($4:$4),Table1[//DB])</f>
        <v>60 PCS</v>
      </c>
      <c r="M364" s="4" t="str">
        <f ca="1">INDEX(INDIRECT($4:$4),Table1[//DB])</f>
        <v>buku</v>
      </c>
      <c r="N364" s="4" t="str">
        <f ca="1">INDEX(INDIRECT($4:$4),Table1[//DB])</f>
        <v>60</v>
      </c>
      <c r="O364" s="4" t="str">
        <f ca="1">INDEX(INDIRECT($4:$4),Table1[//DB])</f>
        <v>PCS</v>
      </c>
      <c r="P364" s="4" t="str">
        <f ca="1">INDEX(INDIRECT($4:$4),Table1[//DB])</f>
        <v/>
      </c>
      <c r="Q364" s="4" t="str">
        <f ca="1">INDEX(INDIRECT($4:$4),Table1[//DB])</f>
        <v/>
      </c>
      <c r="R364" s="4" t="str">
        <f ca="1">INDEX(INDIRECT($4:$4),Table1[//DB])</f>
        <v/>
      </c>
      <c r="S364" s="4" t="str">
        <f ca="1">INDEX(INDIRECT($4:$4),Table1[//DB])</f>
        <v/>
      </c>
      <c r="T364" s="4">
        <f ca="1">INDEX(INDIRECT($4:$4),Table1[//DB])</f>
        <v>60</v>
      </c>
      <c r="U364" s="4" t="str">
        <f ca="1">INDEX(INDIRECT($4:$4),Table1[//DB])</f>
        <v>PCS</v>
      </c>
      <c r="V364" s="4"/>
      <c r="W364" s="2">
        <f>INDEX([1]!NOTA[C],Table1[[#This Row],[//NOTA]])</f>
        <v>2</v>
      </c>
      <c r="X36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64" s="2">
        <f>IF(Table1[[#This Row],[CTN]]&lt;1,"",INDEX([1]!NOTA[QTY],Table1[[#This Row],[//NOTA]]))</f>
        <v>120</v>
      </c>
      <c r="Z364" s="2" t="str">
        <f>IF(Table1[[#This Row],[CTN]]&lt;1,"",INDEX([1]!NOTA[STN],Table1[[#This Row],[//NOTA]]))</f>
        <v>PCS</v>
      </c>
      <c r="AA36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B364" s="4" t="str">
        <f>IF(Table1[[#This Row],[CTN]]&lt;1,INDEX([1]!NOTA[QTY],Table1[[#This Row],[//NOTA]]),"")</f>
        <v/>
      </c>
      <c r="AC364" s="4" t="str">
        <f>IF(Table1[[#This Row],[SISA]]="","",INDEX([1]!NOTA[STN],Table1[[#This Row],[//NOTA]]))</f>
        <v/>
      </c>
      <c r="AD36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64" s="2" t="str">
        <f>IF(Table1[[#This Row],[SISA X]]="","",Table1[[#This Row],[STN X]])</f>
        <v/>
      </c>
      <c r="AF364" s="2" t="str">
        <f ca="1">IF(AND(AR$5:AR$373&gt;=$3:$3,AR$5:AR$373&lt;=$4:$4),Table1[[#This Row],[CTN]],"")</f>
        <v/>
      </c>
      <c r="AG364" s="2" t="str">
        <f ca="1">IF(Table1[[#This Row],[CTN_MG_1]]="","",Table1[[#This Row],[SISA X]])</f>
        <v/>
      </c>
      <c r="AH364" s="2" t="str">
        <f ca="1">IF(Table1[[#This Row],[QTY_ECER_MG_1]]="","",Table1[[#This Row],[STN SISA X]])</f>
        <v/>
      </c>
      <c r="AI364" s="2" t="str">
        <f ca="1">IF(Table1[[#This Row],[CTN_MG_1]]="","",COUNT(AF$6:AF364))</f>
        <v/>
      </c>
      <c r="AJ364" s="2" t="str">
        <f ca="1">IF(AND(Table1[TGL_H]&gt;=$3:$3,Table1[TGL_H]&lt;=$4:$4),Table1[CTN],"")</f>
        <v/>
      </c>
      <c r="AK364" s="2" t="str">
        <f ca="1">IF(Table1[[#This Row],[CTN_MG_2]]="","",Table1[[#This Row],[SISA X]])</f>
        <v/>
      </c>
      <c r="AL364" s="2" t="str">
        <f ca="1">IF(Table1[[#This Row],[QTY_ECER_MG_2]]="","",Table1[[#This Row],[STN SISA X]])</f>
        <v/>
      </c>
      <c r="AM364" s="2" t="str">
        <f ca="1">IF(Table1[[#This Row],[CTN_MG_2]]="","",COUNT(AJ$6:AJ364))</f>
        <v/>
      </c>
      <c r="AN364" s="2">
        <f ca="1">IF(AND(AR$5:AR$373&gt;=$3:$3,AR$5:AR$373&lt;=$4:$4),Table1[[#This Row],[CTN]],"")</f>
        <v>2</v>
      </c>
      <c r="AO364" s="2" t="str">
        <f ca="1">IF(Table1[[#This Row],[CTN_MG_3]]="","",Table1[[#This Row],[SISA X]])</f>
        <v/>
      </c>
      <c r="AP364" s="2" t="str">
        <f ca="1">IF(Table1[[#This Row],[QTY_ECER_MG_3]]="","",Table1[[#This Row],[STN SISA X]])</f>
        <v/>
      </c>
      <c r="AQ364" s="4">
        <f ca="1">IF(Table1[[#This Row],[CTN_MG_3]]="","",COUNT(AN$6:AN364))</f>
        <v>42</v>
      </c>
      <c r="AR364" s="3">
        <f ca="1">INDEX([1]!NOTA[TGL_H],Table1[[#This Row],[//NOTA]])</f>
        <v>45124</v>
      </c>
    </row>
    <row r="365" spans="1:44" x14ac:dyDescent="0.25">
      <c r="A365" s="1">
        <v>454</v>
      </c>
      <c r="D365" s="4" t="str">
        <f ca="1">INDEX([1]!NOTA[NB NOTA_C_QTY],Table1[[#This Row],[//NOTA]])</f>
        <v>bukumewarnaibtsmix2201800pcsuntana</v>
      </c>
      <c r="E36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bukumewarnaibtsmix2201800pcs</v>
      </c>
      <c r="F365" s="4" t="e">
        <f ca="1">MATCH(Table1[NB BM_C_QTY],Table6[POINTER],0)</f>
        <v>#N/A</v>
      </c>
      <c r="G365" s="4">
        <f t="shared" si="7"/>
        <v>454</v>
      </c>
      <c r="H365" s="4">
        <f ca="1">MATCH(Table1[[#This Row],[NB NOTA_C_QTY]],[2]!db[NB NOTA_C_QTY+F],0)</f>
        <v>434</v>
      </c>
      <c r="I365" s="4" t="str">
        <f ca="1">INDEX(INDIRECT($4:$4),Table1[//DB])</f>
        <v>Buku Mewarnai BTS/ Mix 2201</v>
      </c>
      <c r="J365" s="4" t="str">
        <f ca="1">INDEX(INDIRECT($4:$4),Table1[//DB])</f>
        <v>UNTANA</v>
      </c>
      <c r="K365" s="5" t="str">
        <f ca="1">INDEX(INDIRECT($4:$4),Table1[//DB])</f>
        <v>BINTANG SAUDARA</v>
      </c>
      <c r="L365" s="4" t="str">
        <f ca="1">INDEX(INDIRECT($4:$4),Table1[//DB])</f>
        <v>800 PCS</v>
      </c>
      <c r="M365" s="4" t="str">
        <f ca="1">INDEX(INDIRECT($4:$4),Table1[//DB])</f>
        <v>buku</v>
      </c>
      <c r="N365" s="4" t="str">
        <f ca="1">INDEX(INDIRECT($4:$4),Table1[//DB])</f>
        <v>800</v>
      </c>
      <c r="O365" s="4" t="str">
        <f ca="1">INDEX(INDIRECT($4:$4),Table1[//DB])</f>
        <v>PCS</v>
      </c>
      <c r="P365" s="4" t="str">
        <f ca="1">INDEX(INDIRECT($4:$4),Table1[//DB])</f>
        <v/>
      </c>
      <c r="Q365" s="4" t="str">
        <f ca="1">INDEX(INDIRECT($4:$4),Table1[//DB])</f>
        <v/>
      </c>
      <c r="R365" s="4" t="str">
        <f ca="1">INDEX(INDIRECT($4:$4),Table1[//DB])</f>
        <v/>
      </c>
      <c r="S365" s="4" t="str">
        <f ca="1">INDEX(INDIRECT($4:$4),Table1[//DB])</f>
        <v/>
      </c>
      <c r="T365" s="4">
        <f ca="1">INDEX(INDIRECT($4:$4),Table1[//DB])</f>
        <v>800</v>
      </c>
      <c r="U365" s="4" t="str">
        <f ca="1">INDEX(INDIRECT($4:$4),Table1[//DB])</f>
        <v>PCS</v>
      </c>
      <c r="V365" s="4"/>
      <c r="W365" s="2">
        <f>INDEX([1]!NOTA[C],Table1[[#This Row],[//NOTA]])</f>
        <v>2</v>
      </c>
      <c r="X36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65" s="2">
        <f>IF(Table1[[#This Row],[CTN]]&lt;1,"",INDEX([1]!NOTA[QTY],Table1[[#This Row],[//NOTA]]))</f>
        <v>1600</v>
      </c>
      <c r="Z365" s="2" t="str">
        <f>IF(Table1[[#This Row],[CTN]]&lt;1,"",INDEX([1]!NOTA[STN],Table1[[#This Row],[//NOTA]]))</f>
        <v>PCS</v>
      </c>
      <c r="AA36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1600</v>
      </c>
      <c r="AB365" s="4" t="str">
        <f>IF(Table1[[#This Row],[CTN]]&lt;1,INDEX([1]!NOTA[QTY],Table1[[#This Row],[//NOTA]]),"")</f>
        <v/>
      </c>
      <c r="AC365" s="4" t="str">
        <f>IF(Table1[[#This Row],[SISA]]="","",INDEX([1]!NOTA[STN],Table1[[#This Row],[//NOTA]]))</f>
        <v/>
      </c>
      <c r="AD36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65" s="2" t="str">
        <f>IF(Table1[[#This Row],[SISA X]]="","",Table1[[#This Row],[STN X]])</f>
        <v/>
      </c>
      <c r="AF365" s="2" t="str">
        <f ca="1">IF(AND(AR$5:AR$373&gt;=$3:$3,AR$5:AR$373&lt;=$4:$4),Table1[[#This Row],[CTN]],"")</f>
        <v/>
      </c>
      <c r="AG365" s="2" t="str">
        <f ca="1">IF(Table1[[#This Row],[CTN_MG_1]]="","",Table1[[#This Row],[SISA X]])</f>
        <v/>
      </c>
      <c r="AH365" s="2" t="str">
        <f ca="1">IF(Table1[[#This Row],[QTY_ECER_MG_1]]="","",Table1[[#This Row],[STN SISA X]])</f>
        <v/>
      </c>
      <c r="AI365" s="2" t="str">
        <f ca="1">IF(Table1[[#This Row],[CTN_MG_1]]="","",COUNT(AF$6:AF365))</f>
        <v/>
      </c>
      <c r="AJ365" s="2" t="str">
        <f ca="1">IF(AND(Table1[TGL_H]&gt;=$3:$3,Table1[TGL_H]&lt;=$4:$4),Table1[CTN],"")</f>
        <v/>
      </c>
      <c r="AK365" s="2" t="str">
        <f ca="1">IF(Table1[[#This Row],[CTN_MG_2]]="","",Table1[[#This Row],[SISA X]])</f>
        <v/>
      </c>
      <c r="AL365" s="2" t="str">
        <f ca="1">IF(Table1[[#This Row],[QTY_ECER_MG_2]]="","",Table1[[#This Row],[STN SISA X]])</f>
        <v/>
      </c>
      <c r="AM365" s="2" t="str">
        <f ca="1">IF(Table1[[#This Row],[CTN_MG_2]]="","",COUNT(AJ$6:AJ365))</f>
        <v/>
      </c>
      <c r="AN365" s="2">
        <f ca="1">IF(AND(AR$5:AR$373&gt;=$3:$3,AR$5:AR$373&lt;=$4:$4),Table1[[#This Row],[CTN]],"")</f>
        <v>2</v>
      </c>
      <c r="AO365" s="2" t="str">
        <f ca="1">IF(Table1[[#This Row],[CTN_MG_3]]="","",Table1[[#This Row],[SISA X]])</f>
        <v/>
      </c>
      <c r="AP365" s="2" t="str">
        <f ca="1">IF(Table1[[#This Row],[QTY_ECER_MG_3]]="","",Table1[[#This Row],[STN SISA X]])</f>
        <v/>
      </c>
      <c r="AQ365" s="4">
        <f ca="1">IF(Table1[[#This Row],[CTN_MG_3]]="","",COUNT(AN$6:AN365))</f>
        <v>43</v>
      </c>
      <c r="AR365" s="3">
        <f ca="1">INDEX([1]!NOTA[TGL_H],Table1[[#This Row],[//NOTA]])</f>
        <v>45124</v>
      </c>
    </row>
    <row r="366" spans="1:44" x14ac:dyDescent="0.25">
      <c r="A366" s="1">
        <v>455</v>
      </c>
      <c r="D366" s="4" t="str">
        <f ca="1">INDEX([1]!NOTA[NB NOTA_C_QTY],Table1[[#This Row],[//NOTA]])</f>
        <v>clipboardtransfoliofancytr2335144pcsuntana</v>
      </c>
      <c r="E36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clipboardtransfoliofancytr2335144pcs</v>
      </c>
      <c r="F366" s="4" t="e">
        <f ca="1">MATCH(Table1[NB BM_C_QTY],Table6[POINTER],0)</f>
        <v>#N/A</v>
      </c>
      <c r="G366" s="4">
        <f t="shared" si="7"/>
        <v>455</v>
      </c>
      <c r="H366" s="4">
        <f ca="1">MATCH(Table1[[#This Row],[NB NOTA_C_QTY]],[2]!db[NB NOTA_C_QTY+F],0)</f>
        <v>537</v>
      </c>
      <c r="I366" s="4" t="str">
        <f ca="1">INDEX(INDIRECT($4:$4),Table1[//DB])</f>
        <v>Clip Board Trans Folio Fancy TR-2335</v>
      </c>
      <c r="J366" s="4" t="str">
        <f ca="1">INDEX(INDIRECT($4:$4),Table1[//DB])</f>
        <v>UNTANA</v>
      </c>
      <c r="K366" s="5" t="str">
        <f ca="1">INDEX(INDIRECT($4:$4),Table1[//DB])</f>
        <v>BINTANG SAUDARA</v>
      </c>
      <c r="L366" s="4" t="str">
        <f ca="1">INDEX(INDIRECT($4:$4),Table1[//DB])</f>
        <v>144 PCS</v>
      </c>
      <c r="M366" s="4" t="str">
        <f ca="1">INDEX(INDIRECT($4:$4),Table1[//DB])</f>
        <v>clip</v>
      </c>
      <c r="N366" s="4" t="str">
        <f ca="1">INDEX(INDIRECT($4:$4),Table1[//DB])</f>
        <v>144</v>
      </c>
      <c r="O366" s="4" t="str">
        <f ca="1">INDEX(INDIRECT($4:$4),Table1[//DB])</f>
        <v>PCS</v>
      </c>
      <c r="P366" s="4" t="str">
        <f ca="1">INDEX(INDIRECT($4:$4),Table1[//DB])</f>
        <v/>
      </c>
      <c r="Q366" s="4" t="str">
        <f ca="1">INDEX(INDIRECT($4:$4),Table1[//DB])</f>
        <v/>
      </c>
      <c r="R366" s="4" t="str">
        <f ca="1">INDEX(INDIRECT($4:$4),Table1[//DB])</f>
        <v/>
      </c>
      <c r="S366" s="4" t="str">
        <f ca="1">INDEX(INDIRECT($4:$4),Table1[//DB])</f>
        <v/>
      </c>
      <c r="T366" s="4">
        <f ca="1">INDEX(INDIRECT($4:$4),Table1[//DB])</f>
        <v>144</v>
      </c>
      <c r="U366" s="4" t="str">
        <f ca="1">INDEX(INDIRECT($4:$4),Table1[//DB])</f>
        <v>PCS</v>
      </c>
      <c r="V366" s="4"/>
      <c r="W366" s="2">
        <f>INDEX([1]!NOTA[C],Table1[[#This Row],[//NOTA]])</f>
        <v>2</v>
      </c>
      <c r="X36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66" s="2">
        <f>IF(Table1[[#This Row],[CTN]]&lt;1,"",INDEX([1]!NOTA[QTY],Table1[[#This Row],[//NOTA]]))</f>
        <v>288</v>
      </c>
      <c r="Z366" s="2" t="str">
        <f>IF(Table1[[#This Row],[CTN]]&lt;1,"",INDEX([1]!NOTA[STN],Table1[[#This Row],[//NOTA]]))</f>
        <v>PCS</v>
      </c>
      <c r="AA36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366" s="4" t="str">
        <f>IF(Table1[[#This Row],[CTN]]&lt;1,INDEX([1]!NOTA[QTY],Table1[[#This Row],[//NOTA]]),"")</f>
        <v/>
      </c>
      <c r="AC366" s="4" t="str">
        <f>IF(Table1[[#This Row],[SISA]]="","",INDEX([1]!NOTA[STN],Table1[[#This Row],[//NOTA]]))</f>
        <v/>
      </c>
      <c r="AD36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66" s="2" t="str">
        <f>IF(Table1[[#This Row],[SISA X]]="","",Table1[[#This Row],[STN X]])</f>
        <v/>
      </c>
      <c r="AF366" s="2" t="str">
        <f ca="1">IF(AND(AR$5:AR$373&gt;=$3:$3,AR$5:AR$373&lt;=$4:$4),Table1[[#This Row],[CTN]],"")</f>
        <v/>
      </c>
      <c r="AG366" s="2" t="str">
        <f ca="1">IF(Table1[[#This Row],[CTN_MG_1]]="","",Table1[[#This Row],[SISA X]])</f>
        <v/>
      </c>
      <c r="AH366" s="2" t="str">
        <f ca="1">IF(Table1[[#This Row],[QTY_ECER_MG_1]]="","",Table1[[#This Row],[STN SISA X]])</f>
        <v/>
      </c>
      <c r="AI366" s="2" t="str">
        <f ca="1">IF(Table1[[#This Row],[CTN_MG_1]]="","",COUNT(AF$6:AF366))</f>
        <v/>
      </c>
      <c r="AJ366" s="2" t="str">
        <f ca="1">IF(AND(Table1[TGL_H]&gt;=$3:$3,Table1[TGL_H]&lt;=$4:$4),Table1[CTN],"")</f>
        <v/>
      </c>
      <c r="AK366" s="2" t="str">
        <f ca="1">IF(Table1[[#This Row],[CTN_MG_2]]="","",Table1[[#This Row],[SISA X]])</f>
        <v/>
      </c>
      <c r="AL366" s="2" t="str">
        <f ca="1">IF(Table1[[#This Row],[QTY_ECER_MG_2]]="","",Table1[[#This Row],[STN SISA X]])</f>
        <v/>
      </c>
      <c r="AM366" s="2" t="str">
        <f ca="1">IF(Table1[[#This Row],[CTN_MG_2]]="","",COUNT(AJ$6:AJ366))</f>
        <v/>
      </c>
      <c r="AN366" s="2">
        <f ca="1">IF(AND(AR$5:AR$373&gt;=$3:$3,AR$5:AR$373&lt;=$4:$4),Table1[[#This Row],[CTN]],"")</f>
        <v>2</v>
      </c>
      <c r="AO366" s="2" t="str">
        <f ca="1">IF(Table1[[#This Row],[CTN_MG_3]]="","",Table1[[#This Row],[SISA X]])</f>
        <v/>
      </c>
      <c r="AP366" s="2" t="str">
        <f ca="1">IF(Table1[[#This Row],[QTY_ECER_MG_3]]="","",Table1[[#This Row],[STN SISA X]])</f>
        <v/>
      </c>
      <c r="AQ366" s="4">
        <f ca="1">IF(Table1[[#This Row],[CTN_MG_3]]="","",COUNT(AN$6:AN366))</f>
        <v>44</v>
      </c>
      <c r="AR366" s="3">
        <f ca="1">INDEX([1]!NOTA[TGL_H],Table1[[#This Row],[//NOTA]])</f>
        <v>45124</v>
      </c>
    </row>
    <row r="367" spans="1:44" x14ac:dyDescent="0.25">
      <c r="A367" s="1">
        <v>456</v>
      </c>
      <c r="D367" s="4" t="str">
        <f ca="1">INDEX([1]!NOTA[NB NOTA_C_QTY],Table1[[#This Row],[//NOTA]])</f>
        <v>notebookexclusive080196pcsuntana</v>
      </c>
      <c r="E36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nbexclusive08018096pcs</v>
      </c>
      <c r="F367" s="4">
        <f ca="1">MATCH(Table1[NB BM_C_QTY],Table6[POINTER],0)</f>
        <v>2975</v>
      </c>
      <c r="G367" s="4">
        <f t="shared" si="7"/>
        <v>456</v>
      </c>
      <c r="H367" s="4">
        <f ca="1">MATCH(Table1[[#This Row],[NB NOTA_C_QTY]],[2]!db[NB NOTA_C_QTY+F],0)</f>
        <v>1768</v>
      </c>
      <c r="I367" s="4" t="str">
        <f ca="1">INDEX(INDIRECT($4:$4),Table1[//DB])</f>
        <v>NB Exclusive 0801/ 80</v>
      </c>
      <c r="J367" s="4" t="str">
        <f ca="1">INDEX(INDIRECT($4:$4),Table1[//DB])</f>
        <v>UNTANA</v>
      </c>
      <c r="K367" s="5" t="str">
        <f ca="1">INDEX(INDIRECT($4:$4),Table1[//DB])</f>
        <v>BINTANG SAUDARA</v>
      </c>
      <c r="L367" s="4" t="str">
        <f ca="1">INDEX(INDIRECT($4:$4),Table1[//DB])</f>
        <v>96 pcs</v>
      </c>
      <c r="M367" s="4" t="str">
        <f ca="1">INDEX(INDIRECT($4:$4),Table1[//DB])</f>
        <v>note</v>
      </c>
      <c r="N367" s="4" t="str">
        <f ca="1">INDEX(INDIRECT($4:$4),Table1[//DB])</f>
        <v>96</v>
      </c>
      <c r="O367" s="4" t="str">
        <f ca="1">INDEX(INDIRECT($4:$4),Table1[//DB])</f>
        <v>pcs</v>
      </c>
      <c r="P367" s="4" t="str">
        <f ca="1">INDEX(INDIRECT($4:$4),Table1[//DB])</f>
        <v/>
      </c>
      <c r="Q367" s="4" t="str">
        <f ca="1">INDEX(INDIRECT($4:$4),Table1[//DB])</f>
        <v/>
      </c>
      <c r="R367" s="4" t="str">
        <f ca="1">INDEX(INDIRECT($4:$4),Table1[//DB])</f>
        <v/>
      </c>
      <c r="S367" s="4" t="str">
        <f ca="1">INDEX(INDIRECT($4:$4),Table1[//DB])</f>
        <v/>
      </c>
      <c r="T367" s="4">
        <f ca="1">INDEX(INDIRECT($4:$4),Table1[//DB])</f>
        <v>96</v>
      </c>
      <c r="U367" s="4" t="str">
        <f ca="1">INDEX(INDIRECT($4:$4),Table1[//DB])</f>
        <v>pcs</v>
      </c>
      <c r="V367" s="4"/>
      <c r="W367" s="2">
        <f>INDEX([1]!NOTA[C],Table1[[#This Row],[//NOTA]])</f>
        <v>2</v>
      </c>
      <c r="X36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67" s="2">
        <f>IF(Table1[[#This Row],[CTN]]&lt;1,"",INDEX([1]!NOTA[QTY],Table1[[#This Row],[//NOTA]]))</f>
        <v>192</v>
      </c>
      <c r="Z367" s="2" t="str">
        <f>IF(Table1[[#This Row],[CTN]]&lt;1,"",INDEX([1]!NOTA[STN],Table1[[#This Row],[//NOTA]]))</f>
        <v>PCS</v>
      </c>
      <c r="AA36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192</v>
      </c>
      <c r="AB367" s="4" t="str">
        <f>IF(Table1[[#This Row],[CTN]]&lt;1,INDEX([1]!NOTA[QTY],Table1[[#This Row],[//NOTA]]),"")</f>
        <v/>
      </c>
      <c r="AC367" s="4" t="str">
        <f>IF(Table1[[#This Row],[SISA]]="","",INDEX([1]!NOTA[STN],Table1[[#This Row],[//NOTA]]))</f>
        <v/>
      </c>
      <c r="AD36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67" s="2" t="str">
        <f>IF(Table1[[#This Row],[SISA X]]="","",Table1[[#This Row],[STN X]])</f>
        <v/>
      </c>
      <c r="AF367" s="2" t="str">
        <f ca="1">IF(AND(AR$5:AR$373&gt;=$3:$3,AR$5:AR$373&lt;=$4:$4),Table1[[#This Row],[CTN]],"")</f>
        <v/>
      </c>
      <c r="AG367" s="2" t="str">
        <f ca="1">IF(Table1[[#This Row],[CTN_MG_1]]="","",Table1[[#This Row],[SISA X]])</f>
        <v/>
      </c>
      <c r="AH367" s="2" t="str">
        <f ca="1">IF(Table1[[#This Row],[QTY_ECER_MG_1]]="","",Table1[[#This Row],[STN SISA X]])</f>
        <v/>
      </c>
      <c r="AI367" s="2" t="str">
        <f ca="1">IF(Table1[[#This Row],[CTN_MG_1]]="","",COUNT(AF$6:AF367))</f>
        <v/>
      </c>
      <c r="AJ367" s="2" t="str">
        <f ca="1">IF(AND(Table1[TGL_H]&gt;=$3:$3,Table1[TGL_H]&lt;=$4:$4),Table1[CTN],"")</f>
        <v/>
      </c>
      <c r="AK367" s="2" t="str">
        <f ca="1">IF(Table1[[#This Row],[CTN_MG_2]]="","",Table1[[#This Row],[SISA X]])</f>
        <v/>
      </c>
      <c r="AL367" s="2" t="str">
        <f ca="1">IF(Table1[[#This Row],[QTY_ECER_MG_2]]="","",Table1[[#This Row],[STN SISA X]])</f>
        <v/>
      </c>
      <c r="AM367" s="2" t="str">
        <f ca="1">IF(Table1[[#This Row],[CTN_MG_2]]="","",COUNT(AJ$6:AJ367))</f>
        <v/>
      </c>
      <c r="AN367" s="2">
        <f ca="1">IF(AND(AR$5:AR$373&gt;=$3:$3,AR$5:AR$373&lt;=$4:$4),Table1[[#This Row],[CTN]],"")</f>
        <v>2</v>
      </c>
      <c r="AO367" s="2" t="str">
        <f ca="1">IF(Table1[[#This Row],[CTN_MG_3]]="","",Table1[[#This Row],[SISA X]])</f>
        <v/>
      </c>
      <c r="AP367" s="2" t="str">
        <f ca="1">IF(Table1[[#This Row],[QTY_ECER_MG_3]]="","",Table1[[#This Row],[STN SISA X]])</f>
        <v/>
      </c>
      <c r="AQ367" s="4">
        <f ca="1">IF(Table1[[#This Row],[CTN_MG_3]]="","",COUNT(AN$6:AN367))</f>
        <v>45</v>
      </c>
      <c r="AR367" s="3">
        <f ca="1">INDEX([1]!NOTA[TGL_H],Table1[[#This Row],[//NOTA]])</f>
        <v>45124</v>
      </c>
    </row>
    <row r="368" spans="1:44" x14ac:dyDescent="0.25">
      <c r="A368" s="1">
        <v>457</v>
      </c>
      <c r="D368" s="4" t="str">
        <f ca="1">INDEX([1]!NOTA[NB NOTA_C_QTY],Table1[[#This Row],[//NOTA]])</f>
        <v>paperbagcoklattgtebal40lsnuntana</v>
      </c>
      <c r="E36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tascoklattanggungbesar40lsn</v>
      </c>
      <c r="F368" s="4">
        <f ca="1">MATCH(Table1[NB BM_C_QTY],Table6[POINTER],0)</f>
        <v>3298</v>
      </c>
      <c r="G368" s="4">
        <f t="shared" si="7"/>
        <v>457</v>
      </c>
      <c r="H368" s="4">
        <f ca="1">MATCH(Table1[[#This Row],[NB NOTA_C_QTY]],[2]!db[NB NOTA_C_QTY+F],0)</f>
        <v>1885</v>
      </c>
      <c r="I368" s="4" t="str">
        <f ca="1">INDEX(INDIRECT($4:$4),Table1[//DB])</f>
        <v>Tas Coklat Tanggung Besar</v>
      </c>
      <c r="J368" s="4" t="str">
        <f ca="1">INDEX(INDIRECT($4:$4),Table1[//DB])</f>
        <v>UNTANA</v>
      </c>
      <c r="K368" s="5" t="str">
        <f ca="1">INDEX(INDIRECT($4:$4),Table1[//DB])</f>
        <v>BINTANG SAUDARA</v>
      </c>
      <c r="L368" s="4" t="str">
        <f ca="1">INDEX(INDIRECT($4:$4),Table1[//DB])</f>
        <v>40 LSN</v>
      </c>
      <c r="M368" s="4" t="str">
        <f ca="1">INDEX(INDIRECT($4:$4),Table1[//DB])</f>
        <v>tas</v>
      </c>
      <c r="N368" s="4" t="str">
        <f ca="1">INDEX(INDIRECT($4:$4),Table1[//DB])</f>
        <v>40</v>
      </c>
      <c r="O368" s="4" t="str">
        <f ca="1">INDEX(INDIRECT($4:$4),Table1[//DB])</f>
        <v>LSN</v>
      </c>
      <c r="P368" s="4">
        <f ca="1">INDEX(INDIRECT($4:$4),Table1[//DB])</f>
        <v>12</v>
      </c>
      <c r="Q368" s="4" t="str">
        <f ca="1">INDEX(INDIRECT($4:$4),Table1[//DB])</f>
        <v>PCS</v>
      </c>
      <c r="R368" s="4" t="str">
        <f ca="1">INDEX(INDIRECT($4:$4),Table1[//DB])</f>
        <v/>
      </c>
      <c r="S368" s="4" t="str">
        <f ca="1">INDEX(INDIRECT($4:$4),Table1[//DB])</f>
        <v/>
      </c>
      <c r="T368" s="4">
        <f ca="1">INDEX(INDIRECT($4:$4),Table1[//DB])</f>
        <v>480</v>
      </c>
      <c r="U368" s="4" t="str">
        <f ca="1">INDEX(INDIRECT($4:$4),Table1[//DB])</f>
        <v>PCS</v>
      </c>
      <c r="V368" s="4"/>
      <c r="W368" s="2">
        <f>INDEX([1]!NOTA[C],Table1[[#This Row],[//NOTA]])</f>
        <v>2</v>
      </c>
      <c r="X36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68" s="2">
        <f>IF(Table1[[#This Row],[CTN]]&lt;1,"",INDEX([1]!NOTA[QTY],Table1[[#This Row],[//NOTA]]))</f>
        <v>80</v>
      </c>
      <c r="Z368" s="2" t="str">
        <f>IF(Table1[[#This Row],[CTN]]&lt;1,"",INDEX([1]!NOTA[STN],Table1[[#This Row],[//NOTA]]))</f>
        <v>LSN</v>
      </c>
      <c r="AA36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960</v>
      </c>
      <c r="AB368" s="4" t="str">
        <f>IF(Table1[[#This Row],[CTN]]&lt;1,INDEX([1]!NOTA[QTY],Table1[[#This Row],[//NOTA]]),"")</f>
        <v/>
      </c>
      <c r="AC368" s="4" t="str">
        <f>IF(Table1[[#This Row],[SISA]]="","",INDEX([1]!NOTA[STN],Table1[[#This Row],[//NOTA]]))</f>
        <v/>
      </c>
      <c r="AD36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68" s="2" t="str">
        <f>IF(Table1[[#This Row],[SISA X]]="","",Table1[[#This Row],[STN X]])</f>
        <v/>
      </c>
      <c r="AF368" s="2" t="str">
        <f ca="1">IF(AND(AR$5:AR$373&gt;=$3:$3,AR$5:AR$373&lt;=$4:$4),Table1[[#This Row],[CTN]],"")</f>
        <v/>
      </c>
      <c r="AG368" s="2" t="str">
        <f ca="1">IF(Table1[[#This Row],[CTN_MG_1]]="","",Table1[[#This Row],[SISA X]])</f>
        <v/>
      </c>
      <c r="AH368" s="2" t="str">
        <f ca="1">IF(Table1[[#This Row],[QTY_ECER_MG_1]]="","",Table1[[#This Row],[STN SISA X]])</f>
        <v/>
      </c>
      <c r="AI368" s="2" t="str">
        <f ca="1">IF(Table1[[#This Row],[CTN_MG_1]]="","",COUNT(AF$6:AF368))</f>
        <v/>
      </c>
      <c r="AJ368" s="2" t="str">
        <f ca="1">IF(AND(Table1[TGL_H]&gt;=$3:$3,Table1[TGL_H]&lt;=$4:$4),Table1[CTN],"")</f>
        <v/>
      </c>
      <c r="AK368" s="2" t="str">
        <f ca="1">IF(Table1[[#This Row],[CTN_MG_2]]="","",Table1[[#This Row],[SISA X]])</f>
        <v/>
      </c>
      <c r="AL368" s="2" t="str">
        <f ca="1">IF(Table1[[#This Row],[QTY_ECER_MG_2]]="","",Table1[[#This Row],[STN SISA X]])</f>
        <v/>
      </c>
      <c r="AM368" s="2" t="str">
        <f ca="1">IF(Table1[[#This Row],[CTN_MG_2]]="","",COUNT(AJ$6:AJ368))</f>
        <v/>
      </c>
      <c r="AN368" s="2">
        <f ca="1">IF(AND(AR$5:AR$373&gt;=$3:$3,AR$5:AR$373&lt;=$4:$4),Table1[[#This Row],[CTN]],"")</f>
        <v>2</v>
      </c>
      <c r="AO368" s="2" t="str">
        <f ca="1">IF(Table1[[#This Row],[CTN_MG_3]]="","",Table1[[#This Row],[SISA X]])</f>
        <v/>
      </c>
      <c r="AP368" s="2" t="str">
        <f ca="1">IF(Table1[[#This Row],[QTY_ECER_MG_3]]="","",Table1[[#This Row],[STN SISA X]])</f>
        <v/>
      </c>
      <c r="AQ368" s="4">
        <f ca="1">IF(Table1[[#This Row],[CTN_MG_3]]="","",COUNT(AN$6:AN368))</f>
        <v>46</v>
      </c>
      <c r="AR368" s="3">
        <f ca="1">INDEX([1]!NOTA[TGL_H],Table1[[#This Row],[//NOTA]])</f>
        <v>45124</v>
      </c>
    </row>
    <row r="369" spans="1:44" x14ac:dyDescent="0.25">
      <c r="A369" s="1">
        <v>458</v>
      </c>
      <c r="D369" s="4" t="str">
        <f ca="1">INDEX([1]!NOTA[NB NOTA_C_QTY],Table1[[#This Row],[//NOTA]])</f>
        <v>sketchbooka4355772pcsuntana</v>
      </c>
      <c r="E36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bksketsaa4355772pcs</v>
      </c>
      <c r="F369" s="4" t="e">
        <f ca="1">MATCH(Table1[NB BM_C_QTY],Table6[POINTER],0)</f>
        <v>#N/A</v>
      </c>
      <c r="G369" s="4">
        <f t="shared" si="7"/>
        <v>458</v>
      </c>
      <c r="H369" s="4">
        <f ca="1">MATCH(Table1[[#This Row],[NB NOTA_C_QTY]],[2]!db[NB NOTA_C_QTY+F],0)</f>
        <v>2316</v>
      </c>
      <c r="I369" s="4" t="str">
        <f ca="1">INDEX(INDIRECT($4:$4),Table1[//DB])</f>
        <v>Bk Sketsa A4 3557</v>
      </c>
      <c r="J369" s="4" t="str">
        <f ca="1">INDEX(INDIRECT($4:$4),Table1[//DB])</f>
        <v>UNTANA</v>
      </c>
      <c r="K369" s="5" t="str">
        <f ca="1">INDEX(INDIRECT($4:$4),Table1[//DB])</f>
        <v>BINTANG SAUDARA</v>
      </c>
      <c r="L369" s="4" t="str">
        <f ca="1">INDEX(INDIRECT($4:$4),Table1[//DB])</f>
        <v>72 PCS</v>
      </c>
      <c r="M369" s="4" t="str">
        <f ca="1">INDEX(INDIRECT($4:$4),Table1[//DB])</f>
        <v>buku</v>
      </c>
      <c r="N369" s="4" t="str">
        <f ca="1">INDEX(INDIRECT($4:$4),Table1[//DB])</f>
        <v>72</v>
      </c>
      <c r="O369" s="4" t="str">
        <f ca="1">INDEX(INDIRECT($4:$4),Table1[//DB])</f>
        <v>PCS</v>
      </c>
      <c r="P369" s="4" t="str">
        <f ca="1">INDEX(INDIRECT($4:$4),Table1[//DB])</f>
        <v/>
      </c>
      <c r="Q369" s="4" t="str">
        <f ca="1">INDEX(INDIRECT($4:$4),Table1[//DB])</f>
        <v/>
      </c>
      <c r="R369" s="4" t="str">
        <f ca="1">INDEX(INDIRECT($4:$4),Table1[//DB])</f>
        <v/>
      </c>
      <c r="S369" s="4" t="str">
        <f ca="1">INDEX(INDIRECT($4:$4),Table1[//DB])</f>
        <v/>
      </c>
      <c r="T369" s="4">
        <f ca="1">INDEX(INDIRECT($4:$4),Table1[//DB])</f>
        <v>72</v>
      </c>
      <c r="U369" s="4" t="str">
        <f ca="1">INDEX(INDIRECT($4:$4),Table1[//DB])</f>
        <v>PCS</v>
      </c>
      <c r="V369" s="4"/>
      <c r="W369" s="2">
        <f>INDEX([1]!NOTA[C],Table1[[#This Row],[//NOTA]])</f>
        <v>1</v>
      </c>
      <c r="X36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69" s="2">
        <f>IF(Table1[[#This Row],[CTN]]&lt;1,"",INDEX([1]!NOTA[QTY],Table1[[#This Row],[//NOTA]]))</f>
        <v>72</v>
      </c>
      <c r="Z369" s="2" t="str">
        <f>IF(Table1[[#This Row],[CTN]]&lt;1,"",INDEX([1]!NOTA[STN],Table1[[#This Row],[//NOTA]]))</f>
        <v>PCS</v>
      </c>
      <c r="AA36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</v>
      </c>
      <c r="AB369" s="4" t="str">
        <f>IF(Table1[[#This Row],[CTN]]&lt;1,INDEX([1]!NOTA[QTY],Table1[[#This Row],[//NOTA]]),"")</f>
        <v/>
      </c>
      <c r="AC369" s="4" t="str">
        <f>IF(Table1[[#This Row],[SISA]]="","",INDEX([1]!NOTA[STN],Table1[[#This Row],[//NOTA]]))</f>
        <v/>
      </c>
      <c r="AD36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69" s="2" t="str">
        <f>IF(Table1[[#This Row],[SISA X]]="","",Table1[[#This Row],[STN X]])</f>
        <v/>
      </c>
      <c r="AF369" s="2" t="str">
        <f ca="1">IF(AND(AR$5:AR$373&gt;=$3:$3,AR$5:AR$373&lt;=$4:$4),Table1[[#This Row],[CTN]],"")</f>
        <v/>
      </c>
      <c r="AG369" s="2" t="str">
        <f ca="1">IF(Table1[[#This Row],[CTN_MG_1]]="","",Table1[[#This Row],[SISA X]])</f>
        <v/>
      </c>
      <c r="AH369" s="2" t="str">
        <f ca="1">IF(Table1[[#This Row],[QTY_ECER_MG_1]]="","",Table1[[#This Row],[STN SISA X]])</f>
        <v/>
      </c>
      <c r="AI369" s="2" t="str">
        <f ca="1">IF(Table1[[#This Row],[CTN_MG_1]]="","",COUNT(AF$6:AF369))</f>
        <v/>
      </c>
      <c r="AJ369" s="2" t="str">
        <f ca="1">IF(AND(Table1[TGL_H]&gt;=$3:$3,Table1[TGL_H]&lt;=$4:$4),Table1[CTN],"")</f>
        <v/>
      </c>
      <c r="AK369" s="2" t="str">
        <f ca="1">IF(Table1[[#This Row],[CTN_MG_2]]="","",Table1[[#This Row],[SISA X]])</f>
        <v/>
      </c>
      <c r="AL369" s="2" t="str">
        <f ca="1">IF(Table1[[#This Row],[QTY_ECER_MG_2]]="","",Table1[[#This Row],[STN SISA X]])</f>
        <v/>
      </c>
      <c r="AM369" s="2" t="str">
        <f ca="1">IF(Table1[[#This Row],[CTN_MG_2]]="","",COUNT(AJ$6:AJ369))</f>
        <v/>
      </c>
      <c r="AN369" s="2">
        <f ca="1">IF(AND(AR$5:AR$373&gt;=$3:$3,AR$5:AR$373&lt;=$4:$4),Table1[[#This Row],[CTN]],"")</f>
        <v>1</v>
      </c>
      <c r="AO369" s="2" t="str">
        <f ca="1">IF(Table1[[#This Row],[CTN_MG_3]]="","",Table1[[#This Row],[SISA X]])</f>
        <v/>
      </c>
      <c r="AP369" s="2" t="str">
        <f ca="1">IF(Table1[[#This Row],[QTY_ECER_MG_3]]="","",Table1[[#This Row],[STN SISA X]])</f>
        <v/>
      </c>
      <c r="AQ369" s="4">
        <f ca="1">IF(Table1[[#This Row],[CTN_MG_3]]="","",COUNT(AN$6:AN369))</f>
        <v>47</v>
      </c>
      <c r="AR369" s="3">
        <f ca="1">INDEX([1]!NOTA[TGL_H],Table1[[#This Row],[//NOTA]])</f>
        <v>45124</v>
      </c>
    </row>
    <row r="370" spans="1:44" x14ac:dyDescent="0.25">
      <c r="A370" s="1">
        <v>460</v>
      </c>
      <c r="D370" s="4" t="str">
        <f ca="1">INDEX([1]!NOTA[NB NOTA_C_QTY],Table1[[#This Row],[//NOTA]])</f>
        <v>agendaprodeluxekclpc121wk120pcsuntana</v>
      </c>
      <c r="E37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agendaprodeluxepc121wkkecil120pcs</v>
      </c>
      <c r="F370" s="4">
        <f ca="1">MATCH(Table1[NB BM_C_QTY],Table6[POINTER],0)</f>
        <v>2319</v>
      </c>
      <c r="G370" s="4">
        <f t="shared" si="7"/>
        <v>460</v>
      </c>
      <c r="H370" s="4">
        <f ca="1">MATCH(Table1[[#This Row],[NB NOTA_C_QTY]],[2]!db[NB NOTA_C_QTY+F],0)</f>
        <v>60</v>
      </c>
      <c r="I370" s="4" t="str">
        <f ca="1">INDEX(INDIRECT($4:$4),Table1[//DB])</f>
        <v>Agenda Pro Deluxe PC-121 WK Kecil</v>
      </c>
      <c r="J370" s="4" t="str">
        <f ca="1">INDEX(INDIRECT($4:$4),Table1[//DB])</f>
        <v>UNTANA</v>
      </c>
      <c r="K370" s="5" t="str">
        <f ca="1">INDEX(INDIRECT($4:$4),Table1[//DB])</f>
        <v>BINTANG SAUDARA</v>
      </c>
      <c r="L370" s="4" t="str">
        <f ca="1">INDEX(INDIRECT($4:$4),Table1[//DB])</f>
        <v>120 PCS</v>
      </c>
      <c r="M370" s="4" t="str">
        <f ca="1">INDEX(INDIRECT($4:$4),Table1[//DB])</f>
        <v>buku</v>
      </c>
      <c r="N370" s="4" t="str">
        <f ca="1">INDEX(INDIRECT($4:$4),Table1[//DB])</f>
        <v>120</v>
      </c>
      <c r="O370" s="4" t="str">
        <f ca="1">INDEX(INDIRECT($4:$4),Table1[//DB])</f>
        <v>PCS</v>
      </c>
      <c r="P370" s="4" t="str">
        <f ca="1">INDEX(INDIRECT($4:$4),Table1[//DB])</f>
        <v/>
      </c>
      <c r="Q370" s="4" t="str">
        <f ca="1">INDEX(INDIRECT($4:$4),Table1[//DB])</f>
        <v/>
      </c>
      <c r="R370" s="4" t="str">
        <f ca="1">INDEX(INDIRECT($4:$4),Table1[//DB])</f>
        <v/>
      </c>
      <c r="S370" s="4" t="str">
        <f ca="1">INDEX(INDIRECT($4:$4),Table1[//DB])</f>
        <v/>
      </c>
      <c r="T370" s="4">
        <f ca="1">INDEX(INDIRECT($4:$4),Table1[//DB])</f>
        <v>120</v>
      </c>
      <c r="U370" s="4" t="str">
        <f ca="1">INDEX(INDIRECT($4:$4),Table1[//DB])</f>
        <v>PCS</v>
      </c>
      <c r="V370" s="4"/>
      <c r="W370" s="2">
        <f>INDEX([1]!NOTA[C],Table1[[#This Row],[//NOTA]])</f>
        <v>2</v>
      </c>
      <c r="X37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70" s="2">
        <f>IF(Table1[[#This Row],[CTN]]&lt;1,"",INDEX([1]!NOTA[QTY],Table1[[#This Row],[//NOTA]]))</f>
        <v>240</v>
      </c>
      <c r="Z370" s="2" t="str">
        <f>IF(Table1[[#This Row],[CTN]]&lt;1,"",INDEX([1]!NOTA[STN],Table1[[#This Row],[//NOTA]]))</f>
        <v>PCS</v>
      </c>
      <c r="AA37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240</v>
      </c>
      <c r="AB370" s="4" t="str">
        <f>IF(Table1[[#This Row],[CTN]]&lt;1,INDEX([1]!NOTA[QTY],Table1[[#This Row],[//NOTA]]),"")</f>
        <v/>
      </c>
      <c r="AC370" s="4" t="str">
        <f>IF(Table1[[#This Row],[SISA]]="","",INDEX([1]!NOTA[STN],Table1[[#This Row],[//NOTA]]))</f>
        <v/>
      </c>
      <c r="AD37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70" s="2" t="str">
        <f>IF(Table1[[#This Row],[SISA X]]="","",Table1[[#This Row],[STN X]])</f>
        <v/>
      </c>
      <c r="AF370" s="2" t="str">
        <f ca="1">IF(AND(AR$5:AR$373&gt;=$3:$3,AR$5:AR$373&lt;=$4:$4),Table1[[#This Row],[CTN]],"")</f>
        <v/>
      </c>
      <c r="AG370" s="2" t="str">
        <f ca="1">IF(Table1[[#This Row],[CTN_MG_1]]="","",Table1[[#This Row],[SISA X]])</f>
        <v/>
      </c>
      <c r="AH370" s="2" t="str">
        <f ca="1">IF(Table1[[#This Row],[QTY_ECER_MG_1]]="","",Table1[[#This Row],[STN SISA X]])</f>
        <v/>
      </c>
      <c r="AI370" s="2" t="str">
        <f ca="1">IF(Table1[[#This Row],[CTN_MG_1]]="","",COUNT(AF$6:AF370))</f>
        <v/>
      </c>
      <c r="AJ370" s="2" t="str">
        <f ca="1">IF(AND(Table1[TGL_H]&gt;=$3:$3,Table1[TGL_H]&lt;=$4:$4),Table1[CTN],"")</f>
        <v/>
      </c>
      <c r="AK370" s="2" t="str">
        <f ca="1">IF(Table1[[#This Row],[CTN_MG_2]]="","",Table1[[#This Row],[SISA X]])</f>
        <v/>
      </c>
      <c r="AL370" s="2" t="str">
        <f ca="1">IF(Table1[[#This Row],[QTY_ECER_MG_2]]="","",Table1[[#This Row],[STN SISA X]])</f>
        <v/>
      </c>
      <c r="AM370" s="2" t="str">
        <f ca="1">IF(Table1[[#This Row],[CTN_MG_2]]="","",COUNT(AJ$6:AJ370))</f>
        <v/>
      </c>
      <c r="AN370" s="2">
        <f ca="1">IF(AND(AR$5:AR$373&gt;=$3:$3,AR$5:AR$373&lt;=$4:$4),Table1[[#This Row],[CTN]],"")</f>
        <v>2</v>
      </c>
      <c r="AO370" s="2" t="str">
        <f ca="1">IF(Table1[[#This Row],[CTN_MG_3]]="","",Table1[[#This Row],[SISA X]])</f>
        <v/>
      </c>
      <c r="AP370" s="2" t="str">
        <f ca="1">IF(Table1[[#This Row],[QTY_ECER_MG_3]]="","",Table1[[#This Row],[STN SISA X]])</f>
        <v/>
      </c>
      <c r="AQ370" s="4">
        <f ca="1">IF(Table1[[#This Row],[CTN_MG_3]]="","",COUNT(AN$6:AN370))</f>
        <v>48</v>
      </c>
      <c r="AR370" s="3">
        <f ca="1">INDEX([1]!NOTA[TGL_H],Table1[[#This Row],[//NOTA]])</f>
        <v>45124</v>
      </c>
    </row>
    <row r="371" spans="1:44" x14ac:dyDescent="0.25">
      <c r="A371" s="1">
        <v>461</v>
      </c>
      <c r="D371" s="4" t="str">
        <f ca="1">INDEX([1]!NOTA[NB NOTA_C_QTY],Table1[[#This Row],[//NOTA]])</f>
        <v>notes15680addtelp60lsnuntana</v>
      </c>
      <c r="E37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notes15680addresstelepon60lsn</v>
      </c>
      <c r="F371" s="4">
        <f ca="1">MATCH(Table1[NB BM_C_QTY],Table6[POINTER],0)</f>
        <v>1398</v>
      </c>
      <c r="G371" s="4">
        <f t="shared" si="7"/>
        <v>461</v>
      </c>
      <c r="H371" s="4">
        <f ca="1">MATCH(Table1[[#This Row],[NB NOTA_C_QTY]],[2]!db[NB NOTA_C_QTY+F],0)</f>
        <v>1780</v>
      </c>
      <c r="I371" s="4" t="str">
        <f ca="1">INDEX(INDIRECT($4:$4),Table1[//DB])</f>
        <v>Notes 156-80/ Address Telepon</v>
      </c>
      <c r="J371" s="4" t="str">
        <f ca="1">INDEX(INDIRECT($4:$4),Table1[//DB])</f>
        <v>UNTANA</v>
      </c>
      <c r="K371" s="5" t="str">
        <f ca="1">INDEX(INDIRECT($4:$4),Table1[//DB])</f>
        <v>BINTANG SAUDARA</v>
      </c>
      <c r="L371" s="4" t="str">
        <f ca="1">INDEX(INDIRECT($4:$4),Table1[//DB])</f>
        <v>60 LSN</v>
      </c>
      <c r="M371" s="4" t="str">
        <f ca="1">INDEX(INDIRECT($4:$4),Table1[//DB])</f>
        <v>note</v>
      </c>
      <c r="N371" s="4" t="str">
        <f ca="1">INDEX(INDIRECT($4:$4),Table1[//DB])</f>
        <v>60</v>
      </c>
      <c r="O371" s="4" t="str">
        <f ca="1">INDEX(INDIRECT($4:$4),Table1[//DB])</f>
        <v>LSN</v>
      </c>
      <c r="P371" s="4">
        <f ca="1">INDEX(INDIRECT($4:$4),Table1[//DB])</f>
        <v>12</v>
      </c>
      <c r="Q371" s="4" t="str">
        <f ca="1">INDEX(INDIRECT($4:$4),Table1[//DB])</f>
        <v>PCS</v>
      </c>
      <c r="R371" s="4" t="str">
        <f ca="1">INDEX(INDIRECT($4:$4),Table1[//DB])</f>
        <v/>
      </c>
      <c r="S371" s="4" t="str">
        <f ca="1">INDEX(INDIRECT($4:$4),Table1[//DB])</f>
        <v/>
      </c>
      <c r="T371" s="4">
        <f ca="1">INDEX(INDIRECT($4:$4),Table1[//DB])</f>
        <v>720</v>
      </c>
      <c r="U371" s="4" t="str">
        <f ca="1">INDEX(INDIRECT($4:$4),Table1[//DB])</f>
        <v>PCS</v>
      </c>
      <c r="V371" s="4"/>
      <c r="W371" s="2">
        <f>INDEX([1]!NOTA[C],Table1[[#This Row],[//NOTA]])</f>
        <v>5</v>
      </c>
      <c r="X371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71" s="2">
        <f>IF(Table1[[#This Row],[CTN]]&lt;1,"",INDEX([1]!NOTA[QTY],Table1[[#This Row],[//NOTA]]))</f>
        <v>300</v>
      </c>
      <c r="Z371" s="2" t="str">
        <f>IF(Table1[[#This Row],[CTN]]&lt;1,"",INDEX([1]!NOTA[STN],Table1[[#This Row],[//NOTA]]))</f>
        <v>LSN</v>
      </c>
      <c r="AA37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3600</v>
      </c>
      <c r="AB371" s="4" t="str">
        <f>IF(Table1[[#This Row],[CTN]]&lt;1,INDEX([1]!NOTA[QTY],Table1[[#This Row],[//NOTA]]),"")</f>
        <v/>
      </c>
      <c r="AC371" s="4" t="str">
        <f>IF(Table1[[#This Row],[SISA]]="","",INDEX([1]!NOTA[STN],Table1[[#This Row],[//NOTA]]))</f>
        <v/>
      </c>
      <c r="AD37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71" s="2" t="str">
        <f>IF(Table1[[#This Row],[SISA X]]="","",Table1[[#This Row],[STN X]])</f>
        <v/>
      </c>
      <c r="AF371" s="2" t="str">
        <f ca="1">IF(AND(AR$5:AR$373&gt;=$3:$3,AR$5:AR$373&lt;=$4:$4),Table1[[#This Row],[CTN]],"")</f>
        <v/>
      </c>
      <c r="AG371" s="2" t="str">
        <f ca="1">IF(Table1[[#This Row],[CTN_MG_1]]="","",Table1[[#This Row],[SISA X]])</f>
        <v/>
      </c>
      <c r="AH371" s="2" t="str">
        <f ca="1">IF(Table1[[#This Row],[QTY_ECER_MG_1]]="","",Table1[[#This Row],[STN SISA X]])</f>
        <v/>
      </c>
      <c r="AI371" s="2" t="str">
        <f ca="1">IF(Table1[[#This Row],[CTN_MG_1]]="","",COUNT(AF$6:AF371))</f>
        <v/>
      </c>
      <c r="AJ371" s="2" t="str">
        <f ca="1">IF(AND(Table1[TGL_H]&gt;=$3:$3,Table1[TGL_H]&lt;=$4:$4),Table1[CTN],"")</f>
        <v/>
      </c>
      <c r="AK371" s="2" t="str">
        <f ca="1">IF(Table1[[#This Row],[CTN_MG_2]]="","",Table1[[#This Row],[SISA X]])</f>
        <v/>
      </c>
      <c r="AL371" s="2" t="str">
        <f ca="1">IF(Table1[[#This Row],[QTY_ECER_MG_2]]="","",Table1[[#This Row],[STN SISA X]])</f>
        <v/>
      </c>
      <c r="AM371" s="2" t="str">
        <f ca="1">IF(Table1[[#This Row],[CTN_MG_2]]="","",COUNT(AJ$6:AJ371))</f>
        <v/>
      </c>
      <c r="AN371" s="2">
        <f ca="1">IF(AND(AR$5:AR$373&gt;=$3:$3,AR$5:AR$373&lt;=$4:$4),Table1[[#This Row],[CTN]],"")</f>
        <v>5</v>
      </c>
      <c r="AO371" s="2" t="str">
        <f ca="1">IF(Table1[[#This Row],[CTN_MG_3]]="","",Table1[[#This Row],[SISA X]])</f>
        <v/>
      </c>
      <c r="AP371" s="2" t="str">
        <f ca="1">IF(Table1[[#This Row],[QTY_ECER_MG_3]]="","",Table1[[#This Row],[STN SISA X]])</f>
        <v/>
      </c>
      <c r="AQ371" s="4">
        <f ca="1">IF(Table1[[#This Row],[CTN_MG_3]]="","",COUNT(AN$6:AN371))</f>
        <v>49</v>
      </c>
      <c r="AR371" s="3">
        <f ca="1">INDEX([1]!NOTA[TGL_H],Table1[[#This Row],[//NOTA]])</f>
        <v>45124</v>
      </c>
    </row>
    <row r="372" spans="1:44" x14ac:dyDescent="0.25">
      <c r="A372" s="1">
        <v>462</v>
      </c>
      <c r="D372" s="4" t="str">
        <f ca="1">INDEX([1]!NOTA[NB NOTA_C_QTY],Table1[[#This Row],[//NOTA]])</f>
        <v>shoppingbagbrandedkecil50lsnuntana</v>
      </c>
      <c r="E37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shoppingbagbrandedkecil50lsn</v>
      </c>
      <c r="F372" s="4" t="e">
        <f ca="1">MATCH(Table1[NB BM_C_QTY],Table6[POINTER],0)</f>
        <v>#N/A</v>
      </c>
      <c r="G372" s="4">
        <f t="shared" si="7"/>
        <v>462</v>
      </c>
      <c r="H372" s="4">
        <f ca="1">MATCH(Table1[[#This Row],[NB NOTA_C_QTY]],[2]!db[NB NOTA_C_QTY+F],0)</f>
        <v>2314</v>
      </c>
      <c r="I372" s="4" t="str">
        <f ca="1">INDEX(INDIRECT($4:$4),Table1[//DB])</f>
        <v>Shopping Bag Branded Kecil</v>
      </c>
      <c r="J372" s="4" t="str">
        <f ca="1">INDEX(INDIRECT($4:$4),Table1[//DB])</f>
        <v>UNTANA</v>
      </c>
      <c r="K372" s="5" t="str">
        <f ca="1">INDEX(INDIRECT($4:$4),Table1[//DB])</f>
        <v>BINTANG SAUDARA</v>
      </c>
      <c r="L372" s="4" t="str">
        <f ca="1">INDEX(INDIRECT($4:$4),Table1[//DB])</f>
        <v>50 LSN</v>
      </c>
      <c r="M372" s="4" t="str">
        <f ca="1">INDEX(INDIRECT($4:$4),Table1[//DB])</f>
        <v>tas</v>
      </c>
      <c r="N372" s="4" t="str">
        <f ca="1">INDEX(INDIRECT($4:$4),Table1[//DB])</f>
        <v>50</v>
      </c>
      <c r="O372" s="4" t="str">
        <f ca="1">INDEX(INDIRECT($4:$4),Table1[//DB])</f>
        <v>LSN</v>
      </c>
      <c r="P372" s="4">
        <f ca="1">INDEX(INDIRECT($4:$4),Table1[//DB])</f>
        <v>12</v>
      </c>
      <c r="Q372" s="4" t="str">
        <f ca="1">INDEX(INDIRECT($4:$4),Table1[//DB])</f>
        <v>PCS</v>
      </c>
      <c r="R372" s="4" t="str">
        <f ca="1">INDEX(INDIRECT($4:$4),Table1[//DB])</f>
        <v/>
      </c>
      <c r="S372" s="4" t="str">
        <f ca="1">INDEX(INDIRECT($4:$4),Table1[//DB])</f>
        <v/>
      </c>
      <c r="T372" s="4">
        <f ca="1">INDEX(INDIRECT($4:$4),Table1[//DB])</f>
        <v>600</v>
      </c>
      <c r="U372" s="4" t="str">
        <f ca="1">INDEX(INDIRECT($4:$4),Table1[//DB])</f>
        <v>PCS</v>
      </c>
      <c r="V372" s="4"/>
      <c r="W372" s="2">
        <f>INDEX([1]!NOTA[C],Table1[[#This Row],[//NOTA]])</f>
        <v>2</v>
      </c>
      <c r="X37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72" s="2">
        <f>IF(Table1[[#This Row],[CTN]]&lt;1,"",INDEX([1]!NOTA[QTY],Table1[[#This Row],[//NOTA]]))</f>
        <v>100</v>
      </c>
      <c r="Z372" s="2" t="str">
        <f>IF(Table1[[#This Row],[CTN]]&lt;1,"",INDEX([1]!NOTA[STN],Table1[[#This Row],[//NOTA]]))</f>
        <v>LSN</v>
      </c>
      <c r="AA37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1200</v>
      </c>
      <c r="AB372" s="4" t="str">
        <f>IF(Table1[[#This Row],[CTN]]&lt;1,INDEX([1]!NOTA[QTY],Table1[[#This Row],[//NOTA]]),"")</f>
        <v/>
      </c>
      <c r="AC372" s="4" t="str">
        <f>IF(Table1[[#This Row],[SISA]]="","",INDEX([1]!NOTA[STN],Table1[[#This Row],[//NOTA]]))</f>
        <v/>
      </c>
      <c r="AD37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72" s="2" t="str">
        <f>IF(Table1[[#This Row],[SISA X]]="","",Table1[[#This Row],[STN X]])</f>
        <v/>
      </c>
      <c r="AF372" s="2" t="str">
        <f ca="1">IF(AND(AR$5:AR$373&gt;=$3:$3,AR$5:AR$373&lt;=$4:$4),Table1[[#This Row],[CTN]],"")</f>
        <v/>
      </c>
      <c r="AG372" s="2" t="str">
        <f ca="1">IF(Table1[[#This Row],[CTN_MG_1]]="","",Table1[[#This Row],[SISA X]])</f>
        <v/>
      </c>
      <c r="AH372" s="2" t="str">
        <f ca="1">IF(Table1[[#This Row],[QTY_ECER_MG_1]]="","",Table1[[#This Row],[STN SISA X]])</f>
        <v/>
      </c>
      <c r="AI372" s="2" t="str">
        <f ca="1">IF(Table1[[#This Row],[CTN_MG_1]]="","",COUNT(AF$6:AF372))</f>
        <v/>
      </c>
      <c r="AJ372" s="2" t="str">
        <f ca="1">IF(AND(Table1[TGL_H]&gt;=$3:$3,Table1[TGL_H]&lt;=$4:$4),Table1[CTN],"")</f>
        <v/>
      </c>
      <c r="AK372" s="2" t="str">
        <f ca="1">IF(Table1[[#This Row],[CTN_MG_2]]="","",Table1[[#This Row],[SISA X]])</f>
        <v/>
      </c>
      <c r="AL372" s="2" t="str">
        <f ca="1">IF(Table1[[#This Row],[QTY_ECER_MG_2]]="","",Table1[[#This Row],[STN SISA X]])</f>
        <v/>
      </c>
      <c r="AM372" s="2" t="str">
        <f ca="1">IF(Table1[[#This Row],[CTN_MG_2]]="","",COUNT(AJ$6:AJ372))</f>
        <v/>
      </c>
      <c r="AN372" s="2">
        <f ca="1">IF(AND(AR$5:AR$373&gt;=$3:$3,AR$5:AR$373&lt;=$4:$4),Table1[[#This Row],[CTN]],"")</f>
        <v>2</v>
      </c>
      <c r="AO372" s="2" t="str">
        <f ca="1">IF(Table1[[#This Row],[CTN_MG_3]]="","",Table1[[#This Row],[SISA X]])</f>
        <v/>
      </c>
      <c r="AP372" s="2" t="str">
        <f ca="1">IF(Table1[[#This Row],[QTY_ECER_MG_3]]="","",Table1[[#This Row],[STN SISA X]])</f>
        <v/>
      </c>
      <c r="AQ372" s="4">
        <f ca="1">IF(Table1[[#This Row],[CTN_MG_3]]="","",COUNT(AN$6:AN372))</f>
        <v>50</v>
      </c>
      <c r="AR372" s="3">
        <f ca="1">INDEX([1]!NOTA[TGL_H],Table1[[#This Row],[//NOTA]])</f>
        <v>45124</v>
      </c>
    </row>
    <row r="373" spans="1:44" x14ac:dyDescent="0.25">
      <c r="A373" s="1">
        <v>464</v>
      </c>
      <c r="D373" s="4" t="str">
        <f ca="1">INDEX([1]!NOTA[NB NOTA_C_QTY],Table1[[#This Row],[//NOTA]])</f>
        <v>isigwno10100pakartomoro</v>
      </c>
      <c r="E37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isigwno10100pak</v>
      </c>
      <c r="F373" s="4">
        <f ca="1">MATCH(Table1[NB BM_C_QTY],Table6[POINTER],0)</f>
        <v>3535</v>
      </c>
      <c r="G373" s="4">
        <f t="shared" si="7"/>
        <v>464</v>
      </c>
      <c r="H373" s="4">
        <f ca="1">MATCH(Table1[[#This Row],[NB NOTA_C_QTY]],[2]!db[NB NOTA_C_QTY+F],0)</f>
        <v>1148</v>
      </c>
      <c r="I373" s="4" t="str">
        <f ca="1">INDEX(INDIRECT($4:$4),Table1[//DB])</f>
        <v>Isi GW no.10</v>
      </c>
      <c r="J373" s="4" t="str">
        <f ca="1">INDEX(INDIRECT($4:$4),Table1[//DB])</f>
        <v>ARTO MORO</v>
      </c>
      <c r="K373" s="5" t="str">
        <f ca="1">INDEX(INDIRECT($4:$4),Table1[//DB])</f>
        <v>LAYS</v>
      </c>
      <c r="L373" s="4" t="str">
        <f ca="1">INDEX(INDIRECT($4:$4),Table1[//DB])</f>
        <v>100 PAK</v>
      </c>
      <c r="M373" s="4" t="str">
        <f ca="1">INDEX(INDIRECT($4:$4),Table1[//DB])</f>
        <v>isi</v>
      </c>
      <c r="N373" s="4" t="str">
        <f ca="1">INDEX(INDIRECT($4:$4),Table1[//DB])</f>
        <v>100</v>
      </c>
      <c r="O373" s="4" t="str">
        <f ca="1">INDEX(INDIRECT($4:$4),Table1[//DB])</f>
        <v>PAK</v>
      </c>
      <c r="P373" s="4" t="str">
        <f ca="1">INDEX(INDIRECT($4:$4),Table1[//DB])</f>
        <v/>
      </c>
      <c r="Q373" s="4" t="str">
        <f ca="1">INDEX(INDIRECT($4:$4),Table1[//DB])</f>
        <v/>
      </c>
      <c r="R373" s="4" t="str">
        <f ca="1">INDEX(INDIRECT($4:$4),Table1[//DB])</f>
        <v/>
      </c>
      <c r="S373" s="4" t="str">
        <f ca="1">INDEX(INDIRECT($4:$4),Table1[//DB])</f>
        <v/>
      </c>
      <c r="T373" s="4">
        <f ca="1">INDEX(INDIRECT($4:$4),Table1[//DB])</f>
        <v>100</v>
      </c>
      <c r="U373" s="4" t="str">
        <f ca="1">INDEX(INDIRECT($4:$4),Table1[//DB])</f>
        <v>PAK</v>
      </c>
      <c r="V373" s="4"/>
      <c r="W373" s="2">
        <f>INDEX([1]!NOTA[C],Table1[[#This Row],[//NOTA]])</f>
        <v>20</v>
      </c>
      <c r="X373" s="2">
        <f ca="1">IF(Table1[[#This Row],[Column5]]/Table1[[#This Row],[QTY X]]=Table1[[#This Row],[CTN]],Table1[[#This Row],[Column5]]/Table1[[#This Row],[QTY X]],Table1[[#This Row],[Column5]]/Table1[[#This Row],[QTY X]]&amp;" xxx ")</f>
        <v>20</v>
      </c>
      <c r="Y373" s="2">
        <f>IF(Table1[[#This Row],[CTN]]&lt;1,"",INDEX([1]!NOTA[QTY],Table1[[#This Row],[//NOTA]]))</f>
        <v>2000</v>
      </c>
      <c r="Z373" s="2" t="str">
        <f>IF(Table1[[#This Row],[CTN]]&lt;1,"",INDEX([1]!NOTA[STN],Table1[[#This Row],[//NOTA]]))</f>
        <v>PAK</v>
      </c>
      <c r="AA37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</v>
      </c>
      <c r="AB373" s="4" t="str">
        <f>IF(Table1[[#This Row],[CTN]]&lt;1,INDEX([1]!NOTA[QTY],Table1[[#This Row],[//NOTA]]),"")</f>
        <v/>
      </c>
      <c r="AC373" s="4" t="str">
        <f>IF(Table1[[#This Row],[SISA]]="","",INDEX([1]!NOTA[STN],Table1[[#This Row],[//NOTA]]))</f>
        <v/>
      </c>
      <c r="AD37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73" s="2" t="str">
        <f>IF(Table1[[#This Row],[SISA X]]="","",Table1[[#This Row],[STN X]])</f>
        <v/>
      </c>
      <c r="AF373" s="2" t="str">
        <f ca="1">IF(AND(AR$5:AR$373&gt;=$3:$3,AR$5:AR$373&lt;=$4:$4),Table1[[#This Row],[CTN]],"")</f>
        <v/>
      </c>
      <c r="AG373" s="2" t="str">
        <f ca="1">IF(Table1[[#This Row],[CTN_MG_1]]="","",Table1[[#This Row],[SISA X]])</f>
        <v/>
      </c>
      <c r="AH373" s="2" t="str">
        <f ca="1">IF(Table1[[#This Row],[QTY_ECER_MG_1]]="","",Table1[[#This Row],[STN SISA X]])</f>
        <v/>
      </c>
      <c r="AI373" s="2" t="str">
        <f ca="1">IF(Table1[[#This Row],[CTN_MG_1]]="","",COUNT(AF$6:AF373))</f>
        <v/>
      </c>
      <c r="AJ373" s="2" t="str">
        <f ca="1">IF(AND(Table1[TGL_H]&gt;=$3:$3,Table1[TGL_H]&lt;=$4:$4),Table1[CTN],"")</f>
        <v/>
      </c>
      <c r="AK373" s="2" t="str">
        <f ca="1">IF(Table1[[#This Row],[CTN_MG_2]]="","",Table1[[#This Row],[SISA X]])</f>
        <v/>
      </c>
      <c r="AL373" s="2" t="str">
        <f ca="1">IF(Table1[[#This Row],[QTY_ECER_MG_2]]="","",Table1[[#This Row],[STN SISA X]])</f>
        <v/>
      </c>
      <c r="AM373" s="2" t="str">
        <f ca="1">IF(Table1[[#This Row],[CTN_MG_2]]="","",COUNT(AJ$6:AJ373))</f>
        <v/>
      </c>
      <c r="AN373" s="2">
        <f ca="1">IF(AND(AR$5:AR$373&gt;=$3:$3,AR$5:AR$373&lt;=$4:$4),Table1[[#This Row],[CTN]],"")</f>
        <v>20</v>
      </c>
      <c r="AO373" s="2" t="str">
        <f ca="1">IF(Table1[[#This Row],[CTN_MG_3]]="","",Table1[[#This Row],[SISA X]])</f>
        <v/>
      </c>
      <c r="AP373" s="2" t="str">
        <f ca="1">IF(Table1[[#This Row],[QTY_ECER_MG_3]]="","",Table1[[#This Row],[STN SISA X]])</f>
        <v/>
      </c>
      <c r="AQ373" s="4">
        <f ca="1">IF(Table1[[#This Row],[CTN_MG_3]]="","",COUNT(AN$6:AN373))</f>
        <v>51</v>
      </c>
      <c r="AR373" s="3">
        <f ca="1">INDEX([1]!NOTA[TGL_H],Table1[[#This Row],[//NOTA]])</f>
        <v>45124</v>
      </c>
    </row>
    <row r="374" spans="1:44" x14ac:dyDescent="0.25">
      <c r="A374" s="1">
        <v>466</v>
      </c>
      <c r="D374" s="4" t="str">
        <f ca="1">INDEX([1]!NOTA[NB NOTA_C_QTY],Table1[[#This Row],[//NOTA]])</f>
        <v>sampulsamsonboxybatik180pcsartomoro</v>
      </c>
      <c r="E37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sampulsamsonboxybatik180pcs</v>
      </c>
      <c r="F374" s="4">
        <f ca="1">MATCH(Table1[NB BM_C_QTY],Table6[POINTER],0)</f>
        <v>3219</v>
      </c>
      <c r="G374" s="4">
        <f t="shared" ref="G374:G405" si="8">A:A</f>
        <v>466</v>
      </c>
      <c r="H374" s="4">
        <f ca="1">MATCH(Table1[[#This Row],[NB NOTA_C_QTY]],[2]!db[NB NOTA_C_QTY+F],0)</f>
        <v>2244</v>
      </c>
      <c r="I374" s="4" t="str">
        <f ca="1">INDEX(INDIRECT($4:$4),Table1[//DB])</f>
        <v>Sampul Samson Boxy Batik</v>
      </c>
      <c r="J374" s="4" t="str">
        <f ca="1">INDEX(INDIRECT($4:$4),Table1[//DB])</f>
        <v>ARTO MORO</v>
      </c>
      <c r="K374" s="5" t="str">
        <f ca="1">INDEX(INDIRECT($4:$4),Table1[//DB])</f>
        <v>PARAMA</v>
      </c>
      <c r="L374" s="4" t="str">
        <f ca="1">INDEX(INDIRECT($4:$4),Table1[//DB])</f>
        <v>180 PCS</v>
      </c>
      <c r="M374" s="4" t="str">
        <f ca="1">INDEX(INDIRECT($4:$4),Table1[//DB])</f>
        <v>kertas</v>
      </c>
      <c r="N374" s="4" t="str">
        <f ca="1">INDEX(INDIRECT($4:$4),Table1[//DB])</f>
        <v>180</v>
      </c>
      <c r="O374" s="4" t="str">
        <f ca="1">INDEX(INDIRECT($4:$4),Table1[//DB])</f>
        <v>PCS</v>
      </c>
      <c r="P374" s="4" t="str">
        <f ca="1">INDEX(INDIRECT($4:$4),Table1[//DB])</f>
        <v/>
      </c>
      <c r="Q374" s="4" t="str">
        <f ca="1">INDEX(INDIRECT($4:$4),Table1[//DB])</f>
        <v/>
      </c>
      <c r="R374" s="4" t="str">
        <f ca="1">INDEX(INDIRECT($4:$4),Table1[//DB])</f>
        <v/>
      </c>
      <c r="S374" s="4" t="str">
        <f ca="1">INDEX(INDIRECT($4:$4),Table1[//DB])</f>
        <v/>
      </c>
      <c r="T374" s="4">
        <f ca="1">INDEX(INDIRECT($4:$4),Table1[//DB])</f>
        <v>180</v>
      </c>
      <c r="U374" s="4" t="str">
        <f ca="1">INDEX(INDIRECT($4:$4),Table1[//DB])</f>
        <v>PCS</v>
      </c>
      <c r="V374" s="4"/>
      <c r="W374" s="2">
        <f>INDEX([1]!NOTA[C],Table1[[#This Row],[//NOTA]])</f>
        <v>5</v>
      </c>
      <c r="X374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74" s="2">
        <f>IF(Table1[[#This Row],[CTN]]&lt;1,"",INDEX([1]!NOTA[QTY],Table1[[#This Row],[//NOTA]]))</f>
        <v>900</v>
      </c>
      <c r="Z374" s="2" t="str">
        <f>IF(Table1[[#This Row],[CTN]]&lt;1,"",INDEX([1]!NOTA[STN],Table1[[#This Row],[//NOTA]]))</f>
        <v>PCS</v>
      </c>
      <c r="AA37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900</v>
      </c>
      <c r="AB374" s="4" t="str">
        <f>IF(Table1[[#This Row],[CTN]]&lt;1,INDEX([1]!NOTA[QTY],Table1[[#This Row],[//NOTA]]),"")</f>
        <v/>
      </c>
      <c r="AC374" s="4" t="str">
        <f>IF(Table1[[#This Row],[SISA]]="","",INDEX([1]!NOTA[STN],Table1[[#This Row],[//NOTA]]))</f>
        <v/>
      </c>
      <c r="AD37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74" s="2" t="str">
        <f>IF(Table1[[#This Row],[SISA X]]="","",Table1[[#This Row],[STN X]])</f>
        <v/>
      </c>
      <c r="AF374" s="2" t="str">
        <f ca="1">IF(AND(AR$5:AR$466&gt;=$3:$3,AR$5:AR$466&lt;=$4:$4),Table1[[#This Row],[CTN]],"")</f>
        <v/>
      </c>
      <c r="AG374" s="2" t="str">
        <f ca="1">IF(Table1[[#This Row],[CTN_MG_1]]="","",Table1[[#This Row],[SISA X]])</f>
        <v/>
      </c>
      <c r="AH374" s="2" t="str">
        <f ca="1">IF(Table1[[#This Row],[QTY_ECER_MG_1]]="","",Table1[[#This Row],[STN SISA X]])</f>
        <v/>
      </c>
      <c r="AI374" s="2" t="str">
        <f ca="1">IF(Table1[[#This Row],[CTN_MG_1]]="","",COUNT(AF$6:AF374))</f>
        <v/>
      </c>
      <c r="AJ374" s="2" t="str">
        <f ca="1">IF(AND(Table1[TGL_H]&gt;=$3:$3,Table1[TGL_H]&lt;=$4:$4),Table1[CTN],"")</f>
        <v/>
      </c>
      <c r="AK374" s="2" t="str">
        <f ca="1">IF(Table1[[#This Row],[CTN_MG_2]]="","",Table1[[#This Row],[SISA X]])</f>
        <v/>
      </c>
      <c r="AL374" s="2" t="str">
        <f ca="1">IF(Table1[[#This Row],[QTY_ECER_MG_2]]="","",Table1[[#This Row],[STN SISA X]])</f>
        <v/>
      </c>
      <c r="AM374" s="2" t="str">
        <f ca="1">IF(Table1[[#This Row],[CTN_MG_2]]="","",COUNT(AJ$6:AJ374))</f>
        <v/>
      </c>
      <c r="AN374" s="2">
        <f ca="1">IF(AND(AR$5:AR$466&gt;=$3:$3,AR$5:AR$466&lt;=$4:$4),Table1[[#This Row],[CTN]],"")</f>
        <v>5</v>
      </c>
      <c r="AO374" s="2" t="str">
        <f ca="1">IF(Table1[[#This Row],[CTN_MG_3]]="","",Table1[[#This Row],[SISA X]])</f>
        <v/>
      </c>
      <c r="AP374" s="2" t="str">
        <f ca="1">IF(Table1[[#This Row],[QTY_ECER_MG_3]]="","",Table1[[#This Row],[STN SISA X]])</f>
        <v/>
      </c>
      <c r="AQ374" s="4">
        <f ca="1">IF(Table1[[#This Row],[CTN_MG_3]]="","",COUNT(AN$6:AN374))</f>
        <v>52</v>
      </c>
      <c r="AR374" s="3">
        <f ca="1">INDEX([1]!NOTA[TGL_H],Table1[[#This Row],[//NOTA]])</f>
        <v>45128</v>
      </c>
    </row>
    <row r="375" spans="1:44" x14ac:dyDescent="0.25">
      <c r="A375" s="1">
        <v>467</v>
      </c>
      <c r="D375" s="4" t="str">
        <f ca="1">INDEX([1]!NOTA[NB NOTA_C_QTY],Table1[[#This Row],[//NOTA]])</f>
        <v>sampulsamsonkwartobatik240pcsartomoro</v>
      </c>
      <c r="E37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sampulsamsonkwartobatik240pcs</v>
      </c>
      <c r="F375" s="4">
        <f ca="1">MATCH(Table1[NB BM_C_QTY],Table6[POINTER],0)</f>
        <v>3220</v>
      </c>
      <c r="G375" s="4">
        <f t="shared" si="8"/>
        <v>467</v>
      </c>
      <c r="H375" s="4">
        <f ca="1">MATCH(Table1[[#This Row],[NB NOTA_C_QTY]],[2]!db[NB NOTA_C_QTY+F],0)</f>
        <v>2248</v>
      </c>
      <c r="I375" s="4" t="str">
        <f ca="1">INDEX(INDIRECT($4:$4),Table1[//DB])</f>
        <v>Sampul Samson Kwarto Batik</v>
      </c>
      <c r="J375" s="4" t="str">
        <f ca="1">INDEX(INDIRECT($4:$4),Table1[//DB])</f>
        <v>ARTO MORO</v>
      </c>
      <c r="K375" s="5" t="str">
        <f ca="1">INDEX(INDIRECT($4:$4),Table1[//DB])</f>
        <v>PARAMA</v>
      </c>
      <c r="L375" s="4" t="str">
        <f ca="1">INDEX(INDIRECT($4:$4),Table1[//DB])</f>
        <v>240 PCS</v>
      </c>
      <c r="M375" s="4" t="str">
        <f ca="1">INDEX(INDIRECT($4:$4),Table1[//DB])</f>
        <v>kertas</v>
      </c>
      <c r="N375" s="4" t="str">
        <f ca="1">INDEX(INDIRECT($4:$4),Table1[//DB])</f>
        <v>240</v>
      </c>
      <c r="O375" s="4" t="str">
        <f ca="1">INDEX(INDIRECT($4:$4),Table1[//DB])</f>
        <v>PCS</v>
      </c>
      <c r="P375" s="4" t="str">
        <f ca="1">INDEX(INDIRECT($4:$4),Table1[//DB])</f>
        <v/>
      </c>
      <c r="Q375" s="4" t="str">
        <f ca="1">INDEX(INDIRECT($4:$4),Table1[//DB])</f>
        <v/>
      </c>
      <c r="R375" s="4" t="str">
        <f ca="1">INDEX(INDIRECT($4:$4),Table1[//DB])</f>
        <v/>
      </c>
      <c r="S375" s="4" t="str">
        <f ca="1">INDEX(INDIRECT($4:$4),Table1[//DB])</f>
        <v/>
      </c>
      <c r="T375" s="4">
        <f ca="1">INDEX(INDIRECT($4:$4),Table1[//DB])</f>
        <v>240</v>
      </c>
      <c r="U375" s="4" t="str">
        <f ca="1">INDEX(INDIRECT($4:$4),Table1[//DB])</f>
        <v>PCS</v>
      </c>
      <c r="V375" s="4"/>
      <c r="W375" s="2">
        <f>INDEX([1]!NOTA[C],Table1[[#This Row],[//NOTA]])</f>
        <v>5</v>
      </c>
      <c r="X375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375" s="2">
        <f>IF(Table1[[#This Row],[CTN]]&lt;1,"",INDEX([1]!NOTA[QTY],Table1[[#This Row],[//NOTA]]))</f>
        <v>1200</v>
      </c>
      <c r="Z375" s="2" t="str">
        <f>IF(Table1[[#This Row],[CTN]]&lt;1,"",INDEX([1]!NOTA[STN],Table1[[#This Row],[//NOTA]]))</f>
        <v>PCS</v>
      </c>
      <c r="AA37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1200</v>
      </c>
      <c r="AB375" s="4" t="str">
        <f>IF(Table1[[#This Row],[CTN]]&lt;1,INDEX([1]!NOTA[QTY],Table1[[#This Row],[//NOTA]]),"")</f>
        <v/>
      </c>
      <c r="AC375" s="4" t="str">
        <f>IF(Table1[[#This Row],[SISA]]="","",INDEX([1]!NOTA[STN],Table1[[#This Row],[//NOTA]]))</f>
        <v/>
      </c>
      <c r="AD37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75" s="2" t="str">
        <f>IF(Table1[[#This Row],[SISA X]]="","",Table1[[#This Row],[STN X]])</f>
        <v/>
      </c>
      <c r="AF375" s="2" t="str">
        <f ca="1">IF(AND(AR$5:AR$466&gt;=$3:$3,AR$5:AR$466&lt;=$4:$4),Table1[[#This Row],[CTN]],"")</f>
        <v/>
      </c>
      <c r="AG375" s="2" t="str">
        <f ca="1">IF(Table1[[#This Row],[CTN_MG_1]]="","",Table1[[#This Row],[SISA X]])</f>
        <v/>
      </c>
      <c r="AH375" s="2" t="str">
        <f ca="1">IF(Table1[[#This Row],[QTY_ECER_MG_1]]="","",Table1[[#This Row],[STN SISA X]])</f>
        <v/>
      </c>
      <c r="AI375" s="2" t="str">
        <f ca="1">IF(Table1[[#This Row],[CTN_MG_1]]="","",COUNT(AF$6:AF375))</f>
        <v/>
      </c>
      <c r="AJ375" s="2" t="str">
        <f ca="1">IF(AND(Table1[TGL_H]&gt;=$3:$3,Table1[TGL_H]&lt;=$4:$4),Table1[CTN],"")</f>
        <v/>
      </c>
      <c r="AK375" s="2" t="str">
        <f ca="1">IF(Table1[[#This Row],[CTN_MG_2]]="","",Table1[[#This Row],[SISA X]])</f>
        <v/>
      </c>
      <c r="AL375" s="2" t="str">
        <f ca="1">IF(Table1[[#This Row],[QTY_ECER_MG_2]]="","",Table1[[#This Row],[STN SISA X]])</f>
        <v/>
      </c>
      <c r="AM375" s="2" t="str">
        <f ca="1">IF(Table1[[#This Row],[CTN_MG_2]]="","",COUNT(AJ$6:AJ375))</f>
        <v/>
      </c>
      <c r="AN375" s="2">
        <f ca="1">IF(AND(AR$5:AR$466&gt;=$3:$3,AR$5:AR$466&lt;=$4:$4),Table1[[#This Row],[CTN]],"")</f>
        <v>5</v>
      </c>
      <c r="AO375" s="2" t="str">
        <f ca="1">IF(Table1[[#This Row],[CTN_MG_3]]="","",Table1[[#This Row],[SISA X]])</f>
        <v/>
      </c>
      <c r="AP375" s="2" t="str">
        <f ca="1">IF(Table1[[#This Row],[QTY_ECER_MG_3]]="","",Table1[[#This Row],[STN SISA X]])</f>
        <v/>
      </c>
      <c r="AQ375" s="4">
        <f ca="1">IF(Table1[[#This Row],[CTN_MG_3]]="","",COUNT(AN$6:AN375))</f>
        <v>53</v>
      </c>
      <c r="AR375" s="3">
        <f ca="1">INDEX([1]!NOTA[TGL_H],Table1[[#This Row],[//NOTA]])</f>
        <v>45128</v>
      </c>
    </row>
    <row r="376" spans="1:44" x14ac:dyDescent="0.25">
      <c r="A376" s="1">
        <v>469</v>
      </c>
      <c r="D376" s="4" t="str">
        <f ca="1">INDEX([1]!NOTA[NB NOTA_C_QTY],Table1[[#This Row],[//NOTA]])</f>
        <v>shoppingbagsb116sdgbranded40lsnuntana</v>
      </c>
      <c r="E37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tassb116brandedtanggung40lsn</v>
      </c>
      <c r="F376" s="4" t="e">
        <f ca="1">MATCH(Table1[NB BM_C_QTY],Table6[POINTER],0)</f>
        <v>#N/A</v>
      </c>
      <c r="G376" s="4">
        <f t="shared" si="8"/>
        <v>469</v>
      </c>
      <c r="H376" s="4">
        <f ca="1">MATCH(Table1[[#This Row],[NB NOTA_C_QTY]],[2]!db[NB NOTA_C_QTY+F],0)</f>
        <v>2636</v>
      </c>
      <c r="I376" s="4" t="str">
        <f ca="1">INDEX(INDIRECT($4:$4),Table1[//DB])</f>
        <v>Tas SB-116 Branded Tanggung</v>
      </c>
      <c r="J376" s="4" t="str">
        <f ca="1">INDEX(INDIRECT($4:$4),Table1[//DB])</f>
        <v>UNTANA</v>
      </c>
      <c r="K376" s="5" t="str">
        <f ca="1">INDEX(INDIRECT($4:$4),Table1[//DB])</f>
        <v>BINTANG SAUDARA</v>
      </c>
      <c r="L376" s="4" t="str">
        <f ca="1">INDEX(INDIRECT($4:$4),Table1[//DB])</f>
        <v>40 LSN</v>
      </c>
      <c r="M376" s="4" t="str">
        <f ca="1">INDEX(INDIRECT($4:$4),Table1[//DB])</f>
        <v>tas</v>
      </c>
      <c r="N376" s="4" t="str">
        <f ca="1">INDEX(INDIRECT($4:$4),Table1[//DB])</f>
        <v>40</v>
      </c>
      <c r="O376" s="4" t="str">
        <f ca="1">INDEX(INDIRECT($4:$4),Table1[//DB])</f>
        <v>LSN</v>
      </c>
      <c r="P376" s="4">
        <f ca="1">INDEX(INDIRECT($4:$4),Table1[//DB])</f>
        <v>12</v>
      </c>
      <c r="Q376" s="4" t="str">
        <f ca="1">INDEX(INDIRECT($4:$4),Table1[//DB])</f>
        <v>PCS</v>
      </c>
      <c r="R376" s="4" t="str">
        <f ca="1">INDEX(INDIRECT($4:$4),Table1[//DB])</f>
        <v/>
      </c>
      <c r="S376" s="4" t="str">
        <f ca="1">INDEX(INDIRECT($4:$4),Table1[//DB])</f>
        <v/>
      </c>
      <c r="T376" s="4">
        <f ca="1">INDEX(INDIRECT($4:$4),Table1[//DB])</f>
        <v>480</v>
      </c>
      <c r="U376" s="4" t="str">
        <f ca="1">INDEX(INDIRECT($4:$4),Table1[//DB])</f>
        <v>PCS</v>
      </c>
      <c r="V376" s="4"/>
      <c r="W376" s="2">
        <f>INDEX([1]!NOTA[C],Table1[[#This Row],[//NOTA]])</f>
        <v>2</v>
      </c>
      <c r="X37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76" s="2">
        <f>IF(Table1[[#This Row],[CTN]]&lt;1,"",INDEX([1]!NOTA[QTY],Table1[[#This Row],[//NOTA]]))</f>
        <v>80</v>
      </c>
      <c r="Z376" s="2" t="str">
        <f>IF(Table1[[#This Row],[CTN]]&lt;1,"",INDEX([1]!NOTA[STN],Table1[[#This Row],[//NOTA]]))</f>
        <v>LSN</v>
      </c>
      <c r="AA37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960</v>
      </c>
      <c r="AB376" s="4" t="str">
        <f>IF(Table1[[#This Row],[CTN]]&lt;1,INDEX([1]!NOTA[QTY],Table1[[#This Row],[//NOTA]]),"")</f>
        <v/>
      </c>
      <c r="AC376" s="4" t="str">
        <f>IF(Table1[[#This Row],[SISA]]="","",INDEX([1]!NOTA[STN],Table1[[#This Row],[//NOTA]]))</f>
        <v/>
      </c>
      <c r="AD37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76" s="2" t="str">
        <f>IF(Table1[[#This Row],[SISA X]]="","",Table1[[#This Row],[STN X]])</f>
        <v/>
      </c>
      <c r="AF376" s="2" t="str">
        <f ca="1">IF(AND(AR$5:AR$466&gt;=$3:$3,AR$5:AR$466&lt;=$4:$4),Table1[[#This Row],[CTN]],"")</f>
        <v/>
      </c>
      <c r="AG376" s="2" t="str">
        <f ca="1">IF(Table1[[#This Row],[CTN_MG_1]]="","",Table1[[#This Row],[SISA X]])</f>
        <v/>
      </c>
      <c r="AH376" s="2" t="str">
        <f ca="1">IF(Table1[[#This Row],[QTY_ECER_MG_1]]="","",Table1[[#This Row],[STN SISA X]])</f>
        <v/>
      </c>
      <c r="AI376" s="2" t="str">
        <f ca="1">IF(Table1[[#This Row],[CTN_MG_1]]="","",COUNT(AF$6:AF376))</f>
        <v/>
      </c>
      <c r="AJ376" s="2" t="str">
        <f ca="1">IF(AND(Table1[TGL_H]&gt;=$3:$3,Table1[TGL_H]&lt;=$4:$4),Table1[CTN],"")</f>
        <v/>
      </c>
      <c r="AK376" s="2" t="str">
        <f ca="1">IF(Table1[[#This Row],[CTN_MG_2]]="","",Table1[[#This Row],[SISA X]])</f>
        <v/>
      </c>
      <c r="AL376" s="2" t="str">
        <f ca="1">IF(Table1[[#This Row],[QTY_ECER_MG_2]]="","",Table1[[#This Row],[STN SISA X]])</f>
        <v/>
      </c>
      <c r="AM376" s="2" t="str">
        <f ca="1">IF(Table1[[#This Row],[CTN_MG_2]]="","",COUNT(AJ$6:AJ376))</f>
        <v/>
      </c>
      <c r="AN376" s="2">
        <f ca="1">IF(AND(AR$5:AR$466&gt;=$3:$3,AR$5:AR$466&lt;=$4:$4),Table1[[#This Row],[CTN]],"")</f>
        <v>2</v>
      </c>
      <c r="AO376" s="2" t="str">
        <f ca="1">IF(Table1[[#This Row],[CTN_MG_3]]="","",Table1[[#This Row],[SISA X]])</f>
        <v/>
      </c>
      <c r="AP376" s="2" t="str">
        <f ca="1">IF(Table1[[#This Row],[QTY_ECER_MG_3]]="","",Table1[[#This Row],[STN SISA X]])</f>
        <v/>
      </c>
      <c r="AQ376" s="4">
        <f ca="1">IF(Table1[[#This Row],[CTN_MG_3]]="","",COUNT(AN$6:AN376))</f>
        <v>54</v>
      </c>
      <c r="AR376" s="3">
        <f ca="1">INDEX([1]!NOTA[TGL_H],Table1[[#This Row],[//NOTA]])</f>
        <v>45127</v>
      </c>
    </row>
    <row r="377" spans="1:44" x14ac:dyDescent="0.25">
      <c r="A377" s="1">
        <v>471</v>
      </c>
      <c r="D377" s="4" t="str">
        <f ca="1">INDEX([1]!NOTA[NB NOTA_C_QTY],Table1[[#This Row],[//NOTA]])</f>
        <v>bindernoteb5abstrak60pcsuntana</v>
      </c>
      <c r="E37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bnb5abstrak60pcs</v>
      </c>
      <c r="F377" s="4" t="e">
        <f ca="1">MATCH(Table1[NB BM_C_QTY],Table6[POINTER],0)</f>
        <v>#N/A</v>
      </c>
      <c r="G377" s="4">
        <f t="shared" si="8"/>
        <v>471</v>
      </c>
      <c r="H377" s="4">
        <f ca="1">MATCH(Table1[[#This Row],[NB NOTA_C_QTY]],[2]!db[NB NOTA_C_QTY+F],0)</f>
        <v>2637</v>
      </c>
      <c r="I377" s="4" t="str">
        <f ca="1">INDEX(INDIRECT($4:$4),Table1[//DB])</f>
        <v>BN B5 Abstrak</v>
      </c>
      <c r="J377" s="4" t="str">
        <f ca="1">INDEX(INDIRECT($4:$4),Table1[//DB])</f>
        <v>UNTANA</v>
      </c>
      <c r="K377" s="5" t="str">
        <f ca="1">INDEX(INDIRECT($4:$4),Table1[//DB])</f>
        <v>BINTANG SAUDARA</v>
      </c>
      <c r="L377" s="4" t="str">
        <f ca="1">INDEX(INDIRECT($4:$4),Table1[//DB])</f>
        <v>60 PCS</v>
      </c>
      <c r="M377" s="4" t="str">
        <f ca="1">INDEX(INDIRECT($4:$4),Table1[//DB])</f>
        <v>bnote</v>
      </c>
      <c r="N377" s="4" t="str">
        <f ca="1">INDEX(INDIRECT($4:$4),Table1[//DB])</f>
        <v>60</v>
      </c>
      <c r="O377" s="4" t="str">
        <f ca="1">INDEX(INDIRECT($4:$4),Table1[//DB])</f>
        <v>PCS</v>
      </c>
      <c r="P377" s="4" t="str">
        <f ca="1">INDEX(INDIRECT($4:$4),Table1[//DB])</f>
        <v/>
      </c>
      <c r="Q377" s="4" t="str">
        <f ca="1">INDEX(INDIRECT($4:$4),Table1[//DB])</f>
        <v/>
      </c>
      <c r="R377" s="4" t="str">
        <f ca="1">INDEX(INDIRECT($4:$4),Table1[//DB])</f>
        <v/>
      </c>
      <c r="S377" s="4" t="str">
        <f ca="1">INDEX(INDIRECT($4:$4),Table1[//DB])</f>
        <v/>
      </c>
      <c r="T377" s="4">
        <f ca="1">INDEX(INDIRECT($4:$4),Table1[//DB])</f>
        <v>60</v>
      </c>
      <c r="U377" s="4" t="str">
        <f ca="1">INDEX(INDIRECT($4:$4),Table1[//DB])</f>
        <v>PCS</v>
      </c>
      <c r="V377" s="4"/>
      <c r="W377" s="2">
        <f>INDEX([1]!NOTA[C],Table1[[#This Row],[//NOTA]])</f>
        <v>2</v>
      </c>
      <c r="X37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377" s="2">
        <f>IF(Table1[[#This Row],[CTN]]&lt;1,"",INDEX([1]!NOTA[QTY],Table1[[#This Row],[//NOTA]]))</f>
        <v>120</v>
      </c>
      <c r="Z377" s="2" t="str">
        <f>IF(Table1[[#This Row],[CTN]]&lt;1,"",INDEX([1]!NOTA[STN],Table1[[#This Row],[//NOTA]]))</f>
        <v>PCS</v>
      </c>
      <c r="AA37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</v>
      </c>
      <c r="AB377" s="4" t="str">
        <f>IF(Table1[[#This Row],[CTN]]&lt;1,INDEX([1]!NOTA[QTY],Table1[[#This Row],[//NOTA]]),"")</f>
        <v/>
      </c>
      <c r="AC377" s="4" t="str">
        <f>IF(Table1[[#This Row],[SISA]]="","",INDEX([1]!NOTA[STN],Table1[[#This Row],[//NOTA]]))</f>
        <v/>
      </c>
      <c r="AD37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77" s="2" t="str">
        <f>IF(Table1[[#This Row],[SISA X]]="","",Table1[[#This Row],[STN X]])</f>
        <v/>
      </c>
      <c r="AF377" s="2" t="str">
        <f ca="1">IF(AND(AR$5:AR$466&gt;=$3:$3,AR$5:AR$466&lt;=$4:$4),Table1[[#This Row],[CTN]],"")</f>
        <v/>
      </c>
      <c r="AG377" s="2" t="str">
        <f ca="1">IF(Table1[[#This Row],[CTN_MG_1]]="","",Table1[[#This Row],[SISA X]])</f>
        <v/>
      </c>
      <c r="AH377" s="2" t="str">
        <f ca="1">IF(Table1[[#This Row],[QTY_ECER_MG_1]]="","",Table1[[#This Row],[STN SISA X]])</f>
        <v/>
      </c>
      <c r="AI377" s="2" t="str">
        <f ca="1">IF(Table1[[#This Row],[CTN_MG_1]]="","",COUNT(AF$6:AF377))</f>
        <v/>
      </c>
      <c r="AJ377" s="2" t="str">
        <f ca="1">IF(AND(Table1[TGL_H]&gt;=$3:$3,Table1[TGL_H]&lt;=$4:$4),Table1[CTN],"")</f>
        <v/>
      </c>
      <c r="AK377" s="2" t="str">
        <f ca="1">IF(Table1[[#This Row],[CTN_MG_2]]="","",Table1[[#This Row],[SISA X]])</f>
        <v/>
      </c>
      <c r="AL377" s="2" t="str">
        <f ca="1">IF(Table1[[#This Row],[QTY_ECER_MG_2]]="","",Table1[[#This Row],[STN SISA X]])</f>
        <v/>
      </c>
      <c r="AM377" s="2" t="str">
        <f ca="1">IF(Table1[[#This Row],[CTN_MG_2]]="","",COUNT(AJ$6:AJ377))</f>
        <v/>
      </c>
      <c r="AN377" s="2">
        <f ca="1">IF(AND(AR$5:AR$466&gt;=$3:$3,AR$5:AR$466&lt;=$4:$4),Table1[[#This Row],[CTN]],"")</f>
        <v>2</v>
      </c>
      <c r="AO377" s="2" t="str">
        <f ca="1">IF(Table1[[#This Row],[CTN_MG_3]]="","",Table1[[#This Row],[SISA X]])</f>
        <v/>
      </c>
      <c r="AP377" s="2" t="str">
        <f ca="1">IF(Table1[[#This Row],[QTY_ECER_MG_3]]="","",Table1[[#This Row],[STN SISA X]])</f>
        <v/>
      </c>
      <c r="AQ377" s="4">
        <f ca="1">IF(Table1[[#This Row],[CTN_MG_3]]="","",COUNT(AN$6:AN377))</f>
        <v>55</v>
      </c>
      <c r="AR377" s="3">
        <f ca="1">INDEX([1]!NOTA[TGL_H],Table1[[#This Row],[//NOTA]])</f>
        <v>45127</v>
      </c>
    </row>
    <row r="378" spans="1:44" x14ac:dyDescent="0.25">
      <c r="A378" s="1">
        <v>473</v>
      </c>
      <c r="D378" s="4" t="str">
        <f ca="1">INDEX([1]!NOTA[NB NOTA_C_QTY],Table1[[#This Row],[//NOTA]])</f>
        <v>baloncacing1022pompacpk222520pakuntana</v>
      </c>
      <c r="E37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baloncacin1022pompacpk222520pak</v>
      </c>
      <c r="F378" s="4" t="e">
        <f ca="1">MATCH(Table1[NB BM_C_QTY],Table6[POINTER],0)</f>
        <v>#N/A</v>
      </c>
      <c r="G378" s="4">
        <f t="shared" si="8"/>
        <v>473</v>
      </c>
      <c r="H378" s="4">
        <f ca="1">MATCH(Table1[[#This Row],[NB NOTA_C_QTY]],[2]!db[NB NOTA_C_QTY+F],0)</f>
        <v>2638</v>
      </c>
      <c r="I378" s="4" t="str">
        <f ca="1">INDEX(INDIRECT($4:$4),Table1[//DB])</f>
        <v>Balon Cacin 1022 + Pompa CPK 2225</v>
      </c>
      <c r="J378" s="4" t="str">
        <f ca="1">INDEX(INDIRECT($4:$4),Table1[//DB])</f>
        <v>UNTANA</v>
      </c>
      <c r="K378" s="5" t="str">
        <f ca="1">INDEX(INDIRECT($4:$4),Table1[//DB])</f>
        <v>PSM</v>
      </c>
      <c r="L378" s="4" t="str">
        <f ca="1">INDEX(INDIRECT($4:$4),Table1[//DB])</f>
        <v>20 PAK</v>
      </c>
      <c r="M378" s="4" t="str">
        <f ca="1">INDEX(INDIRECT($4:$4),Table1[//DB])</f>
        <v>balon</v>
      </c>
      <c r="N378" s="4" t="str">
        <f ca="1">INDEX(INDIRECT($4:$4),Table1[//DB])</f>
        <v>20</v>
      </c>
      <c r="O378" s="4" t="str">
        <f ca="1">INDEX(INDIRECT($4:$4),Table1[//DB])</f>
        <v>PAK</v>
      </c>
      <c r="P378" s="4" t="str">
        <f ca="1">INDEX(INDIRECT($4:$4),Table1[//DB])</f>
        <v/>
      </c>
      <c r="Q378" s="4" t="str">
        <f ca="1">INDEX(INDIRECT($4:$4),Table1[//DB])</f>
        <v/>
      </c>
      <c r="R378" s="4" t="str">
        <f ca="1">INDEX(INDIRECT($4:$4),Table1[//DB])</f>
        <v/>
      </c>
      <c r="S378" s="4" t="str">
        <f ca="1">INDEX(INDIRECT($4:$4),Table1[//DB])</f>
        <v/>
      </c>
      <c r="T378" s="4">
        <f ca="1">INDEX(INDIRECT($4:$4),Table1[//DB])</f>
        <v>20</v>
      </c>
      <c r="U378" s="4" t="str">
        <f ca="1">INDEX(INDIRECT($4:$4),Table1[//DB])</f>
        <v>PAK</v>
      </c>
      <c r="V378" s="4"/>
      <c r="W378" s="2">
        <f>INDEX([1]!NOTA[C],Table1[[#This Row],[//NOTA]])</f>
        <v>28</v>
      </c>
      <c r="X378" s="2">
        <f ca="1">IF(Table1[[#This Row],[Column5]]/Table1[[#This Row],[QTY X]]=Table1[[#This Row],[CTN]],Table1[[#This Row],[Column5]]/Table1[[#This Row],[QTY X]],Table1[[#This Row],[Column5]]/Table1[[#This Row],[QTY X]]&amp;" xxx ")</f>
        <v>28</v>
      </c>
      <c r="Y378" s="2">
        <f>IF(Table1[[#This Row],[CTN]]&lt;1,"",INDEX([1]!NOTA[QTY],Table1[[#This Row],[//NOTA]]))</f>
        <v>560</v>
      </c>
      <c r="Z378" s="2" t="str">
        <f>IF(Table1[[#This Row],[CTN]]&lt;1,"",INDEX([1]!NOTA[STN],Table1[[#This Row],[//NOTA]]))</f>
        <v>PAK</v>
      </c>
      <c r="AA37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560</v>
      </c>
      <c r="AB378" s="4" t="str">
        <f>IF(Table1[[#This Row],[CTN]]&lt;1,INDEX([1]!NOTA[QTY],Table1[[#This Row],[//NOTA]]),"")</f>
        <v/>
      </c>
      <c r="AC378" s="4" t="str">
        <f>IF(Table1[[#This Row],[SISA]]="","",INDEX([1]!NOTA[STN],Table1[[#This Row],[//NOTA]]))</f>
        <v/>
      </c>
      <c r="AD37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78" s="2" t="str">
        <f>IF(Table1[[#This Row],[SISA X]]="","",Table1[[#This Row],[STN X]])</f>
        <v/>
      </c>
      <c r="AF378" s="2" t="str">
        <f ca="1">IF(AND(AR$5:AR$466&gt;=$3:$3,AR$5:AR$466&lt;=$4:$4),Table1[[#This Row],[CTN]],"")</f>
        <v/>
      </c>
      <c r="AG378" s="2" t="str">
        <f ca="1">IF(Table1[[#This Row],[CTN_MG_1]]="","",Table1[[#This Row],[SISA X]])</f>
        <v/>
      </c>
      <c r="AH378" s="2" t="str">
        <f ca="1">IF(Table1[[#This Row],[QTY_ECER_MG_1]]="","",Table1[[#This Row],[STN SISA X]])</f>
        <v/>
      </c>
      <c r="AI378" s="2" t="str">
        <f ca="1">IF(Table1[[#This Row],[CTN_MG_1]]="","",COUNT(AF$6:AF378))</f>
        <v/>
      </c>
      <c r="AJ378" s="2" t="str">
        <f ca="1">IF(AND(Table1[TGL_H]&gt;=$3:$3,Table1[TGL_H]&lt;=$4:$4),Table1[CTN],"")</f>
        <v/>
      </c>
      <c r="AK378" s="2" t="str">
        <f ca="1">IF(Table1[[#This Row],[CTN_MG_2]]="","",Table1[[#This Row],[SISA X]])</f>
        <v/>
      </c>
      <c r="AL378" s="2" t="str">
        <f ca="1">IF(Table1[[#This Row],[QTY_ECER_MG_2]]="","",Table1[[#This Row],[STN SISA X]])</f>
        <v/>
      </c>
      <c r="AM378" s="2" t="str">
        <f ca="1">IF(Table1[[#This Row],[CTN_MG_2]]="","",COUNT(AJ$6:AJ378))</f>
        <v/>
      </c>
      <c r="AN378" s="2">
        <f ca="1">IF(AND(AR$5:AR$466&gt;=$3:$3,AR$5:AR$466&lt;=$4:$4),Table1[[#This Row],[CTN]],"")</f>
        <v>28</v>
      </c>
      <c r="AO378" s="2" t="str">
        <f ca="1">IF(Table1[[#This Row],[CTN_MG_3]]="","",Table1[[#This Row],[SISA X]])</f>
        <v/>
      </c>
      <c r="AP378" s="2" t="str">
        <f ca="1">IF(Table1[[#This Row],[QTY_ECER_MG_3]]="","",Table1[[#This Row],[STN SISA X]])</f>
        <v/>
      </c>
      <c r="AQ378" s="4">
        <f ca="1">IF(Table1[[#This Row],[CTN_MG_3]]="","",COUNT(AN$6:AN378))</f>
        <v>56</v>
      </c>
      <c r="AR378" s="3">
        <f ca="1">INDEX([1]!NOTA[TGL_H],Table1[[#This Row],[//NOTA]])</f>
        <v>45127</v>
      </c>
    </row>
    <row r="379" spans="1:44" x14ac:dyDescent="0.25">
      <c r="A379" s="1">
        <v>475</v>
      </c>
      <c r="D379" s="4" t="str">
        <f ca="1">INDEX([1]!NOTA[NB NOTA_C_QTY],Table1[[#This Row],[//NOTA]])</f>
        <v>pensilkayagi2bcoklatkyof122b2360lsnartomoro</v>
      </c>
      <c r="E379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379" s="4" t="e">
        <f ca="1">MATCH(Table1[NB BM_C_QTY],Table6[POINTER],0)</f>
        <v>#N/A</v>
      </c>
      <c r="G379" s="4">
        <f t="shared" si="8"/>
        <v>475</v>
      </c>
      <c r="H379" s="4" t="e">
        <f ca="1">MATCH(Table1[[#This Row],[NB NOTA_C_QTY]],[2]!db[NB NOTA_C_QTY+F],0)</f>
        <v>#N/A</v>
      </c>
      <c r="I379" s="4" t="e">
        <f ca="1">INDEX(INDIRECT($4:$4),Table1[//DB])</f>
        <v>#N/A</v>
      </c>
      <c r="J379" s="4" t="e">
        <f ca="1">INDEX(INDIRECT($4:$4),Table1[//DB])</f>
        <v>#N/A</v>
      </c>
      <c r="K379" s="5" t="e">
        <f ca="1">INDEX(INDIRECT($4:$4),Table1[//DB])</f>
        <v>#N/A</v>
      </c>
      <c r="L379" s="4" t="e">
        <f ca="1">INDEX(INDIRECT($4:$4),Table1[//DB])</f>
        <v>#N/A</v>
      </c>
      <c r="M379" s="4" t="e">
        <f ca="1">INDEX(INDIRECT($4:$4),Table1[//DB])</f>
        <v>#N/A</v>
      </c>
      <c r="N379" s="4" t="e">
        <f ca="1">INDEX(INDIRECT($4:$4),Table1[//DB])</f>
        <v>#N/A</v>
      </c>
      <c r="O379" s="4" t="e">
        <f ca="1">INDEX(INDIRECT($4:$4),Table1[//DB])</f>
        <v>#N/A</v>
      </c>
      <c r="P379" s="4" t="e">
        <f ca="1">INDEX(INDIRECT($4:$4),Table1[//DB])</f>
        <v>#N/A</v>
      </c>
      <c r="Q379" s="4" t="e">
        <f ca="1">INDEX(INDIRECT($4:$4),Table1[//DB])</f>
        <v>#N/A</v>
      </c>
      <c r="R379" s="4" t="e">
        <f ca="1">INDEX(INDIRECT($4:$4),Table1[//DB])</f>
        <v>#N/A</v>
      </c>
      <c r="S379" s="4" t="e">
        <f ca="1">INDEX(INDIRECT($4:$4),Table1[//DB])</f>
        <v>#N/A</v>
      </c>
      <c r="T379" s="4" t="e">
        <f ca="1">INDEX(INDIRECT($4:$4),Table1[//DB])</f>
        <v>#N/A</v>
      </c>
      <c r="U379" s="4" t="e">
        <f ca="1">INDEX(INDIRECT($4:$4),Table1[//DB])</f>
        <v>#N/A</v>
      </c>
      <c r="V379" s="4"/>
      <c r="W379" s="2">
        <f>INDEX([1]!NOTA[C],Table1[[#This Row],[//NOTA]])</f>
        <v>5</v>
      </c>
      <c r="X379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379" s="2">
        <f>IF(Table1[[#This Row],[CTN]]&lt;1,"",INDEX([1]!NOTA[QTY],Table1[[#This Row],[//NOTA]]))</f>
        <v>1800</v>
      </c>
      <c r="Z379" s="2" t="str">
        <f>IF(Table1[[#This Row],[CTN]]&lt;1,"",INDEX([1]!NOTA[STN],Table1[[#This Row],[//NOTA]]))</f>
        <v>LSN</v>
      </c>
      <c r="AA37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21600</v>
      </c>
      <c r="AB379" s="4" t="str">
        <f>IF(Table1[[#This Row],[CTN]]&lt;1,INDEX([1]!NOTA[QTY],Table1[[#This Row],[//NOTA]]),"")</f>
        <v/>
      </c>
      <c r="AC379" s="4" t="str">
        <f>IF(Table1[[#This Row],[SISA]]="","",INDEX([1]!NOTA[STN],Table1[[#This Row],[//NOTA]]))</f>
        <v/>
      </c>
      <c r="AD37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79" s="2" t="str">
        <f>IF(Table1[[#This Row],[SISA X]]="","",Table1[[#This Row],[STN X]])</f>
        <v/>
      </c>
      <c r="AF379" s="2" t="str">
        <f ca="1">IF(AND(AR$5:AR$466&gt;=$3:$3,AR$5:AR$466&lt;=$4:$4),Table1[[#This Row],[CTN]],"")</f>
        <v/>
      </c>
      <c r="AG379" s="2" t="str">
        <f ca="1">IF(Table1[[#This Row],[CTN_MG_1]]="","",Table1[[#This Row],[SISA X]])</f>
        <v/>
      </c>
      <c r="AH379" s="2" t="str">
        <f ca="1">IF(Table1[[#This Row],[QTY_ECER_MG_1]]="","",Table1[[#This Row],[STN SISA X]])</f>
        <v/>
      </c>
      <c r="AI379" s="2" t="str">
        <f ca="1">IF(Table1[[#This Row],[CTN_MG_1]]="","",COUNT(AF$6:AF379))</f>
        <v/>
      </c>
      <c r="AJ379" s="2" t="str">
        <f ca="1">IF(AND(Table1[TGL_H]&gt;=$3:$3,Table1[TGL_H]&lt;=$4:$4),Table1[CTN],"")</f>
        <v/>
      </c>
      <c r="AK379" s="2" t="str">
        <f ca="1">IF(Table1[[#This Row],[CTN_MG_2]]="","",Table1[[#This Row],[SISA X]])</f>
        <v/>
      </c>
      <c r="AL379" s="2" t="str">
        <f ca="1">IF(Table1[[#This Row],[QTY_ECER_MG_2]]="","",Table1[[#This Row],[STN SISA X]])</f>
        <v/>
      </c>
      <c r="AM379" s="2" t="str">
        <f ca="1">IF(Table1[[#This Row],[CTN_MG_2]]="","",COUNT(AJ$6:AJ379))</f>
        <v/>
      </c>
      <c r="AN379" s="2">
        <f ca="1">IF(AND(AR$5:AR$466&gt;=$3:$3,AR$5:AR$466&lt;=$4:$4),Table1[[#This Row],[CTN]],"")</f>
        <v>5</v>
      </c>
      <c r="AO379" s="2" t="str">
        <f ca="1">IF(Table1[[#This Row],[CTN_MG_3]]="","",Table1[[#This Row],[SISA X]])</f>
        <v/>
      </c>
      <c r="AP379" s="2" t="str">
        <f ca="1">IF(Table1[[#This Row],[QTY_ECER_MG_3]]="","",Table1[[#This Row],[STN SISA X]])</f>
        <v/>
      </c>
      <c r="AQ379" s="4">
        <f ca="1">IF(Table1[[#This Row],[CTN_MG_3]]="","",COUNT(AN$6:AN379))</f>
        <v>57</v>
      </c>
      <c r="AR379" s="3">
        <f ca="1">INDEX([1]!NOTA[TGL_H],Table1[[#This Row],[//NOTA]])</f>
        <v>45127</v>
      </c>
    </row>
    <row r="380" spans="1:44" x14ac:dyDescent="0.25">
      <c r="A380" s="1">
        <v>476</v>
      </c>
      <c r="D380" s="4" t="str">
        <f ca="1">INDEX([1]!NOTA[NB NOTA_C_QTY],Table1[[#This Row],[//NOTA]])</f>
        <v>pensil2bfancykypf3051360lsnartomoro</v>
      </c>
      <c r="E380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380" s="4" t="e">
        <f ca="1">MATCH(Table1[NB BM_C_QTY],Table6[POINTER],0)</f>
        <v>#N/A</v>
      </c>
      <c r="G380" s="4">
        <f t="shared" si="8"/>
        <v>476</v>
      </c>
      <c r="H380" s="4" t="e">
        <f ca="1">MATCH(Table1[[#This Row],[NB NOTA_C_QTY]],[2]!db[NB NOTA_C_QTY+F],0)</f>
        <v>#N/A</v>
      </c>
      <c r="I380" s="4" t="e">
        <f ca="1">INDEX(INDIRECT($4:$4),Table1[//DB])</f>
        <v>#N/A</v>
      </c>
      <c r="J380" s="4" t="e">
        <f ca="1">INDEX(INDIRECT($4:$4),Table1[//DB])</f>
        <v>#N/A</v>
      </c>
      <c r="K380" s="5" t="e">
        <f ca="1">INDEX(INDIRECT($4:$4),Table1[//DB])</f>
        <v>#N/A</v>
      </c>
      <c r="L380" s="4" t="e">
        <f ca="1">INDEX(INDIRECT($4:$4),Table1[//DB])</f>
        <v>#N/A</v>
      </c>
      <c r="M380" s="4" t="e">
        <f ca="1">INDEX(INDIRECT($4:$4),Table1[//DB])</f>
        <v>#N/A</v>
      </c>
      <c r="N380" s="4" t="e">
        <f ca="1">INDEX(INDIRECT($4:$4),Table1[//DB])</f>
        <v>#N/A</v>
      </c>
      <c r="O380" s="4" t="e">
        <f ca="1">INDEX(INDIRECT($4:$4),Table1[//DB])</f>
        <v>#N/A</v>
      </c>
      <c r="P380" s="4" t="e">
        <f ca="1">INDEX(INDIRECT($4:$4),Table1[//DB])</f>
        <v>#N/A</v>
      </c>
      <c r="Q380" s="4" t="e">
        <f ca="1">INDEX(INDIRECT($4:$4),Table1[//DB])</f>
        <v>#N/A</v>
      </c>
      <c r="R380" s="4" t="e">
        <f ca="1">INDEX(INDIRECT($4:$4),Table1[//DB])</f>
        <v>#N/A</v>
      </c>
      <c r="S380" s="4" t="e">
        <f ca="1">INDEX(INDIRECT($4:$4),Table1[//DB])</f>
        <v>#N/A</v>
      </c>
      <c r="T380" s="4" t="e">
        <f ca="1">INDEX(INDIRECT($4:$4),Table1[//DB])</f>
        <v>#N/A</v>
      </c>
      <c r="U380" s="4" t="e">
        <f ca="1">INDEX(INDIRECT($4:$4),Table1[//DB])</f>
        <v>#N/A</v>
      </c>
      <c r="V380" s="4"/>
      <c r="W380" s="2">
        <f>INDEX([1]!NOTA[C],Table1[[#This Row],[//NOTA]])</f>
        <v>1</v>
      </c>
      <c r="X380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380" s="2">
        <f>IF(Table1[[#This Row],[CTN]]&lt;1,"",INDEX([1]!NOTA[QTY],Table1[[#This Row],[//NOTA]]))</f>
        <v>360</v>
      </c>
      <c r="Z380" s="2" t="str">
        <f>IF(Table1[[#This Row],[CTN]]&lt;1,"",INDEX([1]!NOTA[STN],Table1[[#This Row],[//NOTA]]))</f>
        <v>LSN</v>
      </c>
      <c r="AA38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4320</v>
      </c>
      <c r="AB380" s="4" t="str">
        <f>IF(Table1[[#This Row],[CTN]]&lt;1,INDEX([1]!NOTA[QTY],Table1[[#This Row],[//NOTA]]),"")</f>
        <v/>
      </c>
      <c r="AC380" s="4" t="str">
        <f>IF(Table1[[#This Row],[SISA]]="","",INDEX([1]!NOTA[STN],Table1[[#This Row],[//NOTA]]))</f>
        <v/>
      </c>
      <c r="AD38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80" s="2" t="str">
        <f>IF(Table1[[#This Row],[SISA X]]="","",Table1[[#This Row],[STN X]])</f>
        <v/>
      </c>
      <c r="AF380" s="2" t="str">
        <f ca="1">IF(AND(AR$5:AR$466&gt;=$3:$3,AR$5:AR$466&lt;=$4:$4),Table1[[#This Row],[CTN]],"")</f>
        <v/>
      </c>
      <c r="AG380" s="2" t="str">
        <f ca="1">IF(Table1[[#This Row],[CTN_MG_1]]="","",Table1[[#This Row],[SISA X]])</f>
        <v/>
      </c>
      <c r="AH380" s="2" t="str">
        <f ca="1">IF(Table1[[#This Row],[QTY_ECER_MG_1]]="","",Table1[[#This Row],[STN SISA X]])</f>
        <v/>
      </c>
      <c r="AI380" s="2" t="str">
        <f ca="1">IF(Table1[[#This Row],[CTN_MG_1]]="","",COUNT(AF$6:AF380))</f>
        <v/>
      </c>
      <c r="AJ380" s="2" t="str">
        <f ca="1">IF(AND(Table1[TGL_H]&gt;=$3:$3,Table1[TGL_H]&lt;=$4:$4),Table1[CTN],"")</f>
        <v/>
      </c>
      <c r="AK380" s="2" t="str">
        <f ca="1">IF(Table1[[#This Row],[CTN_MG_2]]="","",Table1[[#This Row],[SISA X]])</f>
        <v/>
      </c>
      <c r="AL380" s="2" t="str">
        <f ca="1">IF(Table1[[#This Row],[QTY_ECER_MG_2]]="","",Table1[[#This Row],[STN SISA X]])</f>
        <v/>
      </c>
      <c r="AM380" s="2" t="str">
        <f ca="1">IF(Table1[[#This Row],[CTN_MG_2]]="","",COUNT(AJ$6:AJ380))</f>
        <v/>
      </c>
      <c r="AN380" s="2">
        <f ca="1">IF(AND(AR$5:AR$466&gt;=$3:$3,AR$5:AR$466&lt;=$4:$4),Table1[[#This Row],[CTN]],"")</f>
        <v>1</v>
      </c>
      <c r="AO380" s="2" t="str">
        <f ca="1">IF(Table1[[#This Row],[CTN_MG_3]]="","",Table1[[#This Row],[SISA X]])</f>
        <v/>
      </c>
      <c r="AP380" s="2" t="str">
        <f ca="1">IF(Table1[[#This Row],[QTY_ECER_MG_3]]="","",Table1[[#This Row],[STN SISA X]])</f>
        <v/>
      </c>
      <c r="AQ380" s="4">
        <f ca="1">IF(Table1[[#This Row],[CTN_MG_3]]="","",COUNT(AN$6:AN380))</f>
        <v>58</v>
      </c>
      <c r="AR380" s="3">
        <f ca="1">INDEX([1]!NOTA[TGL_H],Table1[[#This Row],[//NOTA]])</f>
        <v>45127</v>
      </c>
    </row>
    <row r="381" spans="1:44" x14ac:dyDescent="0.25">
      <c r="A381" s="1">
        <v>477</v>
      </c>
      <c r="D381" s="4" t="str">
        <f ca="1">INDEX([1]!NOTA[NB NOTA_C_QTY],Table1[[#This Row],[//NOTA]])</f>
        <v>pensil2bfancykypf3065360lsnartomoro</v>
      </c>
      <c r="E381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381" s="4" t="e">
        <f ca="1">MATCH(Table1[NB BM_C_QTY],Table6[POINTER],0)</f>
        <v>#N/A</v>
      </c>
      <c r="G381" s="4">
        <f t="shared" si="8"/>
        <v>477</v>
      </c>
      <c r="H381" s="4" t="e">
        <f ca="1">MATCH(Table1[[#This Row],[NB NOTA_C_QTY]],[2]!db[NB NOTA_C_QTY+F],0)</f>
        <v>#N/A</v>
      </c>
      <c r="I381" s="4" t="e">
        <f ca="1">INDEX(INDIRECT($4:$4),Table1[//DB])</f>
        <v>#N/A</v>
      </c>
      <c r="J381" s="4" t="e">
        <f ca="1">INDEX(INDIRECT($4:$4),Table1[//DB])</f>
        <v>#N/A</v>
      </c>
      <c r="K381" s="5" t="e">
        <f ca="1">INDEX(INDIRECT($4:$4),Table1[//DB])</f>
        <v>#N/A</v>
      </c>
      <c r="L381" s="4" t="e">
        <f ca="1">INDEX(INDIRECT($4:$4),Table1[//DB])</f>
        <v>#N/A</v>
      </c>
      <c r="M381" s="4" t="e">
        <f ca="1">INDEX(INDIRECT($4:$4),Table1[//DB])</f>
        <v>#N/A</v>
      </c>
      <c r="N381" s="4" t="e">
        <f ca="1">INDEX(INDIRECT($4:$4),Table1[//DB])</f>
        <v>#N/A</v>
      </c>
      <c r="O381" s="4" t="e">
        <f ca="1">INDEX(INDIRECT($4:$4),Table1[//DB])</f>
        <v>#N/A</v>
      </c>
      <c r="P381" s="4" t="e">
        <f ca="1">INDEX(INDIRECT($4:$4),Table1[//DB])</f>
        <v>#N/A</v>
      </c>
      <c r="Q381" s="4" t="e">
        <f ca="1">INDEX(INDIRECT($4:$4),Table1[//DB])</f>
        <v>#N/A</v>
      </c>
      <c r="R381" s="4" t="e">
        <f ca="1">INDEX(INDIRECT($4:$4),Table1[//DB])</f>
        <v>#N/A</v>
      </c>
      <c r="S381" s="4" t="e">
        <f ca="1">INDEX(INDIRECT($4:$4),Table1[//DB])</f>
        <v>#N/A</v>
      </c>
      <c r="T381" s="4" t="e">
        <f ca="1">INDEX(INDIRECT($4:$4),Table1[//DB])</f>
        <v>#N/A</v>
      </c>
      <c r="U381" s="4" t="e">
        <f ca="1">INDEX(INDIRECT($4:$4),Table1[//DB])</f>
        <v>#N/A</v>
      </c>
      <c r="V381" s="4"/>
      <c r="W381" s="2">
        <f>INDEX([1]!NOTA[C],Table1[[#This Row],[//NOTA]])</f>
        <v>1</v>
      </c>
      <c r="X381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381" s="2">
        <f>IF(Table1[[#This Row],[CTN]]&lt;1,"",INDEX([1]!NOTA[QTY],Table1[[#This Row],[//NOTA]]))</f>
        <v>360</v>
      </c>
      <c r="Z381" s="2" t="str">
        <f>IF(Table1[[#This Row],[CTN]]&lt;1,"",INDEX([1]!NOTA[STN],Table1[[#This Row],[//NOTA]]))</f>
        <v>LSN</v>
      </c>
      <c r="AA38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4320</v>
      </c>
      <c r="AB381" s="4" t="str">
        <f>IF(Table1[[#This Row],[CTN]]&lt;1,INDEX([1]!NOTA[QTY],Table1[[#This Row],[//NOTA]]),"")</f>
        <v/>
      </c>
      <c r="AC381" s="4" t="str">
        <f>IF(Table1[[#This Row],[SISA]]="","",INDEX([1]!NOTA[STN],Table1[[#This Row],[//NOTA]]))</f>
        <v/>
      </c>
      <c r="AD38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81" s="2" t="str">
        <f>IF(Table1[[#This Row],[SISA X]]="","",Table1[[#This Row],[STN X]])</f>
        <v/>
      </c>
      <c r="AF381" s="2" t="str">
        <f ca="1">IF(AND(AR$5:AR$466&gt;=$3:$3,AR$5:AR$466&lt;=$4:$4),Table1[[#This Row],[CTN]],"")</f>
        <v/>
      </c>
      <c r="AG381" s="2" t="str">
        <f ca="1">IF(Table1[[#This Row],[CTN_MG_1]]="","",Table1[[#This Row],[SISA X]])</f>
        <v/>
      </c>
      <c r="AH381" s="2" t="str">
        <f ca="1">IF(Table1[[#This Row],[QTY_ECER_MG_1]]="","",Table1[[#This Row],[STN SISA X]])</f>
        <v/>
      </c>
      <c r="AI381" s="2" t="str">
        <f ca="1">IF(Table1[[#This Row],[CTN_MG_1]]="","",COUNT(AF$6:AF381))</f>
        <v/>
      </c>
      <c r="AJ381" s="2" t="str">
        <f ca="1">IF(AND(Table1[TGL_H]&gt;=$3:$3,Table1[TGL_H]&lt;=$4:$4),Table1[CTN],"")</f>
        <v/>
      </c>
      <c r="AK381" s="2" t="str">
        <f ca="1">IF(Table1[[#This Row],[CTN_MG_2]]="","",Table1[[#This Row],[SISA X]])</f>
        <v/>
      </c>
      <c r="AL381" s="2" t="str">
        <f ca="1">IF(Table1[[#This Row],[QTY_ECER_MG_2]]="","",Table1[[#This Row],[STN SISA X]])</f>
        <v/>
      </c>
      <c r="AM381" s="2" t="str">
        <f ca="1">IF(Table1[[#This Row],[CTN_MG_2]]="","",COUNT(AJ$6:AJ381))</f>
        <v/>
      </c>
      <c r="AN381" s="2">
        <f ca="1">IF(AND(AR$5:AR$466&gt;=$3:$3,AR$5:AR$466&lt;=$4:$4),Table1[[#This Row],[CTN]],"")</f>
        <v>1</v>
      </c>
      <c r="AO381" s="2" t="str">
        <f ca="1">IF(Table1[[#This Row],[CTN_MG_3]]="","",Table1[[#This Row],[SISA X]])</f>
        <v/>
      </c>
      <c r="AP381" s="2" t="str">
        <f ca="1">IF(Table1[[#This Row],[QTY_ECER_MG_3]]="","",Table1[[#This Row],[STN SISA X]])</f>
        <v/>
      </c>
      <c r="AQ381" s="4">
        <f ca="1">IF(Table1[[#This Row],[CTN_MG_3]]="","",COUNT(AN$6:AN381))</f>
        <v>59</v>
      </c>
      <c r="AR381" s="3">
        <f ca="1">INDEX([1]!NOTA[TGL_H],Table1[[#This Row],[//NOTA]])</f>
        <v>45127</v>
      </c>
    </row>
    <row r="382" spans="1:44" x14ac:dyDescent="0.25">
      <c r="A382" s="1">
        <v>478</v>
      </c>
      <c r="D382" s="4" t="str">
        <f ca="1">INDEX([1]!NOTA[NB NOTA_C_QTY],Table1[[#This Row],[//NOTA]])</f>
        <v>pensil2bkayagifancykypf3063360lsnartomoro</v>
      </c>
      <c r="E382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382" s="4" t="e">
        <f ca="1">MATCH(Table1[NB BM_C_QTY],Table6[POINTER],0)</f>
        <v>#N/A</v>
      </c>
      <c r="G382" s="4">
        <f t="shared" si="8"/>
        <v>478</v>
      </c>
      <c r="H382" s="4" t="e">
        <f ca="1">MATCH(Table1[[#This Row],[NB NOTA_C_QTY]],[2]!db[NB NOTA_C_QTY+F],0)</f>
        <v>#N/A</v>
      </c>
      <c r="I382" s="4" t="e">
        <f ca="1">INDEX(INDIRECT($4:$4),Table1[//DB])</f>
        <v>#N/A</v>
      </c>
      <c r="J382" s="4" t="e">
        <f ca="1">INDEX(INDIRECT($4:$4),Table1[//DB])</f>
        <v>#N/A</v>
      </c>
      <c r="K382" s="5" t="e">
        <f ca="1">INDEX(INDIRECT($4:$4),Table1[//DB])</f>
        <v>#N/A</v>
      </c>
      <c r="L382" s="4" t="e">
        <f ca="1">INDEX(INDIRECT($4:$4),Table1[//DB])</f>
        <v>#N/A</v>
      </c>
      <c r="M382" s="4" t="e">
        <f ca="1">INDEX(INDIRECT($4:$4),Table1[//DB])</f>
        <v>#N/A</v>
      </c>
      <c r="N382" s="4" t="e">
        <f ca="1">INDEX(INDIRECT($4:$4),Table1[//DB])</f>
        <v>#N/A</v>
      </c>
      <c r="O382" s="4" t="e">
        <f ca="1">INDEX(INDIRECT($4:$4),Table1[//DB])</f>
        <v>#N/A</v>
      </c>
      <c r="P382" s="4" t="e">
        <f ca="1">INDEX(INDIRECT($4:$4),Table1[//DB])</f>
        <v>#N/A</v>
      </c>
      <c r="Q382" s="4" t="e">
        <f ca="1">INDEX(INDIRECT($4:$4),Table1[//DB])</f>
        <v>#N/A</v>
      </c>
      <c r="R382" s="4" t="e">
        <f ca="1">INDEX(INDIRECT($4:$4),Table1[//DB])</f>
        <v>#N/A</v>
      </c>
      <c r="S382" s="4" t="e">
        <f ca="1">INDEX(INDIRECT($4:$4),Table1[//DB])</f>
        <v>#N/A</v>
      </c>
      <c r="T382" s="4" t="e">
        <f ca="1">INDEX(INDIRECT($4:$4),Table1[//DB])</f>
        <v>#N/A</v>
      </c>
      <c r="U382" s="4" t="e">
        <f ca="1">INDEX(INDIRECT($4:$4),Table1[//DB])</f>
        <v>#N/A</v>
      </c>
      <c r="V382" s="4"/>
      <c r="W382" s="2">
        <f>INDEX([1]!NOTA[C],Table1[[#This Row],[//NOTA]])</f>
        <v>1</v>
      </c>
      <c r="X382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382" s="2">
        <f>IF(Table1[[#This Row],[CTN]]&lt;1,"",INDEX([1]!NOTA[QTY],Table1[[#This Row],[//NOTA]]))</f>
        <v>360</v>
      </c>
      <c r="Z382" s="2" t="str">
        <f>IF(Table1[[#This Row],[CTN]]&lt;1,"",INDEX([1]!NOTA[STN],Table1[[#This Row],[//NOTA]]))</f>
        <v>LSN</v>
      </c>
      <c r="AA38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4320</v>
      </c>
      <c r="AB382" s="4" t="str">
        <f>IF(Table1[[#This Row],[CTN]]&lt;1,INDEX([1]!NOTA[QTY],Table1[[#This Row],[//NOTA]]),"")</f>
        <v/>
      </c>
      <c r="AC382" s="4" t="str">
        <f>IF(Table1[[#This Row],[SISA]]="","",INDEX([1]!NOTA[STN],Table1[[#This Row],[//NOTA]]))</f>
        <v/>
      </c>
      <c r="AD38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82" s="2" t="str">
        <f>IF(Table1[[#This Row],[SISA X]]="","",Table1[[#This Row],[STN X]])</f>
        <v/>
      </c>
      <c r="AF382" s="2" t="str">
        <f ca="1">IF(AND(AR$5:AR$466&gt;=$3:$3,AR$5:AR$466&lt;=$4:$4),Table1[[#This Row],[CTN]],"")</f>
        <v/>
      </c>
      <c r="AG382" s="2" t="str">
        <f ca="1">IF(Table1[[#This Row],[CTN_MG_1]]="","",Table1[[#This Row],[SISA X]])</f>
        <v/>
      </c>
      <c r="AH382" s="2" t="str">
        <f ca="1">IF(Table1[[#This Row],[QTY_ECER_MG_1]]="","",Table1[[#This Row],[STN SISA X]])</f>
        <v/>
      </c>
      <c r="AI382" s="2" t="str">
        <f ca="1">IF(Table1[[#This Row],[CTN_MG_1]]="","",COUNT(AF$6:AF382))</f>
        <v/>
      </c>
      <c r="AJ382" s="2" t="str">
        <f ca="1">IF(AND(Table1[TGL_H]&gt;=$3:$3,Table1[TGL_H]&lt;=$4:$4),Table1[CTN],"")</f>
        <v/>
      </c>
      <c r="AK382" s="2" t="str">
        <f ca="1">IF(Table1[[#This Row],[CTN_MG_2]]="","",Table1[[#This Row],[SISA X]])</f>
        <v/>
      </c>
      <c r="AL382" s="2" t="str">
        <f ca="1">IF(Table1[[#This Row],[QTY_ECER_MG_2]]="","",Table1[[#This Row],[STN SISA X]])</f>
        <v/>
      </c>
      <c r="AM382" s="2" t="str">
        <f ca="1">IF(Table1[[#This Row],[CTN_MG_2]]="","",COUNT(AJ$6:AJ382))</f>
        <v/>
      </c>
      <c r="AN382" s="2">
        <f ca="1">IF(AND(AR$5:AR$466&gt;=$3:$3,AR$5:AR$466&lt;=$4:$4),Table1[[#This Row],[CTN]],"")</f>
        <v>1</v>
      </c>
      <c r="AO382" s="2" t="str">
        <f ca="1">IF(Table1[[#This Row],[CTN_MG_3]]="","",Table1[[#This Row],[SISA X]])</f>
        <v/>
      </c>
      <c r="AP382" s="2" t="str">
        <f ca="1">IF(Table1[[#This Row],[QTY_ECER_MG_3]]="","",Table1[[#This Row],[STN SISA X]])</f>
        <v/>
      </c>
      <c r="AQ382" s="4">
        <f ca="1">IF(Table1[[#This Row],[CTN_MG_3]]="","",COUNT(AN$6:AN382))</f>
        <v>60</v>
      </c>
      <c r="AR382" s="3">
        <f ca="1">INDEX([1]!NOTA[TGL_H],Table1[[#This Row],[//NOTA]])</f>
        <v>45127</v>
      </c>
    </row>
    <row r="383" spans="1:44" x14ac:dyDescent="0.25">
      <c r="A383" s="1">
        <v>479</v>
      </c>
      <c r="D383" s="4" t="str">
        <f ca="1">INDEX([1]!NOTA[NB NOTA_C_QTY],Table1[[#This Row],[//NOTA]])</f>
        <v>pensil2bkayagikypf3060360lsnartomoro</v>
      </c>
      <c r="E383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383" s="4" t="e">
        <f ca="1">MATCH(Table1[NB BM_C_QTY],Table6[POINTER],0)</f>
        <v>#N/A</v>
      </c>
      <c r="G383" s="4">
        <f t="shared" si="8"/>
        <v>479</v>
      </c>
      <c r="H383" s="4" t="e">
        <f ca="1">MATCH(Table1[[#This Row],[NB NOTA_C_QTY]],[2]!db[NB NOTA_C_QTY+F],0)</f>
        <v>#N/A</v>
      </c>
      <c r="I383" s="4" t="e">
        <f ca="1">INDEX(INDIRECT($4:$4),Table1[//DB])</f>
        <v>#N/A</v>
      </c>
      <c r="J383" s="4" t="e">
        <f ca="1">INDEX(INDIRECT($4:$4),Table1[//DB])</f>
        <v>#N/A</v>
      </c>
      <c r="K383" s="5" t="e">
        <f ca="1">INDEX(INDIRECT($4:$4),Table1[//DB])</f>
        <v>#N/A</v>
      </c>
      <c r="L383" s="4" t="e">
        <f ca="1">INDEX(INDIRECT($4:$4),Table1[//DB])</f>
        <v>#N/A</v>
      </c>
      <c r="M383" s="4" t="e">
        <f ca="1">INDEX(INDIRECT($4:$4),Table1[//DB])</f>
        <v>#N/A</v>
      </c>
      <c r="N383" s="4" t="e">
        <f ca="1">INDEX(INDIRECT($4:$4),Table1[//DB])</f>
        <v>#N/A</v>
      </c>
      <c r="O383" s="4" t="e">
        <f ca="1">INDEX(INDIRECT($4:$4),Table1[//DB])</f>
        <v>#N/A</v>
      </c>
      <c r="P383" s="4" t="e">
        <f ca="1">INDEX(INDIRECT($4:$4),Table1[//DB])</f>
        <v>#N/A</v>
      </c>
      <c r="Q383" s="4" t="e">
        <f ca="1">INDEX(INDIRECT($4:$4),Table1[//DB])</f>
        <v>#N/A</v>
      </c>
      <c r="R383" s="4" t="e">
        <f ca="1">INDEX(INDIRECT($4:$4),Table1[//DB])</f>
        <v>#N/A</v>
      </c>
      <c r="S383" s="4" t="e">
        <f ca="1">INDEX(INDIRECT($4:$4),Table1[//DB])</f>
        <v>#N/A</v>
      </c>
      <c r="T383" s="4" t="e">
        <f ca="1">INDEX(INDIRECT($4:$4),Table1[//DB])</f>
        <v>#N/A</v>
      </c>
      <c r="U383" s="4" t="e">
        <f ca="1">INDEX(INDIRECT($4:$4),Table1[//DB])</f>
        <v>#N/A</v>
      </c>
      <c r="V383" s="4"/>
      <c r="W383" s="2">
        <f>INDEX([1]!NOTA[C],Table1[[#This Row],[//NOTA]])</f>
        <v>1</v>
      </c>
      <c r="X383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383" s="2">
        <f>IF(Table1[[#This Row],[CTN]]&lt;1,"",INDEX([1]!NOTA[QTY],Table1[[#This Row],[//NOTA]]))</f>
        <v>360</v>
      </c>
      <c r="Z383" s="2" t="str">
        <f>IF(Table1[[#This Row],[CTN]]&lt;1,"",INDEX([1]!NOTA[STN],Table1[[#This Row],[//NOTA]]))</f>
        <v>LSN</v>
      </c>
      <c r="AA38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4320</v>
      </c>
      <c r="AB383" s="4" t="str">
        <f>IF(Table1[[#This Row],[CTN]]&lt;1,INDEX([1]!NOTA[QTY],Table1[[#This Row],[//NOTA]]),"")</f>
        <v/>
      </c>
      <c r="AC383" s="4" t="str">
        <f>IF(Table1[[#This Row],[SISA]]="","",INDEX([1]!NOTA[STN],Table1[[#This Row],[//NOTA]]))</f>
        <v/>
      </c>
      <c r="AD38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83" s="2" t="str">
        <f>IF(Table1[[#This Row],[SISA X]]="","",Table1[[#This Row],[STN X]])</f>
        <v/>
      </c>
      <c r="AF383" s="2" t="str">
        <f ca="1">IF(AND(AR$5:AR$466&gt;=$3:$3,AR$5:AR$466&lt;=$4:$4),Table1[[#This Row],[CTN]],"")</f>
        <v/>
      </c>
      <c r="AG383" s="2" t="str">
        <f ca="1">IF(Table1[[#This Row],[CTN_MG_1]]="","",Table1[[#This Row],[SISA X]])</f>
        <v/>
      </c>
      <c r="AH383" s="2" t="str">
        <f ca="1">IF(Table1[[#This Row],[QTY_ECER_MG_1]]="","",Table1[[#This Row],[STN SISA X]])</f>
        <v/>
      </c>
      <c r="AI383" s="2" t="str">
        <f ca="1">IF(Table1[[#This Row],[CTN_MG_1]]="","",COUNT(AF$6:AF383))</f>
        <v/>
      </c>
      <c r="AJ383" s="2" t="str">
        <f ca="1">IF(AND(Table1[TGL_H]&gt;=$3:$3,Table1[TGL_H]&lt;=$4:$4),Table1[CTN],"")</f>
        <v/>
      </c>
      <c r="AK383" s="2" t="str">
        <f ca="1">IF(Table1[[#This Row],[CTN_MG_2]]="","",Table1[[#This Row],[SISA X]])</f>
        <v/>
      </c>
      <c r="AL383" s="2" t="str">
        <f ca="1">IF(Table1[[#This Row],[QTY_ECER_MG_2]]="","",Table1[[#This Row],[STN SISA X]])</f>
        <v/>
      </c>
      <c r="AM383" s="2" t="str">
        <f ca="1">IF(Table1[[#This Row],[CTN_MG_2]]="","",COUNT(AJ$6:AJ383))</f>
        <v/>
      </c>
      <c r="AN383" s="2">
        <f ca="1">IF(AND(AR$5:AR$466&gt;=$3:$3,AR$5:AR$466&lt;=$4:$4),Table1[[#This Row],[CTN]],"")</f>
        <v>1</v>
      </c>
      <c r="AO383" s="2" t="str">
        <f ca="1">IF(Table1[[#This Row],[CTN_MG_3]]="","",Table1[[#This Row],[SISA X]])</f>
        <v/>
      </c>
      <c r="AP383" s="2" t="str">
        <f ca="1">IF(Table1[[#This Row],[QTY_ECER_MG_3]]="","",Table1[[#This Row],[STN SISA X]])</f>
        <v/>
      </c>
      <c r="AQ383" s="4">
        <f ca="1">IF(Table1[[#This Row],[CTN_MG_3]]="","",COUNT(AN$6:AN383))</f>
        <v>61</v>
      </c>
      <c r="AR383" s="3">
        <f ca="1">INDEX([1]!NOTA[TGL_H],Table1[[#This Row],[//NOTA]])</f>
        <v>45127</v>
      </c>
    </row>
    <row r="384" spans="1:44" x14ac:dyDescent="0.25">
      <c r="A384" s="1">
        <v>480</v>
      </c>
      <c r="D384" s="4" t="str">
        <f ca="1">INDEX([1]!NOTA[NB NOTA_C_QTY],Table1[[#This Row],[//NOTA]])</f>
        <v>pensilkayagiskinkypf2025360lsnartomoro</v>
      </c>
      <c r="E384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384" s="4" t="e">
        <f ca="1">MATCH(Table1[NB BM_C_QTY],Table6[POINTER],0)</f>
        <v>#N/A</v>
      </c>
      <c r="G384" s="4">
        <f t="shared" si="8"/>
        <v>480</v>
      </c>
      <c r="H384" s="4" t="e">
        <f ca="1">MATCH(Table1[[#This Row],[NB NOTA_C_QTY]],[2]!db[NB NOTA_C_QTY+F],0)</f>
        <v>#N/A</v>
      </c>
      <c r="I384" s="4" t="e">
        <f ca="1">INDEX(INDIRECT($4:$4),Table1[//DB])</f>
        <v>#N/A</v>
      </c>
      <c r="J384" s="4" t="e">
        <f ca="1">INDEX(INDIRECT($4:$4),Table1[//DB])</f>
        <v>#N/A</v>
      </c>
      <c r="K384" s="5" t="e">
        <f ca="1">INDEX(INDIRECT($4:$4),Table1[//DB])</f>
        <v>#N/A</v>
      </c>
      <c r="L384" s="4" t="e">
        <f ca="1">INDEX(INDIRECT($4:$4),Table1[//DB])</f>
        <v>#N/A</v>
      </c>
      <c r="M384" s="4" t="e">
        <f ca="1">INDEX(INDIRECT($4:$4),Table1[//DB])</f>
        <v>#N/A</v>
      </c>
      <c r="N384" s="4" t="e">
        <f ca="1">INDEX(INDIRECT($4:$4),Table1[//DB])</f>
        <v>#N/A</v>
      </c>
      <c r="O384" s="4" t="e">
        <f ca="1">INDEX(INDIRECT($4:$4),Table1[//DB])</f>
        <v>#N/A</v>
      </c>
      <c r="P384" s="4" t="e">
        <f ca="1">INDEX(INDIRECT($4:$4),Table1[//DB])</f>
        <v>#N/A</v>
      </c>
      <c r="Q384" s="4" t="e">
        <f ca="1">INDEX(INDIRECT($4:$4),Table1[//DB])</f>
        <v>#N/A</v>
      </c>
      <c r="R384" s="4" t="e">
        <f ca="1">INDEX(INDIRECT($4:$4),Table1[//DB])</f>
        <v>#N/A</v>
      </c>
      <c r="S384" s="4" t="e">
        <f ca="1">INDEX(INDIRECT($4:$4),Table1[//DB])</f>
        <v>#N/A</v>
      </c>
      <c r="T384" s="4" t="e">
        <f ca="1">INDEX(INDIRECT($4:$4),Table1[//DB])</f>
        <v>#N/A</v>
      </c>
      <c r="U384" s="4" t="e">
        <f ca="1">INDEX(INDIRECT($4:$4),Table1[//DB])</f>
        <v>#N/A</v>
      </c>
      <c r="V384" s="4"/>
      <c r="W384" s="2">
        <f>INDEX([1]!NOTA[C],Table1[[#This Row],[//NOTA]])</f>
        <v>1</v>
      </c>
      <c r="X384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384" s="2">
        <f>IF(Table1[[#This Row],[CTN]]&lt;1,"",INDEX([1]!NOTA[QTY],Table1[[#This Row],[//NOTA]]))</f>
        <v>360</v>
      </c>
      <c r="Z384" s="2" t="str">
        <f>IF(Table1[[#This Row],[CTN]]&lt;1,"",INDEX([1]!NOTA[STN],Table1[[#This Row],[//NOTA]]))</f>
        <v>LSN</v>
      </c>
      <c r="AA38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4320</v>
      </c>
      <c r="AB384" s="4" t="str">
        <f>IF(Table1[[#This Row],[CTN]]&lt;1,INDEX([1]!NOTA[QTY],Table1[[#This Row],[//NOTA]]),"")</f>
        <v/>
      </c>
      <c r="AC384" s="4" t="str">
        <f>IF(Table1[[#This Row],[SISA]]="","",INDEX([1]!NOTA[STN],Table1[[#This Row],[//NOTA]]))</f>
        <v/>
      </c>
      <c r="AD38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84" s="2" t="str">
        <f>IF(Table1[[#This Row],[SISA X]]="","",Table1[[#This Row],[STN X]])</f>
        <v/>
      </c>
      <c r="AF384" s="2" t="str">
        <f ca="1">IF(AND(AR$5:AR$466&gt;=$3:$3,AR$5:AR$466&lt;=$4:$4),Table1[[#This Row],[CTN]],"")</f>
        <v/>
      </c>
      <c r="AG384" s="2" t="str">
        <f ca="1">IF(Table1[[#This Row],[CTN_MG_1]]="","",Table1[[#This Row],[SISA X]])</f>
        <v/>
      </c>
      <c r="AH384" s="2" t="str">
        <f ca="1">IF(Table1[[#This Row],[QTY_ECER_MG_1]]="","",Table1[[#This Row],[STN SISA X]])</f>
        <v/>
      </c>
      <c r="AI384" s="2" t="str">
        <f ca="1">IF(Table1[[#This Row],[CTN_MG_1]]="","",COUNT(AF$6:AF384))</f>
        <v/>
      </c>
      <c r="AJ384" s="2" t="str">
        <f ca="1">IF(AND(Table1[TGL_H]&gt;=$3:$3,Table1[TGL_H]&lt;=$4:$4),Table1[CTN],"")</f>
        <v/>
      </c>
      <c r="AK384" s="2" t="str">
        <f ca="1">IF(Table1[[#This Row],[CTN_MG_2]]="","",Table1[[#This Row],[SISA X]])</f>
        <v/>
      </c>
      <c r="AL384" s="2" t="str">
        <f ca="1">IF(Table1[[#This Row],[QTY_ECER_MG_2]]="","",Table1[[#This Row],[STN SISA X]])</f>
        <v/>
      </c>
      <c r="AM384" s="2" t="str">
        <f ca="1">IF(Table1[[#This Row],[CTN_MG_2]]="","",COUNT(AJ$6:AJ384))</f>
        <v/>
      </c>
      <c r="AN384" s="2">
        <f ca="1">IF(AND(AR$5:AR$466&gt;=$3:$3,AR$5:AR$466&lt;=$4:$4),Table1[[#This Row],[CTN]],"")</f>
        <v>1</v>
      </c>
      <c r="AO384" s="2" t="str">
        <f ca="1">IF(Table1[[#This Row],[CTN_MG_3]]="","",Table1[[#This Row],[SISA X]])</f>
        <v/>
      </c>
      <c r="AP384" s="2" t="str">
        <f ca="1">IF(Table1[[#This Row],[QTY_ECER_MG_3]]="","",Table1[[#This Row],[STN SISA X]])</f>
        <v/>
      </c>
      <c r="AQ384" s="4">
        <f ca="1">IF(Table1[[#This Row],[CTN_MG_3]]="","",COUNT(AN$6:AN384))</f>
        <v>62</v>
      </c>
      <c r="AR384" s="3">
        <f ca="1">INDEX([1]!NOTA[TGL_H],Table1[[#This Row],[//NOTA]])</f>
        <v>45127</v>
      </c>
    </row>
    <row r="385" spans="1:44" x14ac:dyDescent="0.25">
      <c r="A385" s="1">
        <v>483</v>
      </c>
      <c r="D385" s="4" t="str">
        <f ca="1">INDEX([1]!NOTA[NB NOTA_C_QTY],Table1[[#This Row],[//NOTA]])</f>
        <v>gelzhixinrefillg3109120lsnuntana</v>
      </c>
      <c r="E38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gelzhixinrefillg3109120lsn</v>
      </c>
      <c r="F385" s="4" t="e">
        <f ca="1">MATCH(Table1[NB BM_C_QTY],Table6[POINTER],0)</f>
        <v>#N/A</v>
      </c>
      <c r="G385" s="4">
        <f t="shared" si="8"/>
        <v>483</v>
      </c>
      <c r="H385" s="4">
        <f ca="1">MATCH(Table1[[#This Row],[NB NOTA_C_QTY]],[2]!db[NB NOTA_C_QTY+F],0)</f>
        <v>1023</v>
      </c>
      <c r="I385" s="4" t="str">
        <f ca="1">INDEX(INDIRECT($4:$4),Table1[//DB])</f>
        <v>Gel Zhixin + Refill G-3109</v>
      </c>
      <c r="J385" s="4" t="str">
        <f ca="1">INDEX(INDIRECT($4:$4),Table1[//DB])</f>
        <v>UNTANA</v>
      </c>
      <c r="K385" s="5" t="str">
        <f ca="1">INDEX(INDIRECT($4:$4),Table1[//DB])</f>
        <v>DB STATIONERY</v>
      </c>
      <c r="L385" s="4" t="str">
        <f ca="1">INDEX(INDIRECT($4:$4),Table1[//DB])</f>
        <v>120 LSN</v>
      </c>
      <c r="M385" s="4" t="str">
        <f ca="1">INDEX(INDIRECT($4:$4),Table1[//DB])</f>
        <v>pen</v>
      </c>
      <c r="N385" s="4" t="str">
        <f ca="1">INDEX(INDIRECT($4:$4),Table1[//DB])</f>
        <v>120</v>
      </c>
      <c r="O385" s="4" t="str">
        <f ca="1">INDEX(INDIRECT($4:$4),Table1[//DB])</f>
        <v>LSN</v>
      </c>
      <c r="P385" s="4">
        <f ca="1">INDEX(INDIRECT($4:$4),Table1[//DB])</f>
        <v>12</v>
      </c>
      <c r="Q385" s="4" t="str">
        <f ca="1">INDEX(INDIRECT($4:$4),Table1[//DB])</f>
        <v>PCS</v>
      </c>
      <c r="R385" s="4" t="str">
        <f ca="1">INDEX(INDIRECT($4:$4),Table1[//DB])</f>
        <v/>
      </c>
      <c r="S385" s="4" t="str">
        <f ca="1">INDEX(INDIRECT($4:$4),Table1[//DB])</f>
        <v/>
      </c>
      <c r="T385" s="4">
        <f ca="1">INDEX(INDIRECT($4:$4),Table1[//DB])</f>
        <v>1440</v>
      </c>
      <c r="U385" s="4" t="str">
        <f ca="1">INDEX(INDIRECT($4:$4),Table1[//DB])</f>
        <v>PCS</v>
      </c>
      <c r="V385" s="4"/>
      <c r="W385" s="2">
        <f>INDEX([1]!NOTA[C],Table1[[#This Row],[//NOTA]])</f>
        <v>1</v>
      </c>
      <c r="X38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85" s="2">
        <f>IF(Table1[[#This Row],[CTN]]&lt;1,"",INDEX([1]!NOTA[QTY],Table1[[#This Row],[//NOTA]]))</f>
        <v>120</v>
      </c>
      <c r="Z385" s="2" t="str">
        <f>IF(Table1[[#This Row],[CTN]]&lt;1,"",INDEX([1]!NOTA[STN],Table1[[#This Row],[//NOTA]]))</f>
        <v>LSN</v>
      </c>
      <c r="AA38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385" s="4" t="str">
        <f>IF(Table1[[#This Row],[CTN]]&lt;1,INDEX([1]!NOTA[QTY],Table1[[#This Row],[//NOTA]]),"")</f>
        <v/>
      </c>
      <c r="AC385" s="4" t="str">
        <f>IF(Table1[[#This Row],[SISA]]="","",INDEX([1]!NOTA[STN],Table1[[#This Row],[//NOTA]]))</f>
        <v/>
      </c>
      <c r="AD38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85" s="2" t="str">
        <f>IF(Table1[[#This Row],[SISA X]]="","",Table1[[#This Row],[STN X]])</f>
        <v/>
      </c>
      <c r="AF385" s="2" t="str">
        <f ca="1">IF(AND(AR$5:AR$466&gt;=$3:$3,AR$5:AR$466&lt;=$4:$4),Table1[[#This Row],[CTN]],"")</f>
        <v/>
      </c>
      <c r="AG385" s="2" t="str">
        <f ca="1">IF(Table1[[#This Row],[CTN_MG_1]]="","",Table1[[#This Row],[SISA X]])</f>
        <v/>
      </c>
      <c r="AH385" s="2" t="str">
        <f ca="1">IF(Table1[[#This Row],[QTY_ECER_MG_1]]="","",Table1[[#This Row],[STN SISA X]])</f>
        <v/>
      </c>
      <c r="AI385" s="2" t="str">
        <f ca="1">IF(Table1[[#This Row],[CTN_MG_1]]="","",COUNT(AF$6:AF385))</f>
        <v/>
      </c>
      <c r="AJ385" s="2" t="str">
        <f ca="1">IF(AND(Table1[TGL_H]&gt;=$3:$3,Table1[TGL_H]&lt;=$4:$4),Table1[CTN],"")</f>
        <v/>
      </c>
      <c r="AK385" s="2" t="str">
        <f ca="1">IF(Table1[[#This Row],[CTN_MG_2]]="","",Table1[[#This Row],[SISA X]])</f>
        <v/>
      </c>
      <c r="AL385" s="2" t="str">
        <f ca="1">IF(Table1[[#This Row],[QTY_ECER_MG_2]]="","",Table1[[#This Row],[STN SISA X]])</f>
        <v/>
      </c>
      <c r="AM385" s="2" t="str">
        <f ca="1">IF(Table1[[#This Row],[CTN_MG_2]]="","",COUNT(AJ$6:AJ385))</f>
        <v/>
      </c>
      <c r="AN385" s="2">
        <f ca="1">IF(AND(AR$5:AR$466&gt;=$3:$3,AR$5:AR$466&lt;=$4:$4),Table1[[#This Row],[CTN]],"")</f>
        <v>1</v>
      </c>
      <c r="AO385" s="2" t="str">
        <f ca="1">IF(Table1[[#This Row],[CTN_MG_3]]="","",Table1[[#This Row],[SISA X]])</f>
        <v/>
      </c>
      <c r="AP385" s="2" t="str">
        <f ca="1">IF(Table1[[#This Row],[QTY_ECER_MG_3]]="","",Table1[[#This Row],[STN SISA X]])</f>
        <v/>
      </c>
      <c r="AQ385" s="4">
        <f ca="1">IF(Table1[[#This Row],[CTN_MG_3]]="","",COUNT(AN$6:AN385))</f>
        <v>63</v>
      </c>
      <c r="AR385" s="3">
        <f ca="1">INDEX([1]!NOTA[TGL_H],Table1[[#This Row],[//NOTA]])</f>
        <v>45127</v>
      </c>
    </row>
    <row r="386" spans="1:44" x14ac:dyDescent="0.25">
      <c r="A386" s="1">
        <v>484</v>
      </c>
      <c r="D386" s="4" t="str">
        <f ca="1">INDEX([1]!NOTA[NB NOTA_C_QTY],Table1[[#This Row],[//NOTA]])</f>
        <v>gelzhixinrefillg3116120lsnuntana</v>
      </c>
      <c r="E38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gelzhixinrefillg3116120lsn</v>
      </c>
      <c r="F386" s="4" t="e">
        <f ca="1">MATCH(Table1[NB BM_C_QTY],Table6[POINTER],0)</f>
        <v>#N/A</v>
      </c>
      <c r="G386" s="4">
        <f t="shared" si="8"/>
        <v>484</v>
      </c>
      <c r="H386" s="4">
        <f ca="1">MATCH(Table1[[#This Row],[NB NOTA_C_QTY]],[2]!db[NB NOTA_C_QTY+F],0)</f>
        <v>1029</v>
      </c>
      <c r="I386" s="4" t="str">
        <f ca="1">INDEX(INDIRECT($4:$4),Table1[//DB])</f>
        <v>Gel Zhixin + Refill G-3116</v>
      </c>
      <c r="J386" s="4" t="str">
        <f ca="1">INDEX(INDIRECT($4:$4),Table1[//DB])</f>
        <v>UNTANA</v>
      </c>
      <c r="K386" s="5" t="str">
        <f ca="1">INDEX(INDIRECT($4:$4),Table1[//DB])</f>
        <v>DB STATIONERY</v>
      </c>
      <c r="L386" s="4" t="str">
        <f ca="1">INDEX(INDIRECT($4:$4),Table1[//DB])</f>
        <v>120 LSN</v>
      </c>
      <c r="M386" s="4" t="str">
        <f ca="1">INDEX(INDIRECT($4:$4),Table1[//DB])</f>
        <v>pen</v>
      </c>
      <c r="N386" s="4" t="str">
        <f ca="1">INDEX(INDIRECT($4:$4),Table1[//DB])</f>
        <v>120</v>
      </c>
      <c r="O386" s="4" t="str">
        <f ca="1">INDEX(INDIRECT($4:$4),Table1[//DB])</f>
        <v>LSN</v>
      </c>
      <c r="P386" s="4">
        <f ca="1">INDEX(INDIRECT($4:$4),Table1[//DB])</f>
        <v>12</v>
      </c>
      <c r="Q386" s="4" t="str">
        <f ca="1">INDEX(INDIRECT($4:$4),Table1[//DB])</f>
        <v>PCS</v>
      </c>
      <c r="R386" s="4" t="str">
        <f ca="1">INDEX(INDIRECT($4:$4),Table1[//DB])</f>
        <v/>
      </c>
      <c r="S386" s="4" t="str">
        <f ca="1">INDEX(INDIRECT($4:$4),Table1[//DB])</f>
        <v/>
      </c>
      <c r="T386" s="4">
        <f ca="1">INDEX(INDIRECT($4:$4),Table1[//DB])</f>
        <v>1440</v>
      </c>
      <c r="U386" s="4" t="str">
        <f ca="1">INDEX(INDIRECT($4:$4),Table1[//DB])</f>
        <v>PCS</v>
      </c>
      <c r="V386" s="4"/>
      <c r="W386" s="2">
        <f>INDEX([1]!NOTA[C],Table1[[#This Row],[//NOTA]])</f>
        <v>1</v>
      </c>
      <c r="X38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86" s="2">
        <f>IF(Table1[[#This Row],[CTN]]&lt;1,"",INDEX([1]!NOTA[QTY],Table1[[#This Row],[//NOTA]]))</f>
        <v>120</v>
      </c>
      <c r="Z386" s="2" t="str">
        <f>IF(Table1[[#This Row],[CTN]]&lt;1,"",INDEX([1]!NOTA[STN],Table1[[#This Row],[//NOTA]]))</f>
        <v>LSN</v>
      </c>
      <c r="AA38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386" s="4" t="str">
        <f>IF(Table1[[#This Row],[CTN]]&lt;1,INDEX([1]!NOTA[QTY],Table1[[#This Row],[//NOTA]]),"")</f>
        <v/>
      </c>
      <c r="AC386" s="4" t="str">
        <f>IF(Table1[[#This Row],[SISA]]="","",INDEX([1]!NOTA[STN],Table1[[#This Row],[//NOTA]]))</f>
        <v/>
      </c>
      <c r="AD38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86" s="2" t="str">
        <f>IF(Table1[[#This Row],[SISA X]]="","",Table1[[#This Row],[STN X]])</f>
        <v/>
      </c>
      <c r="AF386" s="2" t="str">
        <f ca="1">IF(AND(AR$5:AR$466&gt;=$3:$3,AR$5:AR$466&lt;=$4:$4),Table1[[#This Row],[CTN]],"")</f>
        <v/>
      </c>
      <c r="AG386" s="2" t="str">
        <f ca="1">IF(Table1[[#This Row],[CTN_MG_1]]="","",Table1[[#This Row],[SISA X]])</f>
        <v/>
      </c>
      <c r="AH386" s="2" t="str">
        <f ca="1">IF(Table1[[#This Row],[QTY_ECER_MG_1]]="","",Table1[[#This Row],[STN SISA X]])</f>
        <v/>
      </c>
      <c r="AI386" s="2" t="str">
        <f ca="1">IF(Table1[[#This Row],[CTN_MG_1]]="","",COUNT(AF$6:AF386))</f>
        <v/>
      </c>
      <c r="AJ386" s="2" t="str">
        <f ca="1">IF(AND(Table1[TGL_H]&gt;=$3:$3,Table1[TGL_H]&lt;=$4:$4),Table1[CTN],"")</f>
        <v/>
      </c>
      <c r="AK386" s="2" t="str">
        <f ca="1">IF(Table1[[#This Row],[CTN_MG_2]]="","",Table1[[#This Row],[SISA X]])</f>
        <v/>
      </c>
      <c r="AL386" s="2" t="str">
        <f ca="1">IF(Table1[[#This Row],[QTY_ECER_MG_2]]="","",Table1[[#This Row],[STN SISA X]])</f>
        <v/>
      </c>
      <c r="AM386" s="2" t="str">
        <f ca="1">IF(Table1[[#This Row],[CTN_MG_2]]="","",COUNT(AJ$6:AJ386))</f>
        <v/>
      </c>
      <c r="AN386" s="2">
        <f ca="1">IF(AND(AR$5:AR$466&gt;=$3:$3,AR$5:AR$466&lt;=$4:$4),Table1[[#This Row],[CTN]],"")</f>
        <v>1</v>
      </c>
      <c r="AO386" s="2" t="str">
        <f ca="1">IF(Table1[[#This Row],[CTN_MG_3]]="","",Table1[[#This Row],[SISA X]])</f>
        <v/>
      </c>
      <c r="AP386" s="2" t="str">
        <f ca="1">IF(Table1[[#This Row],[QTY_ECER_MG_3]]="","",Table1[[#This Row],[STN SISA X]])</f>
        <v/>
      </c>
      <c r="AQ386" s="4">
        <f ca="1">IF(Table1[[#This Row],[CTN_MG_3]]="","",COUNT(AN$6:AN386))</f>
        <v>64</v>
      </c>
      <c r="AR386" s="3">
        <f ca="1">INDEX([1]!NOTA[TGL_H],Table1[[#This Row],[//NOTA]])</f>
        <v>45127</v>
      </c>
    </row>
    <row r="387" spans="1:44" x14ac:dyDescent="0.25">
      <c r="A387" s="1">
        <v>485</v>
      </c>
      <c r="D387" s="4" t="str">
        <f ca="1">INDEX([1]!NOTA[NB NOTA_C_QTY],Table1[[#This Row],[//NOTA]])</f>
        <v>gelzhixinrefillg3118120lsnuntana</v>
      </c>
      <c r="E38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gelzhixinrefillg3118120lsn</v>
      </c>
      <c r="F387" s="4" t="e">
        <f ca="1">MATCH(Table1[NB BM_C_QTY],Table6[POINTER],0)</f>
        <v>#N/A</v>
      </c>
      <c r="G387" s="4">
        <f t="shared" si="8"/>
        <v>485</v>
      </c>
      <c r="H387" s="4">
        <f ca="1">MATCH(Table1[[#This Row],[NB NOTA_C_QTY]],[2]!db[NB NOTA_C_QTY+F],0)</f>
        <v>1031</v>
      </c>
      <c r="I387" s="4" t="str">
        <f ca="1">INDEX(INDIRECT($4:$4),Table1[//DB])</f>
        <v>Gel Zhixin + Refill G-3118</v>
      </c>
      <c r="J387" s="4" t="str">
        <f ca="1">INDEX(INDIRECT($4:$4),Table1[//DB])</f>
        <v>UNTANA</v>
      </c>
      <c r="K387" s="5" t="str">
        <f ca="1">INDEX(INDIRECT($4:$4),Table1[//DB])</f>
        <v>DB STATIONERY</v>
      </c>
      <c r="L387" s="4" t="str">
        <f ca="1">INDEX(INDIRECT($4:$4),Table1[//DB])</f>
        <v>120 LSN</v>
      </c>
      <c r="M387" s="4" t="str">
        <f ca="1">INDEX(INDIRECT($4:$4),Table1[//DB])</f>
        <v>pen</v>
      </c>
      <c r="N387" s="4" t="str">
        <f ca="1">INDEX(INDIRECT($4:$4),Table1[//DB])</f>
        <v>120</v>
      </c>
      <c r="O387" s="4" t="str">
        <f ca="1">INDEX(INDIRECT($4:$4),Table1[//DB])</f>
        <v>LSN</v>
      </c>
      <c r="P387" s="4">
        <f ca="1">INDEX(INDIRECT($4:$4),Table1[//DB])</f>
        <v>12</v>
      </c>
      <c r="Q387" s="4" t="str">
        <f ca="1">INDEX(INDIRECT($4:$4),Table1[//DB])</f>
        <v>PCS</v>
      </c>
      <c r="R387" s="4" t="str">
        <f ca="1">INDEX(INDIRECT($4:$4),Table1[//DB])</f>
        <v/>
      </c>
      <c r="S387" s="4" t="str">
        <f ca="1">INDEX(INDIRECT($4:$4),Table1[//DB])</f>
        <v/>
      </c>
      <c r="T387" s="4">
        <f ca="1">INDEX(INDIRECT($4:$4),Table1[//DB])</f>
        <v>1440</v>
      </c>
      <c r="U387" s="4" t="str">
        <f ca="1">INDEX(INDIRECT($4:$4),Table1[//DB])</f>
        <v>PCS</v>
      </c>
      <c r="V387" s="4"/>
      <c r="W387" s="2">
        <f>INDEX([1]!NOTA[C],Table1[[#This Row],[//NOTA]])</f>
        <v>1</v>
      </c>
      <c r="X38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87" s="2">
        <f>IF(Table1[[#This Row],[CTN]]&lt;1,"",INDEX([1]!NOTA[QTY],Table1[[#This Row],[//NOTA]]))</f>
        <v>120</v>
      </c>
      <c r="Z387" s="2" t="str">
        <f>IF(Table1[[#This Row],[CTN]]&lt;1,"",INDEX([1]!NOTA[STN],Table1[[#This Row],[//NOTA]]))</f>
        <v>LSN</v>
      </c>
      <c r="AA38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387" s="4" t="str">
        <f>IF(Table1[[#This Row],[CTN]]&lt;1,INDEX([1]!NOTA[QTY],Table1[[#This Row],[//NOTA]]),"")</f>
        <v/>
      </c>
      <c r="AC387" s="4" t="str">
        <f>IF(Table1[[#This Row],[SISA]]="","",INDEX([1]!NOTA[STN],Table1[[#This Row],[//NOTA]]))</f>
        <v/>
      </c>
      <c r="AD38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87" s="2" t="str">
        <f>IF(Table1[[#This Row],[SISA X]]="","",Table1[[#This Row],[STN X]])</f>
        <v/>
      </c>
      <c r="AF387" s="2" t="str">
        <f ca="1">IF(AND(AR$5:AR$466&gt;=$3:$3,AR$5:AR$466&lt;=$4:$4),Table1[[#This Row],[CTN]],"")</f>
        <v/>
      </c>
      <c r="AG387" s="2" t="str">
        <f ca="1">IF(Table1[[#This Row],[CTN_MG_1]]="","",Table1[[#This Row],[SISA X]])</f>
        <v/>
      </c>
      <c r="AH387" s="2" t="str">
        <f ca="1">IF(Table1[[#This Row],[QTY_ECER_MG_1]]="","",Table1[[#This Row],[STN SISA X]])</f>
        <v/>
      </c>
      <c r="AI387" s="2" t="str">
        <f ca="1">IF(Table1[[#This Row],[CTN_MG_1]]="","",COUNT(AF$6:AF387))</f>
        <v/>
      </c>
      <c r="AJ387" s="2" t="str">
        <f ca="1">IF(AND(Table1[TGL_H]&gt;=$3:$3,Table1[TGL_H]&lt;=$4:$4),Table1[CTN],"")</f>
        <v/>
      </c>
      <c r="AK387" s="2" t="str">
        <f ca="1">IF(Table1[[#This Row],[CTN_MG_2]]="","",Table1[[#This Row],[SISA X]])</f>
        <v/>
      </c>
      <c r="AL387" s="2" t="str">
        <f ca="1">IF(Table1[[#This Row],[QTY_ECER_MG_2]]="","",Table1[[#This Row],[STN SISA X]])</f>
        <v/>
      </c>
      <c r="AM387" s="2" t="str">
        <f ca="1">IF(Table1[[#This Row],[CTN_MG_2]]="","",COUNT(AJ$6:AJ387))</f>
        <v/>
      </c>
      <c r="AN387" s="2">
        <f ca="1">IF(AND(AR$5:AR$466&gt;=$3:$3,AR$5:AR$466&lt;=$4:$4),Table1[[#This Row],[CTN]],"")</f>
        <v>1</v>
      </c>
      <c r="AO387" s="2" t="str">
        <f ca="1">IF(Table1[[#This Row],[CTN_MG_3]]="","",Table1[[#This Row],[SISA X]])</f>
        <v/>
      </c>
      <c r="AP387" s="2" t="str">
        <f ca="1">IF(Table1[[#This Row],[QTY_ECER_MG_3]]="","",Table1[[#This Row],[STN SISA X]])</f>
        <v/>
      </c>
      <c r="AQ387" s="4">
        <f ca="1">IF(Table1[[#This Row],[CTN_MG_3]]="","",COUNT(AN$6:AN387))</f>
        <v>65</v>
      </c>
      <c r="AR387" s="3">
        <f ca="1">INDEX([1]!NOTA[TGL_H],Table1[[#This Row],[//NOTA]])</f>
        <v>45127</v>
      </c>
    </row>
    <row r="388" spans="1:44" x14ac:dyDescent="0.25">
      <c r="A388" s="1">
        <v>486</v>
      </c>
      <c r="D388" s="4" t="str">
        <f ca="1">INDEX([1]!NOTA[NB NOTA_C_QTY],Table1[[#This Row],[//NOTA]])</f>
        <v>gelzhixinrefillg3119120lsnuntana</v>
      </c>
      <c r="E38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gelzhixinrefillg3119120lsn</v>
      </c>
      <c r="F388" s="4" t="e">
        <f ca="1">MATCH(Table1[NB BM_C_QTY],Table6[POINTER],0)</f>
        <v>#N/A</v>
      </c>
      <c r="G388" s="4">
        <f t="shared" si="8"/>
        <v>486</v>
      </c>
      <c r="H388" s="4">
        <f ca="1">MATCH(Table1[[#This Row],[NB NOTA_C_QTY]],[2]!db[NB NOTA_C_QTY+F],0)</f>
        <v>1032</v>
      </c>
      <c r="I388" s="4" t="str">
        <f ca="1">INDEX(INDIRECT($4:$4),Table1[//DB])</f>
        <v>Gel Zhixin + Refill G-3119</v>
      </c>
      <c r="J388" s="4" t="str">
        <f ca="1">INDEX(INDIRECT($4:$4),Table1[//DB])</f>
        <v>UNTANA</v>
      </c>
      <c r="K388" s="5" t="str">
        <f ca="1">INDEX(INDIRECT($4:$4),Table1[//DB])</f>
        <v>DB STATIONERY</v>
      </c>
      <c r="L388" s="4" t="str">
        <f ca="1">INDEX(INDIRECT($4:$4),Table1[//DB])</f>
        <v>120 LSN</v>
      </c>
      <c r="M388" s="4" t="str">
        <f ca="1">INDEX(INDIRECT($4:$4),Table1[//DB])</f>
        <v>pen</v>
      </c>
      <c r="N388" s="4" t="str">
        <f ca="1">INDEX(INDIRECT($4:$4),Table1[//DB])</f>
        <v>120</v>
      </c>
      <c r="O388" s="4" t="str">
        <f ca="1">INDEX(INDIRECT($4:$4),Table1[//DB])</f>
        <v>LSN</v>
      </c>
      <c r="P388" s="4">
        <f ca="1">INDEX(INDIRECT($4:$4),Table1[//DB])</f>
        <v>12</v>
      </c>
      <c r="Q388" s="4" t="str">
        <f ca="1">INDEX(INDIRECT($4:$4),Table1[//DB])</f>
        <v>PCS</v>
      </c>
      <c r="R388" s="4" t="str">
        <f ca="1">INDEX(INDIRECT($4:$4),Table1[//DB])</f>
        <v/>
      </c>
      <c r="S388" s="4" t="str">
        <f ca="1">INDEX(INDIRECT($4:$4),Table1[//DB])</f>
        <v/>
      </c>
      <c r="T388" s="4">
        <f ca="1">INDEX(INDIRECT($4:$4),Table1[//DB])</f>
        <v>1440</v>
      </c>
      <c r="U388" s="4" t="str">
        <f ca="1">INDEX(INDIRECT($4:$4),Table1[//DB])</f>
        <v>PCS</v>
      </c>
      <c r="V388" s="4"/>
      <c r="W388" s="2">
        <f>INDEX([1]!NOTA[C],Table1[[#This Row],[//NOTA]])</f>
        <v>1</v>
      </c>
      <c r="X38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88" s="2">
        <f>IF(Table1[[#This Row],[CTN]]&lt;1,"",INDEX([1]!NOTA[QTY],Table1[[#This Row],[//NOTA]]))</f>
        <v>120</v>
      </c>
      <c r="Z388" s="2" t="str">
        <f>IF(Table1[[#This Row],[CTN]]&lt;1,"",INDEX([1]!NOTA[STN],Table1[[#This Row],[//NOTA]]))</f>
        <v>LSN</v>
      </c>
      <c r="AA38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388" s="4" t="str">
        <f>IF(Table1[[#This Row],[CTN]]&lt;1,INDEX([1]!NOTA[QTY],Table1[[#This Row],[//NOTA]]),"")</f>
        <v/>
      </c>
      <c r="AC388" s="4" t="str">
        <f>IF(Table1[[#This Row],[SISA]]="","",INDEX([1]!NOTA[STN],Table1[[#This Row],[//NOTA]]))</f>
        <v/>
      </c>
      <c r="AD38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88" s="2" t="str">
        <f>IF(Table1[[#This Row],[SISA X]]="","",Table1[[#This Row],[STN X]])</f>
        <v/>
      </c>
      <c r="AF388" s="2" t="str">
        <f ca="1">IF(AND(AR$5:AR$466&gt;=$3:$3,AR$5:AR$466&lt;=$4:$4),Table1[[#This Row],[CTN]],"")</f>
        <v/>
      </c>
      <c r="AG388" s="2" t="str">
        <f ca="1">IF(Table1[[#This Row],[CTN_MG_1]]="","",Table1[[#This Row],[SISA X]])</f>
        <v/>
      </c>
      <c r="AH388" s="2" t="str">
        <f ca="1">IF(Table1[[#This Row],[QTY_ECER_MG_1]]="","",Table1[[#This Row],[STN SISA X]])</f>
        <v/>
      </c>
      <c r="AI388" s="2" t="str">
        <f ca="1">IF(Table1[[#This Row],[CTN_MG_1]]="","",COUNT(AF$6:AF388))</f>
        <v/>
      </c>
      <c r="AJ388" s="2" t="str">
        <f ca="1">IF(AND(Table1[TGL_H]&gt;=$3:$3,Table1[TGL_H]&lt;=$4:$4),Table1[CTN],"")</f>
        <v/>
      </c>
      <c r="AK388" s="2" t="str">
        <f ca="1">IF(Table1[[#This Row],[CTN_MG_2]]="","",Table1[[#This Row],[SISA X]])</f>
        <v/>
      </c>
      <c r="AL388" s="2" t="str">
        <f ca="1">IF(Table1[[#This Row],[QTY_ECER_MG_2]]="","",Table1[[#This Row],[STN SISA X]])</f>
        <v/>
      </c>
      <c r="AM388" s="2" t="str">
        <f ca="1">IF(Table1[[#This Row],[CTN_MG_2]]="","",COUNT(AJ$6:AJ388))</f>
        <v/>
      </c>
      <c r="AN388" s="2">
        <f ca="1">IF(AND(AR$5:AR$466&gt;=$3:$3,AR$5:AR$466&lt;=$4:$4),Table1[[#This Row],[CTN]],"")</f>
        <v>1</v>
      </c>
      <c r="AO388" s="2" t="str">
        <f ca="1">IF(Table1[[#This Row],[CTN_MG_3]]="","",Table1[[#This Row],[SISA X]])</f>
        <v/>
      </c>
      <c r="AP388" s="2" t="str">
        <f ca="1">IF(Table1[[#This Row],[QTY_ECER_MG_3]]="","",Table1[[#This Row],[STN SISA X]])</f>
        <v/>
      </c>
      <c r="AQ388" s="4">
        <f ca="1">IF(Table1[[#This Row],[CTN_MG_3]]="","",COUNT(AN$6:AN388))</f>
        <v>66</v>
      </c>
      <c r="AR388" s="3">
        <f ca="1">INDEX([1]!NOTA[TGL_H],Table1[[#This Row],[//NOTA]])</f>
        <v>45127</v>
      </c>
    </row>
    <row r="389" spans="1:44" x14ac:dyDescent="0.25">
      <c r="A389" s="1">
        <v>487</v>
      </c>
      <c r="D389" s="4" t="str">
        <f ca="1">INDEX([1]!NOTA[NB NOTA_C_QTY],Table1[[#This Row],[//NOTA]])</f>
        <v>gelzhixinrefillg3120120lsnuntana</v>
      </c>
      <c r="E38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gelzhixinrefillg3120120lsn</v>
      </c>
      <c r="F389" s="4" t="e">
        <f ca="1">MATCH(Table1[NB BM_C_QTY],Table6[POINTER],0)</f>
        <v>#N/A</v>
      </c>
      <c r="G389" s="4">
        <f t="shared" si="8"/>
        <v>487</v>
      </c>
      <c r="H389" s="4">
        <f ca="1">MATCH(Table1[[#This Row],[NB NOTA_C_QTY]],[2]!db[NB NOTA_C_QTY+F],0)</f>
        <v>1033</v>
      </c>
      <c r="I389" s="4" t="str">
        <f ca="1">INDEX(INDIRECT($4:$4),Table1[//DB])</f>
        <v>Gel Zhixin + Refill G-3120</v>
      </c>
      <c r="J389" s="4" t="str">
        <f ca="1">INDEX(INDIRECT($4:$4),Table1[//DB])</f>
        <v>UNTANA</v>
      </c>
      <c r="K389" s="5" t="str">
        <f ca="1">INDEX(INDIRECT($4:$4),Table1[//DB])</f>
        <v>DB STATIONERY</v>
      </c>
      <c r="L389" s="4" t="str">
        <f ca="1">INDEX(INDIRECT($4:$4),Table1[//DB])</f>
        <v>120 LSN</v>
      </c>
      <c r="M389" s="4" t="str">
        <f ca="1">INDEX(INDIRECT($4:$4),Table1[//DB])</f>
        <v>pen</v>
      </c>
      <c r="N389" s="4" t="str">
        <f ca="1">INDEX(INDIRECT($4:$4),Table1[//DB])</f>
        <v>120</v>
      </c>
      <c r="O389" s="4" t="str">
        <f ca="1">INDEX(INDIRECT($4:$4),Table1[//DB])</f>
        <v>LSN</v>
      </c>
      <c r="P389" s="4">
        <f ca="1">INDEX(INDIRECT($4:$4),Table1[//DB])</f>
        <v>12</v>
      </c>
      <c r="Q389" s="4" t="str">
        <f ca="1">INDEX(INDIRECT($4:$4),Table1[//DB])</f>
        <v>PCS</v>
      </c>
      <c r="R389" s="4" t="str">
        <f ca="1">INDEX(INDIRECT($4:$4),Table1[//DB])</f>
        <v/>
      </c>
      <c r="S389" s="4" t="str">
        <f ca="1">INDEX(INDIRECT($4:$4),Table1[//DB])</f>
        <v/>
      </c>
      <c r="T389" s="4">
        <f ca="1">INDEX(INDIRECT($4:$4),Table1[//DB])</f>
        <v>1440</v>
      </c>
      <c r="U389" s="4" t="str">
        <f ca="1">INDEX(INDIRECT($4:$4),Table1[//DB])</f>
        <v>PCS</v>
      </c>
      <c r="V389" s="4"/>
      <c r="W389" s="2">
        <f>INDEX([1]!NOTA[C],Table1[[#This Row],[//NOTA]])</f>
        <v>1</v>
      </c>
      <c r="X38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89" s="2">
        <f>IF(Table1[[#This Row],[CTN]]&lt;1,"",INDEX([1]!NOTA[QTY],Table1[[#This Row],[//NOTA]]))</f>
        <v>120</v>
      </c>
      <c r="Z389" s="2" t="str">
        <f>IF(Table1[[#This Row],[CTN]]&lt;1,"",INDEX([1]!NOTA[STN],Table1[[#This Row],[//NOTA]]))</f>
        <v>LSN</v>
      </c>
      <c r="AA38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389" s="4" t="str">
        <f>IF(Table1[[#This Row],[CTN]]&lt;1,INDEX([1]!NOTA[QTY],Table1[[#This Row],[//NOTA]]),"")</f>
        <v/>
      </c>
      <c r="AC389" s="4" t="str">
        <f>IF(Table1[[#This Row],[SISA]]="","",INDEX([1]!NOTA[STN],Table1[[#This Row],[//NOTA]]))</f>
        <v/>
      </c>
      <c r="AD38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89" s="2" t="str">
        <f>IF(Table1[[#This Row],[SISA X]]="","",Table1[[#This Row],[STN X]])</f>
        <v/>
      </c>
      <c r="AF389" s="2" t="str">
        <f ca="1">IF(AND(AR$5:AR$466&gt;=$3:$3,AR$5:AR$466&lt;=$4:$4),Table1[[#This Row],[CTN]],"")</f>
        <v/>
      </c>
      <c r="AG389" s="2" t="str">
        <f ca="1">IF(Table1[[#This Row],[CTN_MG_1]]="","",Table1[[#This Row],[SISA X]])</f>
        <v/>
      </c>
      <c r="AH389" s="2" t="str">
        <f ca="1">IF(Table1[[#This Row],[QTY_ECER_MG_1]]="","",Table1[[#This Row],[STN SISA X]])</f>
        <v/>
      </c>
      <c r="AI389" s="2" t="str">
        <f ca="1">IF(Table1[[#This Row],[CTN_MG_1]]="","",COUNT(AF$6:AF389))</f>
        <v/>
      </c>
      <c r="AJ389" s="2" t="str">
        <f ca="1">IF(AND(Table1[TGL_H]&gt;=$3:$3,Table1[TGL_H]&lt;=$4:$4),Table1[CTN],"")</f>
        <v/>
      </c>
      <c r="AK389" s="2" t="str">
        <f ca="1">IF(Table1[[#This Row],[CTN_MG_2]]="","",Table1[[#This Row],[SISA X]])</f>
        <v/>
      </c>
      <c r="AL389" s="2" t="str">
        <f ca="1">IF(Table1[[#This Row],[QTY_ECER_MG_2]]="","",Table1[[#This Row],[STN SISA X]])</f>
        <v/>
      </c>
      <c r="AM389" s="2" t="str">
        <f ca="1">IF(Table1[[#This Row],[CTN_MG_2]]="","",COUNT(AJ$6:AJ389))</f>
        <v/>
      </c>
      <c r="AN389" s="2">
        <f ca="1">IF(AND(AR$5:AR$466&gt;=$3:$3,AR$5:AR$466&lt;=$4:$4),Table1[[#This Row],[CTN]],"")</f>
        <v>1</v>
      </c>
      <c r="AO389" s="2" t="str">
        <f ca="1">IF(Table1[[#This Row],[CTN_MG_3]]="","",Table1[[#This Row],[SISA X]])</f>
        <v/>
      </c>
      <c r="AP389" s="2" t="str">
        <f ca="1">IF(Table1[[#This Row],[QTY_ECER_MG_3]]="","",Table1[[#This Row],[STN SISA X]])</f>
        <v/>
      </c>
      <c r="AQ389" s="4">
        <f ca="1">IF(Table1[[#This Row],[CTN_MG_3]]="","",COUNT(AN$6:AN389))</f>
        <v>67</v>
      </c>
      <c r="AR389" s="3">
        <f ca="1">INDEX([1]!NOTA[TGL_H],Table1[[#This Row],[//NOTA]])</f>
        <v>45127</v>
      </c>
    </row>
    <row r="390" spans="1:44" x14ac:dyDescent="0.25">
      <c r="A390" s="1">
        <v>488</v>
      </c>
      <c r="D390" s="4" t="str">
        <f ca="1">INDEX([1]!NOTA[NB NOTA_C_QTY],Table1[[#This Row],[//NOTA]])</f>
        <v>gelzhixinrefillg3128120lsnuntana</v>
      </c>
      <c r="E39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gelzhixinrefillg3128120lsn</v>
      </c>
      <c r="F390" s="4" t="e">
        <f ca="1">MATCH(Table1[NB BM_C_QTY],Table6[POINTER],0)</f>
        <v>#N/A</v>
      </c>
      <c r="G390" s="4">
        <f t="shared" si="8"/>
        <v>488</v>
      </c>
      <c r="H390" s="4">
        <f ca="1">MATCH(Table1[[#This Row],[NB NOTA_C_QTY]],[2]!db[NB NOTA_C_QTY+F],0)</f>
        <v>1041</v>
      </c>
      <c r="I390" s="4" t="str">
        <f ca="1">INDEX(INDIRECT($4:$4),Table1[//DB])</f>
        <v>Gel Zhixin + Refill G-3128</v>
      </c>
      <c r="J390" s="4" t="str">
        <f ca="1">INDEX(INDIRECT($4:$4),Table1[//DB])</f>
        <v>UNTANA</v>
      </c>
      <c r="K390" s="5" t="str">
        <f ca="1">INDEX(INDIRECT($4:$4),Table1[//DB])</f>
        <v>DB STATIONERY</v>
      </c>
      <c r="L390" s="4" t="str">
        <f ca="1">INDEX(INDIRECT($4:$4),Table1[//DB])</f>
        <v>120 LSN</v>
      </c>
      <c r="M390" s="4" t="str">
        <f ca="1">INDEX(INDIRECT($4:$4),Table1[//DB])</f>
        <v>pen</v>
      </c>
      <c r="N390" s="4" t="str">
        <f ca="1">INDEX(INDIRECT($4:$4),Table1[//DB])</f>
        <v>120</v>
      </c>
      <c r="O390" s="4" t="str">
        <f ca="1">INDEX(INDIRECT($4:$4),Table1[//DB])</f>
        <v>LSN</v>
      </c>
      <c r="P390" s="4">
        <f ca="1">INDEX(INDIRECT($4:$4),Table1[//DB])</f>
        <v>12</v>
      </c>
      <c r="Q390" s="4" t="str">
        <f ca="1">INDEX(INDIRECT($4:$4),Table1[//DB])</f>
        <v>PCS</v>
      </c>
      <c r="R390" s="4" t="str">
        <f ca="1">INDEX(INDIRECT($4:$4),Table1[//DB])</f>
        <v/>
      </c>
      <c r="S390" s="4" t="str">
        <f ca="1">INDEX(INDIRECT($4:$4),Table1[//DB])</f>
        <v/>
      </c>
      <c r="T390" s="4">
        <f ca="1">INDEX(INDIRECT($4:$4),Table1[//DB])</f>
        <v>1440</v>
      </c>
      <c r="U390" s="4" t="str">
        <f ca="1">INDEX(INDIRECT($4:$4),Table1[//DB])</f>
        <v>PCS</v>
      </c>
      <c r="V390" s="4"/>
      <c r="W390" s="2">
        <f>INDEX([1]!NOTA[C],Table1[[#This Row],[//NOTA]])</f>
        <v>1</v>
      </c>
      <c r="X39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90" s="2">
        <f>IF(Table1[[#This Row],[CTN]]&lt;1,"",INDEX([1]!NOTA[QTY],Table1[[#This Row],[//NOTA]]))</f>
        <v>120</v>
      </c>
      <c r="Z390" s="2" t="str">
        <f>IF(Table1[[#This Row],[CTN]]&lt;1,"",INDEX([1]!NOTA[STN],Table1[[#This Row],[//NOTA]]))</f>
        <v>LSN</v>
      </c>
      <c r="AA39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390" s="4" t="str">
        <f>IF(Table1[[#This Row],[CTN]]&lt;1,INDEX([1]!NOTA[QTY],Table1[[#This Row],[//NOTA]]),"")</f>
        <v/>
      </c>
      <c r="AC390" s="4" t="str">
        <f>IF(Table1[[#This Row],[SISA]]="","",INDEX([1]!NOTA[STN],Table1[[#This Row],[//NOTA]]))</f>
        <v/>
      </c>
      <c r="AD39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90" s="2" t="str">
        <f>IF(Table1[[#This Row],[SISA X]]="","",Table1[[#This Row],[STN X]])</f>
        <v/>
      </c>
      <c r="AF390" s="2" t="str">
        <f ca="1">IF(AND(AR$5:AR$466&gt;=$3:$3,AR$5:AR$466&lt;=$4:$4),Table1[[#This Row],[CTN]],"")</f>
        <v/>
      </c>
      <c r="AG390" s="2" t="str">
        <f ca="1">IF(Table1[[#This Row],[CTN_MG_1]]="","",Table1[[#This Row],[SISA X]])</f>
        <v/>
      </c>
      <c r="AH390" s="2" t="str">
        <f ca="1">IF(Table1[[#This Row],[QTY_ECER_MG_1]]="","",Table1[[#This Row],[STN SISA X]])</f>
        <v/>
      </c>
      <c r="AI390" s="2" t="str">
        <f ca="1">IF(Table1[[#This Row],[CTN_MG_1]]="","",COUNT(AF$6:AF390))</f>
        <v/>
      </c>
      <c r="AJ390" s="2" t="str">
        <f ca="1">IF(AND(Table1[TGL_H]&gt;=$3:$3,Table1[TGL_H]&lt;=$4:$4),Table1[CTN],"")</f>
        <v/>
      </c>
      <c r="AK390" s="2" t="str">
        <f ca="1">IF(Table1[[#This Row],[CTN_MG_2]]="","",Table1[[#This Row],[SISA X]])</f>
        <v/>
      </c>
      <c r="AL390" s="2" t="str">
        <f ca="1">IF(Table1[[#This Row],[QTY_ECER_MG_2]]="","",Table1[[#This Row],[STN SISA X]])</f>
        <v/>
      </c>
      <c r="AM390" s="2" t="str">
        <f ca="1">IF(Table1[[#This Row],[CTN_MG_2]]="","",COUNT(AJ$6:AJ390))</f>
        <v/>
      </c>
      <c r="AN390" s="2">
        <f ca="1">IF(AND(AR$5:AR$466&gt;=$3:$3,AR$5:AR$466&lt;=$4:$4),Table1[[#This Row],[CTN]],"")</f>
        <v>1</v>
      </c>
      <c r="AO390" s="2" t="str">
        <f ca="1">IF(Table1[[#This Row],[CTN_MG_3]]="","",Table1[[#This Row],[SISA X]])</f>
        <v/>
      </c>
      <c r="AP390" s="2" t="str">
        <f ca="1">IF(Table1[[#This Row],[QTY_ECER_MG_3]]="","",Table1[[#This Row],[STN SISA X]])</f>
        <v/>
      </c>
      <c r="AQ390" s="4">
        <f ca="1">IF(Table1[[#This Row],[CTN_MG_3]]="","",COUNT(AN$6:AN390))</f>
        <v>68</v>
      </c>
      <c r="AR390" s="3">
        <f ca="1">INDEX([1]!NOTA[TGL_H],Table1[[#This Row],[//NOTA]])</f>
        <v>45127</v>
      </c>
    </row>
    <row r="391" spans="1:44" x14ac:dyDescent="0.25">
      <c r="A391" s="1">
        <v>489</v>
      </c>
      <c r="D391" s="4" t="str">
        <f ca="1">INDEX([1]!NOTA[NB NOTA_C_QTY],Table1[[#This Row],[//NOTA]])</f>
        <v>gelzhixinrefillg3129120lsnuntana</v>
      </c>
      <c r="E39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gelzhixinrefillg3129120lsn</v>
      </c>
      <c r="F391" s="4" t="e">
        <f ca="1">MATCH(Table1[NB BM_C_QTY],Table6[POINTER],0)</f>
        <v>#N/A</v>
      </c>
      <c r="G391" s="4">
        <f t="shared" si="8"/>
        <v>489</v>
      </c>
      <c r="H391" s="4">
        <f ca="1">MATCH(Table1[[#This Row],[NB NOTA_C_QTY]],[2]!db[NB NOTA_C_QTY+F],0)</f>
        <v>1042</v>
      </c>
      <c r="I391" s="4" t="str">
        <f ca="1">INDEX(INDIRECT($4:$4),Table1[//DB])</f>
        <v>Gel Zhixin + Refill G-3129</v>
      </c>
      <c r="J391" s="4" t="str">
        <f ca="1">INDEX(INDIRECT($4:$4),Table1[//DB])</f>
        <v>UNTANA</v>
      </c>
      <c r="K391" s="5" t="str">
        <f ca="1">INDEX(INDIRECT($4:$4),Table1[//DB])</f>
        <v>DB STATIONERY</v>
      </c>
      <c r="L391" s="4" t="str">
        <f ca="1">INDEX(INDIRECT($4:$4),Table1[//DB])</f>
        <v>120 LSN</v>
      </c>
      <c r="M391" s="4" t="str">
        <f ca="1">INDEX(INDIRECT($4:$4),Table1[//DB])</f>
        <v>pen</v>
      </c>
      <c r="N391" s="4" t="str">
        <f ca="1">INDEX(INDIRECT($4:$4),Table1[//DB])</f>
        <v>120</v>
      </c>
      <c r="O391" s="4" t="str">
        <f ca="1">INDEX(INDIRECT($4:$4),Table1[//DB])</f>
        <v>LSN</v>
      </c>
      <c r="P391" s="4">
        <f ca="1">INDEX(INDIRECT($4:$4),Table1[//DB])</f>
        <v>12</v>
      </c>
      <c r="Q391" s="4" t="str">
        <f ca="1">INDEX(INDIRECT($4:$4),Table1[//DB])</f>
        <v>PCS</v>
      </c>
      <c r="R391" s="4" t="str">
        <f ca="1">INDEX(INDIRECT($4:$4),Table1[//DB])</f>
        <v/>
      </c>
      <c r="S391" s="4" t="str">
        <f ca="1">INDEX(INDIRECT($4:$4),Table1[//DB])</f>
        <v/>
      </c>
      <c r="T391" s="4">
        <f ca="1">INDEX(INDIRECT($4:$4),Table1[//DB])</f>
        <v>1440</v>
      </c>
      <c r="U391" s="4" t="str">
        <f ca="1">INDEX(INDIRECT($4:$4),Table1[//DB])</f>
        <v>PCS</v>
      </c>
      <c r="V391" s="4"/>
      <c r="W391" s="2">
        <f>INDEX([1]!NOTA[C],Table1[[#This Row],[//NOTA]])</f>
        <v>1</v>
      </c>
      <c r="X39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91" s="2">
        <f>IF(Table1[[#This Row],[CTN]]&lt;1,"",INDEX([1]!NOTA[QTY],Table1[[#This Row],[//NOTA]]))</f>
        <v>120</v>
      </c>
      <c r="Z391" s="2" t="str">
        <f>IF(Table1[[#This Row],[CTN]]&lt;1,"",INDEX([1]!NOTA[STN],Table1[[#This Row],[//NOTA]]))</f>
        <v>LSN</v>
      </c>
      <c r="AA39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391" s="4" t="str">
        <f>IF(Table1[[#This Row],[CTN]]&lt;1,INDEX([1]!NOTA[QTY],Table1[[#This Row],[//NOTA]]),"")</f>
        <v/>
      </c>
      <c r="AC391" s="4" t="str">
        <f>IF(Table1[[#This Row],[SISA]]="","",INDEX([1]!NOTA[STN],Table1[[#This Row],[//NOTA]]))</f>
        <v/>
      </c>
      <c r="AD39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91" s="2" t="str">
        <f>IF(Table1[[#This Row],[SISA X]]="","",Table1[[#This Row],[STN X]])</f>
        <v/>
      </c>
      <c r="AF391" s="2" t="str">
        <f ca="1">IF(AND(AR$5:AR$466&gt;=$3:$3,AR$5:AR$466&lt;=$4:$4),Table1[[#This Row],[CTN]],"")</f>
        <v/>
      </c>
      <c r="AG391" s="2" t="str">
        <f ca="1">IF(Table1[[#This Row],[CTN_MG_1]]="","",Table1[[#This Row],[SISA X]])</f>
        <v/>
      </c>
      <c r="AH391" s="2" t="str">
        <f ca="1">IF(Table1[[#This Row],[QTY_ECER_MG_1]]="","",Table1[[#This Row],[STN SISA X]])</f>
        <v/>
      </c>
      <c r="AI391" s="2" t="str">
        <f ca="1">IF(Table1[[#This Row],[CTN_MG_1]]="","",COUNT(AF$6:AF391))</f>
        <v/>
      </c>
      <c r="AJ391" s="2" t="str">
        <f ca="1">IF(AND(Table1[TGL_H]&gt;=$3:$3,Table1[TGL_H]&lt;=$4:$4),Table1[CTN],"")</f>
        <v/>
      </c>
      <c r="AK391" s="2" t="str">
        <f ca="1">IF(Table1[[#This Row],[CTN_MG_2]]="","",Table1[[#This Row],[SISA X]])</f>
        <v/>
      </c>
      <c r="AL391" s="2" t="str">
        <f ca="1">IF(Table1[[#This Row],[QTY_ECER_MG_2]]="","",Table1[[#This Row],[STN SISA X]])</f>
        <v/>
      </c>
      <c r="AM391" s="2" t="str">
        <f ca="1">IF(Table1[[#This Row],[CTN_MG_2]]="","",COUNT(AJ$6:AJ391))</f>
        <v/>
      </c>
      <c r="AN391" s="2">
        <f ca="1">IF(AND(AR$5:AR$466&gt;=$3:$3,AR$5:AR$466&lt;=$4:$4),Table1[[#This Row],[CTN]],"")</f>
        <v>1</v>
      </c>
      <c r="AO391" s="2" t="str">
        <f ca="1">IF(Table1[[#This Row],[CTN_MG_3]]="","",Table1[[#This Row],[SISA X]])</f>
        <v/>
      </c>
      <c r="AP391" s="2" t="str">
        <f ca="1">IF(Table1[[#This Row],[QTY_ECER_MG_3]]="","",Table1[[#This Row],[STN SISA X]])</f>
        <v/>
      </c>
      <c r="AQ391" s="4">
        <f ca="1">IF(Table1[[#This Row],[CTN_MG_3]]="","",COUNT(AN$6:AN391))</f>
        <v>69</v>
      </c>
      <c r="AR391" s="3">
        <f ca="1">INDEX([1]!NOTA[TGL_H],Table1[[#This Row],[//NOTA]])</f>
        <v>45127</v>
      </c>
    </row>
    <row r="392" spans="1:44" x14ac:dyDescent="0.25">
      <c r="A392" s="1">
        <v>490</v>
      </c>
      <c r="D392" s="4" t="str">
        <f ca="1">INDEX([1]!NOTA[NB NOTA_C_QTY],Table1[[#This Row],[//NOTA]])</f>
        <v>gelzhixinrefillg3153120lsnuntana</v>
      </c>
      <c r="E392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392" s="4" t="e">
        <f ca="1">MATCH(Table1[NB BM_C_QTY],Table6[POINTER],0)</f>
        <v>#N/A</v>
      </c>
      <c r="G392" s="4">
        <f t="shared" si="8"/>
        <v>490</v>
      </c>
      <c r="H392" s="4" t="e">
        <f ca="1">MATCH(Table1[[#This Row],[NB NOTA_C_QTY]],[2]!db[NB NOTA_C_QTY+F],0)</f>
        <v>#N/A</v>
      </c>
      <c r="I392" s="4" t="e">
        <f ca="1">INDEX(INDIRECT($4:$4),Table1[//DB])</f>
        <v>#N/A</v>
      </c>
      <c r="J392" s="4" t="e">
        <f ca="1">INDEX(INDIRECT($4:$4),Table1[//DB])</f>
        <v>#N/A</v>
      </c>
      <c r="K392" s="5" t="e">
        <f ca="1">INDEX(INDIRECT($4:$4),Table1[//DB])</f>
        <v>#N/A</v>
      </c>
      <c r="L392" s="4" t="e">
        <f ca="1">INDEX(INDIRECT($4:$4),Table1[//DB])</f>
        <v>#N/A</v>
      </c>
      <c r="M392" s="4" t="e">
        <f ca="1">INDEX(INDIRECT($4:$4),Table1[//DB])</f>
        <v>#N/A</v>
      </c>
      <c r="N392" s="4" t="e">
        <f ca="1">INDEX(INDIRECT($4:$4),Table1[//DB])</f>
        <v>#N/A</v>
      </c>
      <c r="O392" s="4" t="e">
        <f ca="1">INDEX(INDIRECT($4:$4),Table1[//DB])</f>
        <v>#N/A</v>
      </c>
      <c r="P392" s="4" t="e">
        <f ca="1">INDEX(INDIRECT($4:$4),Table1[//DB])</f>
        <v>#N/A</v>
      </c>
      <c r="Q392" s="4" t="e">
        <f ca="1">INDEX(INDIRECT($4:$4),Table1[//DB])</f>
        <v>#N/A</v>
      </c>
      <c r="R392" s="4" t="e">
        <f ca="1">INDEX(INDIRECT($4:$4),Table1[//DB])</f>
        <v>#N/A</v>
      </c>
      <c r="S392" s="4" t="e">
        <f ca="1">INDEX(INDIRECT($4:$4),Table1[//DB])</f>
        <v>#N/A</v>
      </c>
      <c r="T392" s="4" t="e">
        <f ca="1">INDEX(INDIRECT($4:$4),Table1[//DB])</f>
        <v>#N/A</v>
      </c>
      <c r="U392" s="4" t="e">
        <f ca="1">INDEX(INDIRECT($4:$4),Table1[//DB])</f>
        <v>#N/A</v>
      </c>
      <c r="V392" s="4"/>
      <c r="W392" s="2">
        <f>INDEX([1]!NOTA[C],Table1[[#This Row],[//NOTA]])</f>
        <v>1</v>
      </c>
      <c r="X392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392" s="2">
        <f>IF(Table1[[#This Row],[CTN]]&lt;1,"",INDEX([1]!NOTA[QTY],Table1[[#This Row],[//NOTA]]))</f>
        <v>120</v>
      </c>
      <c r="Z392" s="2" t="str">
        <f>IF(Table1[[#This Row],[CTN]]&lt;1,"",INDEX([1]!NOTA[STN],Table1[[#This Row],[//NOTA]]))</f>
        <v>LSN</v>
      </c>
      <c r="AA39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392" s="4" t="str">
        <f>IF(Table1[[#This Row],[CTN]]&lt;1,INDEX([1]!NOTA[QTY],Table1[[#This Row],[//NOTA]]),"")</f>
        <v/>
      </c>
      <c r="AC392" s="4" t="str">
        <f>IF(Table1[[#This Row],[SISA]]="","",INDEX([1]!NOTA[STN],Table1[[#This Row],[//NOTA]]))</f>
        <v/>
      </c>
      <c r="AD39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92" s="2" t="str">
        <f>IF(Table1[[#This Row],[SISA X]]="","",Table1[[#This Row],[STN X]])</f>
        <v/>
      </c>
      <c r="AF392" s="2" t="str">
        <f ca="1">IF(AND(AR$5:AR$466&gt;=$3:$3,AR$5:AR$466&lt;=$4:$4),Table1[[#This Row],[CTN]],"")</f>
        <v/>
      </c>
      <c r="AG392" s="2" t="str">
        <f ca="1">IF(Table1[[#This Row],[CTN_MG_1]]="","",Table1[[#This Row],[SISA X]])</f>
        <v/>
      </c>
      <c r="AH392" s="2" t="str">
        <f ca="1">IF(Table1[[#This Row],[QTY_ECER_MG_1]]="","",Table1[[#This Row],[STN SISA X]])</f>
        <v/>
      </c>
      <c r="AI392" s="2" t="str">
        <f ca="1">IF(Table1[[#This Row],[CTN_MG_1]]="","",COUNT(AF$6:AF392))</f>
        <v/>
      </c>
      <c r="AJ392" s="2" t="str">
        <f ca="1">IF(AND(Table1[TGL_H]&gt;=$3:$3,Table1[TGL_H]&lt;=$4:$4),Table1[CTN],"")</f>
        <v/>
      </c>
      <c r="AK392" s="2" t="str">
        <f ca="1">IF(Table1[[#This Row],[CTN_MG_2]]="","",Table1[[#This Row],[SISA X]])</f>
        <v/>
      </c>
      <c r="AL392" s="2" t="str">
        <f ca="1">IF(Table1[[#This Row],[QTY_ECER_MG_2]]="","",Table1[[#This Row],[STN SISA X]])</f>
        <v/>
      </c>
      <c r="AM392" s="2" t="str">
        <f ca="1">IF(Table1[[#This Row],[CTN_MG_2]]="","",COUNT(AJ$6:AJ392))</f>
        <v/>
      </c>
      <c r="AN392" s="2">
        <f ca="1">IF(AND(AR$5:AR$466&gt;=$3:$3,AR$5:AR$466&lt;=$4:$4),Table1[[#This Row],[CTN]],"")</f>
        <v>1</v>
      </c>
      <c r="AO392" s="2" t="str">
        <f ca="1">IF(Table1[[#This Row],[CTN_MG_3]]="","",Table1[[#This Row],[SISA X]])</f>
        <v/>
      </c>
      <c r="AP392" s="2" t="str">
        <f ca="1">IF(Table1[[#This Row],[QTY_ECER_MG_3]]="","",Table1[[#This Row],[STN SISA X]])</f>
        <v/>
      </c>
      <c r="AQ392" s="4">
        <f ca="1">IF(Table1[[#This Row],[CTN_MG_3]]="","",COUNT(AN$6:AN392))</f>
        <v>70</v>
      </c>
      <c r="AR392" s="3">
        <f ca="1">INDEX([1]!NOTA[TGL_H],Table1[[#This Row],[//NOTA]])</f>
        <v>45127</v>
      </c>
    </row>
    <row r="393" spans="1:44" x14ac:dyDescent="0.25">
      <c r="A393" s="1">
        <v>491</v>
      </c>
      <c r="D393" s="4" t="str">
        <f ca="1">INDEX([1]!NOTA[NB NOTA_C_QTY],Table1[[#This Row],[//NOTA]])</f>
        <v>gelzhixinrefillg3138120lsnuntana</v>
      </c>
      <c r="E39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gelzhixinrefillg3138120lsn</v>
      </c>
      <c r="F393" s="4" t="e">
        <f ca="1">MATCH(Table1[NB BM_C_QTY],Table6[POINTER],0)</f>
        <v>#N/A</v>
      </c>
      <c r="G393" s="4">
        <f t="shared" si="8"/>
        <v>491</v>
      </c>
      <c r="H393" s="4">
        <f ca="1">MATCH(Table1[[#This Row],[NB NOTA_C_QTY]],[2]!db[NB NOTA_C_QTY+F],0)</f>
        <v>982</v>
      </c>
      <c r="I393" s="4" t="str">
        <f ca="1">INDEX(INDIRECT($4:$4),Table1[//DB])</f>
        <v>Gel Zhixin + Refill G-3138</v>
      </c>
      <c r="J393" s="4" t="str">
        <f ca="1">INDEX(INDIRECT($4:$4),Table1[//DB])</f>
        <v>UNTANA</v>
      </c>
      <c r="K393" s="5" t="str">
        <f ca="1">INDEX(INDIRECT($4:$4),Table1[//DB])</f>
        <v>DB STATIONERY</v>
      </c>
      <c r="L393" s="4" t="str">
        <f ca="1">INDEX(INDIRECT($4:$4),Table1[//DB])</f>
        <v>120 LSN</v>
      </c>
      <c r="M393" s="4" t="str">
        <f ca="1">INDEX(INDIRECT($4:$4),Table1[//DB])</f>
        <v>pen</v>
      </c>
      <c r="N393" s="4" t="str">
        <f ca="1">INDEX(INDIRECT($4:$4),Table1[//DB])</f>
        <v>120</v>
      </c>
      <c r="O393" s="4" t="str">
        <f ca="1">INDEX(INDIRECT($4:$4),Table1[//DB])</f>
        <v>LSN</v>
      </c>
      <c r="P393" s="4">
        <f ca="1">INDEX(INDIRECT($4:$4),Table1[//DB])</f>
        <v>12</v>
      </c>
      <c r="Q393" s="4" t="str">
        <f ca="1">INDEX(INDIRECT($4:$4),Table1[//DB])</f>
        <v>PCS</v>
      </c>
      <c r="R393" s="4" t="str">
        <f ca="1">INDEX(INDIRECT($4:$4),Table1[//DB])</f>
        <v/>
      </c>
      <c r="S393" s="4" t="str">
        <f ca="1">INDEX(INDIRECT($4:$4),Table1[//DB])</f>
        <v/>
      </c>
      <c r="T393" s="4">
        <f ca="1">INDEX(INDIRECT($4:$4),Table1[//DB])</f>
        <v>1440</v>
      </c>
      <c r="U393" s="4" t="str">
        <f ca="1">INDEX(INDIRECT($4:$4),Table1[//DB])</f>
        <v>PCS</v>
      </c>
      <c r="V393" s="4"/>
      <c r="W393" s="2">
        <f>INDEX([1]!NOTA[C],Table1[[#This Row],[//NOTA]])</f>
        <v>1</v>
      </c>
      <c r="X39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93" s="2">
        <f>IF(Table1[[#This Row],[CTN]]&lt;1,"",INDEX([1]!NOTA[QTY],Table1[[#This Row],[//NOTA]]))</f>
        <v>120</v>
      </c>
      <c r="Z393" s="2" t="str">
        <f>IF(Table1[[#This Row],[CTN]]&lt;1,"",INDEX([1]!NOTA[STN],Table1[[#This Row],[//NOTA]]))</f>
        <v>LSN</v>
      </c>
      <c r="AA39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393" s="4" t="str">
        <f>IF(Table1[[#This Row],[CTN]]&lt;1,INDEX([1]!NOTA[QTY],Table1[[#This Row],[//NOTA]]),"")</f>
        <v/>
      </c>
      <c r="AC393" s="4" t="str">
        <f>IF(Table1[[#This Row],[SISA]]="","",INDEX([1]!NOTA[STN],Table1[[#This Row],[//NOTA]]))</f>
        <v/>
      </c>
      <c r="AD39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93" s="2" t="str">
        <f>IF(Table1[[#This Row],[SISA X]]="","",Table1[[#This Row],[STN X]])</f>
        <v/>
      </c>
      <c r="AF393" s="2" t="str">
        <f ca="1">IF(AND(AR$5:AR$466&gt;=$3:$3,AR$5:AR$466&lt;=$4:$4),Table1[[#This Row],[CTN]],"")</f>
        <v/>
      </c>
      <c r="AG393" s="2" t="str">
        <f ca="1">IF(Table1[[#This Row],[CTN_MG_1]]="","",Table1[[#This Row],[SISA X]])</f>
        <v/>
      </c>
      <c r="AH393" s="2" t="str">
        <f ca="1">IF(Table1[[#This Row],[QTY_ECER_MG_1]]="","",Table1[[#This Row],[STN SISA X]])</f>
        <v/>
      </c>
      <c r="AI393" s="2" t="str">
        <f ca="1">IF(Table1[[#This Row],[CTN_MG_1]]="","",COUNT(AF$6:AF393))</f>
        <v/>
      </c>
      <c r="AJ393" s="2" t="str">
        <f ca="1">IF(AND(Table1[TGL_H]&gt;=$3:$3,Table1[TGL_H]&lt;=$4:$4),Table1[CTN],"")</f>
        <v/>
      </c>
      <c r="AK393" s="2" t="str">
        <f ca="1">IF(Table1[[#This Row],[CTN_MG_2]]="","",Table1[[#This Row],[SISA X]])</f>
        <v/>
      </c>
      <c r="AL393" s="2" t="str">
        <f ca="1">IF(Table1[[#This Row],[QTY_ECER_MG_2]]="","",Table1[[#This Row],[STN SISA X]])</f>
        <v/>
      </c>
      <c r="AM393" s="2" t="str">
        <f ca="1">IF(Table1[[#This Row],[CTN_MG_2]]="","",COUNT(AJ$6:AJ393))</f>
        <v/>
      </c>
      <c r="AN393" s="2">
        <f ca="1">IF(AND(AR$5:AR$466&gt;=$3:$3,AR$5:AR$466&lt;=$4:$4),Table1[[#This Row],[CTN]],"")</f>
        <v>1</v>
      </c>
      <c r="AO393" s="2" t="str">
        <f ca="1">IF(Table1[[#This Row],[CTN_MG_3]]="","",Table1[[#This Row],[SISA X]])</f>
        <v/>
      </c>
      <c r="AP393" s="2" t="str">
        <f ca="1">IF(Table1[[#This Row],[QTY_ECER_MG_3]]="","",Table1[[#This Row],[STN SISA X]])</f>
        <v/>
      </c>
      <c r="AQ393" s="4">
        <f ca="1">IF(Table1[[#This Row],[CTN_MG_3]]="","",COUNT(AN$6:AN393))</f>
        <v>71</v>
      </c>
      <c r="AR393" s="3">
        <f ca="1">INDEX([1]!NOTA[TGL_H],Table1[[#This Row],[//NOTA]])</f>
        <v>45127</v>
      </c>
    </row>
    <row r="394" spans="1:44" x14ac:dyDescent="0.25">
      <c r="A394" s="1">
        <v>492</v>
      </c>
      <c r="D394" s="4" t="str">
        <f ca="1">INDEX([1]!NOTA[NB NOTA_C_QTY],Table1[[#This Row],[//NOTA]])</f>
        <v>gelzhixinrefillg5008120lsnuntana</v>
      </c>
      <c r="E394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394" s="4" t="e">
        <f ca="1">MATCH(Table1[NB BM_C_QTY],Table6[POINTER],0)</f>
        <v>#N/A</v>
      </c>
      <c r="G394" s="4">
        <f t="shared" si="8"/>
        <v>492</v>
      </c>
      <c r="H394" s="4" t="e">
        <f ca="1">MATCH(Table1[[#This Row],[NB NOTA_C_QTY]],[2]!db[NB NOTA_C_QTY+F],0)</f>
        <v>#N/A</v>
      </c>
      <c r="I394" s="4" t="e">
        <f ca="1">INDEX(INDIRECT($4:$4),Table1[//DB])</f>
        <v>#N/A</v>
      </c>
      <c r="J394" s="4" t="e">
        <f ca="1">INDEX(INDIRECT($4:$4),Table1[//DB])</f>
        <v>#N/A</v>
      </c>
      <c r="K394" s="5" t="e">
        <f ca="1">INDEX(INDIRECT($4:$4),Table1[//DB])</f>
        <v>#N/A</v>
      </c>
      <c r="L394" s="4" t="e">
        <f ca="1">INDEX(INDIRECT($4:$4),Table1[//DB])</f>
        <v>#N/A</v>
      </c>
      <c r="M394" s="4" t="e">
        <f ca="1">INDEX(INDIRECT($4:$4),Table1[//DB])</f>
        <v>#N/A</v>
      </c>
      <c r="N394" s="4" t="e">
        <f ca="1">INDEX(INDIRECT($4:$4),Table1[//DB])</f>
        <v>#N/A</v>
      </c>
      <c r="O394" s="4" t="e">
        <f ca="1">INDEX(INDIRECT($4:$4),Table1[//DB])</f>
        <v>#N/A</v>
      </c>
      <c r="P394" s="4" t="e">
        <f ca="1">INDEX(INDIRECT($4:$4),Table1[//DB])</f>
        <v>#N/A</v>
      </c>
      <c r="Q394" s="4" t="e">
        <f ca="1">INDEX(INDIRECT($4:$4),Table1[//DB])</f>
        <v>#N/A</v>
      </c>
      <c r="R394" s="4" t="e">
        <f ca="1">INDEX(INDIRECT($4:$4),Table1[//DB])</f>
        <v>#N/A</v>
      </c>
      <c r="S394" s="4" t="e">
        <f ca="1">INDEX(INDIRECT($4:$4),Table1[//DB])</f>
        <v>#N/A</v>
      </c>
      <c r="T394" s="4" t="e">
        <f ca="1">INDEX(INDIRECT($4:$4),Table1[//DB])</f>
        <v>#N/A</v>
      </c>
      <c r="U394" s="4" t="e">
        <f ca="1">INDEX(INDIRECT($4:$4),Table1[//DB])</f>
        <v>#N/A</v>
      </c>
      <c r="V394" s="4"/>
      <c r="W394" s="2">
        <f>INDEX([1]!NOTA[C],Table1[[#This Row],[//NOTA]])</f>
        <v>1</v>
      </c>
      <c r="X394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394" s="2">
        <f>IF(Table1[[#This Row],[CTN]]&lt;1,"",INDEX([1]!NOTA[QTY],Table1[[#This Row],[//NOTA]]))</f>
        <v>120</v>
      </c>
      <c r="Z394" s="2" t="str">
        <f>IF(Table1[[#This Row],[CTN]]&lt;1,"",INDEX([1]!NOTA[STN],Table1[[#This Row],[//NOTA]]))</f>
        <v>LSN</v>
      </c>
      <c r="AA39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394" s="4" t="str">
        <f>IF(Table1[[#This Row],[CTN]]&lt;1,INDEX([1]!NOTA[QTY],Table1[[#This Row],[//NOTA]]),"")</f>
        <v/>
      </c>
      <c r="AC394" s="4" t="str">
        <f>IF(Table1[[#This Row],[SISA]]="","",INDEX([1]!NOTA[STN],Table1[[#This Row],[//NOTA]]))</f>
        <v/>
      </c>
      <c r="AD39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94" s="2" t="str">
        <f>IF(Table1[[#This Row],[SISA X]]="","",Table1[[#This Row],[STN X]])</f>
        <v/>
      </c>
      <c r="AF394" s="2" t="str">
        <f ca="1">IF(AND(AR$5:AR$466&gt;=$3:$3,AR$5:AR$466&lt;=$4:$4),Table1[[#This Row],[CTN]],"")</f>
        <v/>
      </c>
      <c r="AG394" s="2" t="str">
        <f ca="1">IF(Table1[[#This Row],[CTN_MG_1]]="","",Table1[[#This Row],[SISA X]])</f>
        <v/>
      </c>
      <c r="AH394" s="2" t="str">
        <f ca="1">IF(Table1[[#This Row],[QTY_ECER_MG_1]]="","",Table1[[#This Row],[STN SISA X]])</f>
        <v/>
      </c>
      <c r="AI394" s="2" t="str">
        <f ca="1">IF(Table1[[#This Row],[CTN_MG_1]]="","",COUNT(AF$6:AF394))</f>
        <v/>
      </c>
      <c r="AJ394" s="2" t="str">
        <f ca="1">IF(AND(Table1[TGL_H]&gt;=$3:$3,Table1[TGL_H]&lt;=$4:$4),Table1[CTN],"")</f>
        <v/>
      </c>
      <c r="AK394" s="2" t="str">
        <f ca="1">IF(Table1[[#This Row],[CTN_MG_2]]="","",Table1[[#This Row],[SISA X]])</f>
        <v/>
      </c>
      <c r="AL394" s="2" t="str">
        <f ca="1">IF(Table1[[#This Row],[QTY_ECER_MG_2]]="","",Table1[[#This Row],[STN SISA X]])</f>
        <v/>
      </c>
      <c r="AM394" s="2" t="str">
        <f ca="1">IF(Table1[[#This Row],[CTN_MG_2]]="","",COUNT(AJ$6:AJ394))</f>
        <v/>
      </c>
      <c r="AN394" s="2">
        <f ca="1">IF(AND(AR$5:AR$466&gt;=$3:$3,AR$5:AR$466&lt;=$4:$4),Table1[[#This Row],[CTN]],"")</f>
        <v>1</v>
      </c>
      <c r="AO394" s="2" t="str">
        <f ca="1">IF(Table1[[#This Row],[CTN_MG_3]]="","",Table1[[#This Row],[SISA X]])</f>
        <v/>
      </c>
      <c r="AP394" s="2" t="str">
        <f ca="1">IF(Table1[[#This Row],[QTY_ECER_MG_3]]="","",Table1[[#This Row],[STN SISA X]])</f>
        <v/>
      </c>
      <c r="AQ394" s="4">
        <f ca="1">IF(Table1[[#This Row],[CTN_MG_3]]="","",COUNT(AN$6:AN394))</f>
        <v>72</v>
      </c>
      <c r="AR394" s="3">
        <f ca="1">INDEX([1]!NOTA[TGL_H],Table1[[#This Row],[//NOTA]])</f>
        <v>45127</v>
      </c>
    </row>
    <row r="395" spans="1:44" x14ac:dyDescent="0.25">
      <c r="A395" s="1">
        <v>493</v>
      </c>
      <c r="D395" s="4" t="str">
        <f ca="1">INDEX([1]!NOTA[NB NOTA_C_QTY],Table1[[#This Row],[//NOTA]])</f>
        <v>gelzhixinrefillg5013120lsnuntana</v>
      </c>
      <c r="E395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395" s="4" t="e">
        <f ca="1">MATCH(Table1[NB BM_C_QTY],Table6[POINTER],0)</f>
        <v>#N/A</v>
      </c>
      <c r="G395" s="4">
        <f t="shared" si="8"/>
        <v>493</v>
      </c>
      <c r="H395" s="4" t="e">
        <f ca="1">MATCH(Table1[[#This Row],[NB NOTA_C_QTY]],[2]!db[NB NOTA_C_QTY+F],0)</f>
        <v>#N/A</v>
      </c>
      <c r="I395" s="4" t="e">
        <f ca="1">INDEX(INDIRECT($4:$4),Table1[//DB])</f>
        <v>#N/A</v>
      </c>
      <c r="J395" s="4" t="e">
        <f ca="1">INDEX(INDIRECT($4:$4),Table1[//DB])</f>
        <v>#N/A</v>
      </c>
      <c r="K395" s="5" t="e">
        <f ca="1">INDEX(INDIRECT($4:$4),Table1[//DB])</f>
        <v>#N/A</v>
      </c>
      <c r="L395" s="4" t="e">
        <f ca="1">INDEX(INDIRECT($4:$4),Table1[//DB])</f>
        <v>#N/A</v>
      </c>
      <c r="M395" s="4" t="e">
        <f ca="1">INDEX(INDIRECT($4:$4),Table1[//DB])</f>
        <v>#N/A</v>
      </c>
      <c r="N395" s="4" t="e">
        <f ca="1">INDEX(INDIRECT($4:$4),Table1[//DB])</f>
        <v>#N/A</v>
      </c>
      <c r="O395" s="4" t="e">
        <f ca="1">INDEX(INDIRECT($4:$4),Table1[//DB])</f>
        <v>#N/A</v>
      </c>
      <c r="P395" s="4" t="e">
        <f ca="1">INDEX(INDIRECT($4:$4),Table1[//DB])</f>
        <v>#N/A</v>
      </c>
      <c r="Q395" s="4" t="e">
        <f ca="1">INDEX(INDIRECT($4:$4),Table1[//DB])</f>
        <v>#N/A</v>
      </c>
      <c r="R395" s="4" t="e">
        <f ca="1">INDEX(INDIRECT($4:$4),Table1[//DB])</f>
        <v>#N/A</v>
      </c>
      <c r="S395" s="4" t="e">
        <f ca="1">INDEX(INDIRECT($4:$4),Table1[//DB])</f>
        <v>#N/A</v>
      </c>
      <c r="T395" s="4" t="e">
        <f ca="1">INDEX(INDIRECT($4:$4),Table1[//DB])</f>
        <v>#N/A</v>
      </c>
      <c r="U395" s="4" t="e">
        <f ca="1">INDEX(INDIRECT($4:$4),Table1[//DB])</f>
        <v>#N/A</v>
      </c>
      <c r="V395" s="4"/>
      <c r="W395" s="2">
        <f>INDEX([1]!NOTA[C],Table1[[#This Row],[//NOTA]])</f>
        <v>1</v>
      </c>
      <c r="X395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395" s="2">
        <f>IF(Table1[[#This Row],[CTN]]&lt;1,"",INDEX([1]!NOTA[QTY],Table1[[#This Row],[//NOTA]]))</f>
        <v>120</v>
      </c>
      <c r="Z395" s="2" t="str">
        <f>IF(Table1[[#This Row],[CTN]]&lt;1,"",INDEX([1]!NOTA[STN],Table1[[#This Row],[//NOTA]]))</f>
        <v>LSN</v>
      </c>
      <c r="AA39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395" s="4" t="str">
        <f>IF(Table1[[#This Row],[CTN]]&lt;1,INDEX([1]!NOTA[QTY],Table1[[#This Row],[//NOTA]]),"")</f>
        <v/>
      </c>
      <c r="AC395" s="4" t="str">
        <f>IF(Table1[[#This Row],[SISA]]="","",INDEX([1]!NOTA[STN],Table1[[#This Row],[//NOTA]]))</f>
        <v/>
      </c>
      <c r="AD39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95" s="2" t="str">
        <f>IF(Table1[[#This Row],[SISA X]]="","",Table1[[#This Row],[STN X]])</f>
        <v/>
      </c>
      <c r="AF395" s="2" t="str">
        <f ca="1">IF(AND(AR$5:AR$466&gt;=$3:$3,AR$5:AR$466&lt;=$4:$4),Table1[[#This Row],[CTN]],"")</f>
        <v/>
      </c>
      <c r="AG395" s="2" t="str">
        <f ca="1">IF(Table1[[#This Row],[CTN_MG_1]]="","",Table1[[#This Row],[SISA X]])</f>
        <v/>
      </c>
      <c r="AH395" s="2" t="str">
        <f ca="1">IF(Table1[[#This Row],[QTY_ECER_MG_1]]="","",Table1[[#This Row],[STN SISA X]])</f>
        <v/>
      </c>
      <c r="AI395" s="2" t="str">
        <f ca="1">IF(Table1[[#This Row],[CTN_MG_1]]="","",COUNT(AF$6:AF395))</f>
        <v/>
      </c>
      <c r="AJ395" s="2" t="str">
        <f ca="1">IF(AND(Table1[TGL_H]&gt;=$3:$3,Table1[TGL_H]&lt;=$4:$4),Table1[CTN],"")</f>
        <v/>
      </c>
      <c r="AK395" s="2" t="str">
        <f ca="1">IF(Table1[[#This Row],[CTN_MG_2]]="","",Table1[[#This Row],[SISA X]])</f>
        <v/>
      </c>
      <c r="AL395" s="2" t="str">
        <f ca="1">IF(Table1[[#This Row],[QTY_ECER_MG_2]]="","",Table1[[#This Row],[STN SISA X]])</f>
        <v/>
      </c>
      <c r="AM395" s="2" t="str">
        <f ca="1">IF(Table1[[#This Row],[CTN_MG_2]]="","",COUNT(AJ$6:AJ395))</f>
        <v/>
      </c>
      <c r="AN395" s="2">
        <f ca="1">IF(AND(AR$5:AR$466&gt;=$3:$3,AR$5:AR$466&lt;=$4:$4),Table1[[#This Row],[CTN]],"")</f>
        <v>1</v>
      </c>
      <c r="AO395" s="2" t="str">
        <f ca="1">IF(Table1[[#This Row],[CTN_MG_3]]="","",Table1[[#This Row],[SISA X]])</f>
        <v/>
      </c>
      <c r="AP395" s="2" t="str">
        <f ca="1">IF(Table1[[#This Row],[QTY_ECER_MG_3]]="","",Table1[[#This Row],[STN SISA X]])</f>
        <v/>
      </c>
      <c r="AQ395" s="4">
        <f ca="1">IF(Table1[[#This Row],[CTN_MG_3]]="","",COUNT(AN$6:AN395))</f>
        <v>73</v>
      </c>
      <c r="AR395" s="3">
        <f ca="1">INDEX([1]!NOTA[TGL_H],Table1[[#This Row],[//NOTA]])</f>
        <v>45127</v>
      </c>
    </row>
    <row r="396" spans="1:44" x14ac:dyDescent="0.25">
      <c r="A396" s="1">
        <v>494</v>
      </c>
      <c r="D396" s="4" t="str">
        <f ca="1">INDEX([1]!NOTA[NB NOTA_C_QTY],Table1[[#This Row],[//NOTA]])</f>
        <v>gelzhixinrefillg5016120lsnuntana</v>
      </c>
      <c r="E39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gelzhixinrefillg5016120lsn</v>
      </c>
      <c r="F396" s="4" t="e">
        <f ca="1">MATCH(Table1[NB BM_C_QTY],Table6[POINTER],0)</f>
        <v>#N/A</v>
      </c>
      <c r="G396" s="4">
        <f t="shared" si="8"/>
        <v>494</v>
      </c>
      <c r="H396" s="4">
        <f ca="1">MATCH(Table1[[#This Row],[NB NOTA_C_QTY]],[2]!db[NB NOTA_C_QTY+F],0)</f>
        <v>983</v>
      </c>
      <c r="I396" s="4" t="str">
        <f ca="1">INDEX(INDIRECT($4:$4),Table1[//DB])</f>
        <v>Gel Zhixin + Refill G-5016</v>
      </c>
      <c r="J396" s="4" t="str">
        <f ca="1">INDEX(INDIRECT($4:$4),Table1[//DB])</f>
        <v>UNTANA</v>
      </c>
      <c r="K396" s="5" t="str">
        <f ca="1">INDEX(INDIRECT($4:$4),Table1[//DB])</f>
        <v>DB STATIONERY</v>
      </c>
      <c r="L396" s="4" t="str">
        <f ca="1">INDEX(INDIRECT($4:$4),Table1[//DB])</f>
        <v>120 LSN</v>
      </c>
      <c r="M396" s="4" t="str">
        <f ca="1">INDEX(INDIRECT($4:$4),Table1[//DB])</f>
        <v>pen</v>
      </c>
      <c r="N396" s="4" t="str">
        <f ca="1">INDEX(INDIRECT($4:$4),Table1[//DB])</f>
        <v>120</v>
      </c>
      <c r="O396" s="4" t="str">
        <f ca="1">INDEX(INDIRECT($4:$4),Table1[//DB])</f>
        <v>LSN</v>
      </c>
      <c r="P396" s="4">
        <f ca="1">INDEX(INDIRECT($4:$4),Table1[//DB])</f>
        <v>12</v>
      </c>
      <c r="Q396" s="4" t="str">
        <f ca="1">INDEX(INDIRECT($4:$4),Table1[//DB])</f>
        <v>PCS</v>
      </c>
      <c r="R396" s="4" t="str">
        <f ca="1">INDEX(INDIRECT($4:$4),Table1[//DB])</f>
        <v/>
      </c>
      <c r="S396" s="4" t="str">
        <f ca="1">INDEX(INDIRECT($4:$4),Table1[//DB])</f>
        <v/>
      </c>
      <c r="T396" s="4">
        <f ca="1">INDEX(INDIRECT($4:$4),Table1[//DB])</f>
        <v>1440</v>
      </c>
      <c r="U396" s="4" t="str">
        <f ca="1">INDEX(INDIRECT($4:$4),Table1[//DB])</f>
        <v>PCS</v>
      </c>
      <c r="V396" s="4"/>
      <c r="W396" s="2">
        <f>INDEX([1]!NOTA[C],Table1[[#This Row],[//NOTA]])</f>
        <v>1</v>
      </c>
      <c r="X39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396" s="2">
        <f>IF(Table1[[#This Row],[CTN]]&lt;1,"",INDEX([1]!NOTA[QTY],Table1[[#This Row],[//NOTA]]))</f>
        <v>120</v>
      </c>
      <c r="Z396" s="2" t="str">
        <f>IF(Table1[[#This Row],[CTN]]&lt;1,"",INDEX([1]!NOTA[STN],Table1[[#This Row],[//NOTA]]))</f>
        <v>LSN</v>
      </c>
      <c r="AA39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396" s="4" t="str">
        <f>IF(Table1[[#This Row],[CTN]]&lt;1,INDEX([1]!NOTA[QTY],Table1[[#This Row],[//NOTA]]),"")</f>
        <v/>
      </c>
      <c r="AC396" s="4" t="str">
        <f>IF(Table1[[#This Row],[SISA]]="","",INDEX([1]!NOTA[STN],Table1[[#This Row],[//NOTA]]))</f>
        <v/>
      </c>
      <c r="AD39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96" s="2" t="str">
        <f>IF(Table1[[#This Row],[SISA X]]="","",Table1[[#This Row],[STN X]])</f>
        <v/>
      </c>
      <c r="AF396" s="2" t="str">
        <f ca="1">IF(AND(AR$5:AR$466&gt;=$3:$3,AR$5:AR$466&lt;=$4:$4),Table1[[#This Row],[CTN]],"")</f>
        <v/>
      </c>
      <c r="AG396" s="2" t="str">
        <f ca="1">IF(Table1[[#This Row],[CTN_MG_1]]="","",Table1[[#This Row],[SISA X]])</f>
        <v/>
      </c>
      <c r="AH396" s="2" t="str">
        <f ca="1">IF(Table1[[#This Row],[QTY_ECER_MG_1]]="","",Table1[[#This Row],[STN SISA X]])</f>
        <v/>
      </c>
      <c r="AI396" s="2" t="str">
        <f ca="1">IF(Table1[[#This Row],[CTN_MG_1]]="","",COUNT(AF$6:AF396))</f>
        <v/>
      </c>
      <c r="AJ396" s="2" t="str">
        <f ca="1">IF(AND(Table1[TGL_H]&gt;=$3:$3,Table1[TGL_H]&lt;=$4:$4),Table1[CTN],"")</f>
        <v/>
      </c>
      <c r="AK396" s="2" t="str">
        <f ca="1">IF(Table1[[#This Row],[CTN_MG_2]]="","",Table1[[#This Row],[SISA X]])</f>
        <v/>
      </c>
      <c r="AL396" s="2" t="str">
        <f ca="1">IF(Table1[[#This Row],[QTY_ECER_MG_2]]="","",Table1[[#This Row],[STN SISA X]])</f>
        <v/>
      </c>
      <c r="AM396" s="2" t="str">
        <f ca="1">IF(Table1[[#This Row],[CTN_MG_2]]="","",COUNT(AJ$6:AJ396))</f>
        <v/>
      </c>
      <c r="AN396" s="2">
        <f ca="1">IF(AND(AR$5:AR$466&gt;=$3:$3,AR$5:AR$466&lt;=$4:$4),Table1[[#This Row],[CTN]],"")</f>
        <v>1</v>
      </c>
      <c r="AO396" s="2" t="str">
        <f ca="1">IF(Table1[[#This Row],[CTN_MG_3]]="","",Table1[[#This Row],[SISA X]])</f>
        <v/>
      </c>
      <c r="AP396" s="2" t="str">
        <f ca="1">IF(Table1[[#This Row],[QTY_ECER_MG_3]]="","",Table1[[#This Row],[STN SISA X]])</f>
        <v/>
      </c>
      <c r="AQ396" s="4">
        <f ca="1">IF(Table1[[#This Row],[CTN_MG_3]]="","",COUNT(AN$6:AN396))</f>
        <v>74</v>
      </c>
      <c r="AR396" s="3">
        <f ca="1">INDEX([1]!NOTA[TGL_H],Table1[[#This Row],[//NOTA]])</f>
        <v>45127</v>
      </c>
    </row>
    <row r="397" spans="1:44" x14ac:dyDescent="0.25">
      <c r="A397" s="1">
        <v>495</v>
      </c>
      <c r="D397" s="4" t="str">
        <f ca="1">INDEX([1]!NOTA[NB NOTA_C_QTY],Table1[[#This Row],[//NOTA]])</f>
        <v>gelzhixinrefillg5034l60lsnuntana</v>
      </c>
      <c r="E397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397" s="4" t="e">
        <f ca="1">MATCH(Table1[NB BM_C_QTY],Table6[POINTER],0)</f>
        <v>#N/A</v>
      </c>
      <c r="G397" s="4">
        <f t="shared" si="8"/>
        <v>495</v>
      </c>
      <c r="H397" s="4" t="e">
        <f ca="1">MATCH(Table1[[#This Row],[NB NOTA_C_QTY]],[2]!db[NB NOTA_C_QTY+F],0)</f>
        <v>#N/A</v>
      </c>
      <c r="I397" s="4" t="e">
        <f ca="1">INDEX(INDIRECT($4:$4),Table1[//DB])</f>
        <v>#N/A</v>
      </c>
      <c r="J397" s="4" t="e">
        <f ca="1">INDEX(INDIRECT($4:$4),Table1[//DB])</f>
        <v>#N/A</v>
      </c>
      <c r="K397" s="5" t="e">
        <f ca="1">INDEX(INDIRECT($4:$4),Table1[//DB])</f>
        <v>#N/A</v>
      </c>
      <c r="L397" s="4" t="e">
        <f ca="1">INDEX(INDIRECT($4:$4),Table1[//DB])</f>
        <v>#N/A</v>
      </c>
      <c r="M397" s="4" t="e">
        <f ca="1">INDEX(INDIRECT($4:$4),Table1[//DB])</f>
        <v>#N/A</v>
      </c>
      <c r="N397" s="4" t="e">
        <f ca="1">INDEX(INDIRECT($4:$4),Table1[//DB])</f>
        <v>#N/A</v>
      </c>
      <c r="O397" s="4" t="e">
        <f ca="1">INDEX(INDIRECT($4:$4),Table1[//DB])</f>
        <v>#N/A</v>
      </c>
      <c r="P397" s="4" t="e">
        <f ca="1">INDEX(INDIRECT($4:$4),Table1[//DB])</f>
        <v>#N/A</v>
      </c>
      <c r="Q397" s="4" t="e">
        <f ca="1">INDEX(INDIRECT($4:$4),Table1[//DB])</f>
        <v>#N/A</v>
      </c>
      <c r="R397" s="4" t="e">
        <f ca="1">INDEX(INDIRECT($4:$4),Table1[//DB])</f>
        <v>#N/A</v>
      </c>
      <c r="S397" s="4" t="e">
        <f ca="1">INDEX(INDIRECT($4:$4),Table1[//DB])</f>
        <v>#N/A</v>
      </c>
      <c r="T397" s="4" t="e">
        <f ca="1">INDEX(INDIRECT($4:$4),Table1[//DB])</f>
        <v>#N/A</v>
      </c>
      <c r="U397" s="4" t="e">
        <f ca="1">INDEX(INDIRECT($4:$4),Table1[//DB])</f>
        <v>#N/A</v>
      </c>
      <c r="V397" s="4"/>
      <c r="W397" s="2">
        <f>INDEX([1]!NOTA[C],Table1[[#This Row],[//NOTA]])</f>
        <v>0</v>
      </c>
      <c r="X397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397" s="2" t="str">
        <f>IF(Table1[[#This Row],[CTN]]&lt;1,"",INDEX([1]!NOTA[QTY],Table1[[#This Row],[//NOTA]]))</f>
        <v/>
      </c>
      <c r="Z397" s="2" t="str">
        <f>IF(Table1[[#This Row],[CTN]]&lt;1,"",INDEX([1]!NOTA[STN],Table1[[#This Row],[//NOTA]]))</f>
        <v/>
      </c>
      <c r="AA397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B397" s="4">
        <f>IF(Table1[[#This Row],[CTN]]&lt;1,INDEX([1]!NOTA[QTY],Table1[[#This Row],[//NOTA]]),"")</f>
        <v>60</v>
      </c>
      <c r="AC397" s="4" t="str">
        <f>IF(Table1[[#This Row],[SISA]]="","",INDEX([1]!NOTA[STN],Table1[[#This Row],[//NOTA]]))</f>
        <v>LSN</v>
      </c>
      <c r="AD397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720</v>
      </c>
      <c r="AE397" s="2" t="e">
        <f ca="1">IF(Table1[[#This Row],[SISA X]]="","",Table1[[#This Row],[STN X]])</f>
        <v>#N/A</v>
      </c>
      <c r="AF397" s="2" t="str">
        <f ca="1">IF(AND(AR$5:AR$466&gt;=$3:$3,AR$5:AR$466&lt;=$4:$4),Table1[[#This Row],[CTN]],"")</f>
        <v/>
      </c>
      <c r="AG397" s="2" t="str">
        <f ca="1">IF(Table1[[#This Row],[CTN_MG_1]]="","",Table1[[#This Row],[SISA X]])</f>
        <v/>
      </c>
      <c r="AH397" s="2" t="str">
        <f ca="1">IF(Table1[[#This Row],[QTY_ECER_MG_1]]="","",Table1[[#This Row],[STN SISA X]])</f>
        <v/>
      </c>
      <c r="AI397" s="2" t="str">
        <f ca="1">IF(Table1[[#This Row],[CTN_MG_1]]="","",COUNT(AF$6:AF397))</f>
        <v/>
      </c>
      <c r="AJ397" s="2" t="str">
        <f ca="1">IF(AND(Table1[TGL_H]&gt;=$3:$3,Table1[TGL_H]&lt;=$4:$4),Table1[CTN],"")</f>
        <v/>
      </c>
      <c r="AK397" s="2" t="str">
        <f ca="1">IF(Table1[[#This Row],[CTN_MG_2]]="","",Table1[[#This Row],[SISA X]])</f>
        <v/>
      </c>
      <c r="AL397" s="2" t="str">
        <f ca="1">IF(Table1[[#This Row],[QTY_ECER_MG_2]]="","",Table1[[#This Row],[STN SISA X]])</f>
        <v/>
      </c>
      <c r="AM397" s="2" t="str">
        <f ca="1">IF(Table1[[#This Row],[CTN_MG_2]]="","",COUNT(AJ$6:AJ397))</f>
        <v/>
      </c>
      <c r="AN397" s="2">
        <f ca="1">IF(AND(AR$5:AR$466&gt;=$3:$3,AR$5:AR$466&lt;=$4:$4),Table1[[#This Row],[CTN]],"")</f>
        <v>0</v>
      </c>
      <c r="AO397" s="2">
        <f ca="1">IF(Table1[[#This Row],[CTN_MG_3]]="","",Table1[[#This Row],[SISA X]])</f>
        <v>720</v>
      </c>
      <c r="AP397" s="2" t="e">
        <f ca="1">IF(Table1[[#This Row],[QTY_ECER_MG_3]]="","",Table1[[#This Row],[STN SISA X]])</f>
        <v>#N/A</v>
      </c>
      <c r="AQ397" s="4">
        <f ca="1">IF(Table1[[#This Row],[CTN_MG_3]]="","",COUNT(AN$6:AN397))</f>
        <v>75</v>
      </c>
      <c r="AR397" s="3">
        <f ca="1">INDEX([1]!NOTA[TGL_H],Table1[[#This Row],[//NOTA]])</f>
        <v>45127</v>
      </c>
    </row>
    <row r="398" spans="1:44" x14ac:dyDescent="0.25">
      <c r="A398" s="1">
        <v>496</v>
      </c>
      <c r="D398" s="4" t="str">
        <f ca="1">INDEX([1]!NOTA[NB NOTA_C_QTY],Table1[[#This Row],[//NOTA]])</f>
        <v>gelzhixinrefillg5034l60lsnuntana</v>
      </c>
      <c r="E398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398" s="4" t="e">
        <f ca="1">MATCH(Table1[NB BM_C_QTY],Table6[POINTER],0)</f>
        <v>#N/A</v>
      </c>
      <c r="G398" s="4">
        <f t="shared" si="8"/>
        <v>496</v>
      </c>
      <c r="H398" s="4" t="e">
        <f ca="1">MATCH(Table1[[#This Row],[NB NOTA_C_QTY]],[2]!db[NB NOTA_C_QTY+F],0)</f>
        <v>#N/A</v>
      </c>
      <c r="I398" s="4" t="e">
        <f ca="1">INDEX(INDIRECT($4:$4),Table1[//DB])</f>
        <v>#N/A</v>
      </c>
      <c r="J398" s="4" t="e">
        <f ca="1">INDEX(INDIRECT($4:$4),Table1[//DB])</f>
        <v>#N/A</v>
      </c>
      <c r="K398" s="5" t="e">
        <f ca="1">INDEX(INDIRECT($4:$4),Table1[//DB])</f>
        <v>#N/A</v>
      </c>
      <c r="L398" s="4" t="e">
        <f ca="1">INDEX(INDIRECT($4:$4),Table1[//DB])</f>
        <v>#N/A</v>
      </c>
      <c r="M398" s="4" t="e">
        <f ca="1">INDEX(INDIRECT($4:$4),Table1[//DB])</f>
        <v>#N/A</v>
      </c>
      <c r="N398" s="4" t="e">
        <f ca="1">INDEX(INDIRECT($4:$4),Table1[//DB])</f>
        <v>#N/A</v>
      </c>
      <c r="O398" s="4" t="e">
        <f ca="1">INDEX(INDIRECT($4:$4),Table1[//DB])</f>
        <v>#N/A</v>
      </c>
      <c r="P398" s="4" t="e">
        <f ca="1">INDEX(INDIRECT($4:$4),Table1[//DB])</f>
        <v>#N/A</v>
      </c>
      <c r="Q398" s="4" t="e">
        <f ca="1">INDEX(INDIRECT($4:$4),Table1[//DB])</f>
        <v>#N/A</v>
      </c>
      <c r="R398" s="4" t="e">
        <f ca="1">INDEX(INDIRECT($4:$4),Table1[//DB])</f>
        <v>#N/A</v>
      </c>
      <c r="S398" s="4" t="e">
        <f ca="1">INDEX(INDIRECT($4:$4),Table1[//DB])</f>
        <v>#N/A</v>
      </c>
      <c r="T398" s="4" t="e">
        <f ca="1">INDEX(INDIRECT($4:$4),Table1[//DB])</f>
        <v>#N/A</v>
      </c>
      <c r="U398" s="4" t="e">
        <f ca="1">INDEX(INDIRECT($4:$4),Table1[//DB])</f>
        <v>#N/A</v>
      </c>
      <c r="V398" s="4"/>
      <c r="W398" s="2">
        <f>INDEX([1]!NOTA[C],Table1[[#This Row],[//NOTA]])</f>
        <v>0</v>
      </c>
      <c r="X398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398" s="2" t="str">
        <f>IF(Table1[[#This Row],[CTN]]&lt;1,"",INDEX([1]!NOTA[QTY],Table1[[#This Row],[//NOTA]]))</f>
        <v/>
      </c>
      <c r="Z398" s="2" t="str">
        <f>IF(Table1[[#This Row],[CTN]]&lt;1,"",INDEX([1]!NOTA[STN],Table1[[#This Row],[//NOTA]]))</f>
        <v/>
      </c>
      <c r="AA398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B398" s="4">
        <f>IF(Table1[[#This Row],[CTN]]&lt;1,INDEX([1]!NOTA[QTY],Table1[[#This Row],[//NOTA]]),"")</f>
        <v>60</v>
      </c>
      <c r="AC398" s="4" t="str">
        <f>IF(Table1[[#This Row],[SISA]]="","",INDEX([1]!NOTA[STN],Table1[[#This Row],[//NOTA]]))</f>
        <v>LSN</v>
      </c>
      <c r="AD398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720</v>
      </c>
      <c r="AE398" s="2" t="e">
        <f ca="1">IF(Table1[[#This Row],[SISA X]]="","",Table1[[#This Row],[STN X]])</f>
        <v>#N/A</v>
      </c>
      <c r="AF398" s="2" t="str">
        <f ca="1">IF(AND(AR$5:AR$466&gt;=$3:$3,AR$5:AR$466&lt;=$4:$4),Table1[[#This Row],[CTN]],"")</f>
        <v/>
      </c>
      <c r="AG398" s="2" t="str">
        <f ca="1">IF(Table1[[#This Row],[CTN_MG_1]]="","",Table1[[#This Row],[SISA X]])</f>
        <v/>
      </c>
      <c r="AH398" s="2" t="str">
        <f ca="1">IF(Table1[[#This Row],[QTY_ECER_MG_1]]="","",Table1[[#This Row],[STN SISA X]])</f>
        <v/>
      </c>
      <c r="AI398" s="2" t="str">
        <f ca="1">IF(Table1[[#This Row],[CTN_MG_1]]="","",COUNT(AF$6:AF398))</f>
        <v/>
      </c>
      <c r="AJ398" s="2" t="str">
        <f ca="1">IF(AND(Table1[TGL_H]&gt;=$3:$3,Table1[TGL_H]&lt;=$4:$4),Table1[CTN],"")</f>
        <v/>
      </c>
      <c r="AK398" s="2" t="str">
        <f ca="1">IF(Table1[[#This Row],[CTN_MG_2]]="","",Table1[[#This Row],[SISA X]])</f>
        <v/>
      </c>
      <c r="AL398" s="2" t="str">
        <f ca="1">IF(Table1[[#This Row],[QTY_ECER_MG_2]]="","",Table1[[#This Row],[STN SISA X]])</f>
        <v/>
      </c>
      <c r="AM398" s="2" t="str">
        <f ca="1">IF(Table1[[#This Row],[CTN_MG_2]]="","",COUNT(AJ$6:AJ398))</f>
        <v/>
      </c>
      <c r="AN398" s="2">
        <f ca="1">IF(AND(AR$5:AR$466&gt;=$3:$3,AR$5:AR$466&lt;=$4:$4),Table1[[#This Row],[CTN]],"")</f>
        <v>0</v>
      </c>
      <c r="AO398" s="2">
        <f ca="1">IF(Table1[[#This Row],[CTN_MG_3]]="","",Table1[[#This Row],[SISA X]])</f>
        <v>720</v>
      </c>
      <c r="AP398" s="2" t="e">
        <f ca="1">IF(Table1[[#This Row],[QTY_ECER_MG_3]]="","",Table1[[#This Row],[STN SISA X]])</f>
        <v>#N/A</v>
      </c>
      <c r="AQ398" s="4">
        <f ca="1">IF(Table1[[#This Row],[CTN_MG_3]]="","",COUNT(AN$6:AN398))</f>
        <v>76</v>
      </c>
      <c r="AR398" s="3">
        <f ca="1">INDEX([1]!NOTA[TGL_H],Table1[[#This Row],[//NOTA]])</f>
        <v>45127</v>
      </c>
    </row>
    <row r="399" spans="1:44" x14ac:dyDescent="0.25">
      <c r="A399" s="1">
        <v>498</v>
      </c>
      <c r="D399" s="4" t="str">
        <f ca="1">INDEX([1]!NOTA[NB NOTA_C_QTY],Table1[[#This Row],[//NOTA]])</f>
        <v>geltizofancytg31810e144lsnuntana</v>
      </c>
      <c r="E399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399" s="4" t="e">
        <f ca="1">MATCH(Table1[NB BM_C_QTY],Table6[POINTER],0)</f>
        <v>#N/A</v>
      </c>
      <c r="G399" s="4">
        <f t="shared" si="8"/>
        <v>498</v>
      </c>
      <c r="H399" s="4" t="e">
        <f ca="1">MATCH(Table1[[#This Row],[NB NOTA_C_QTY]],[2]!db[NB NOTA_C_QTY+F],0)</f>
        <v>#N/A</v>
      </c>
      <c r="I399" s="4" t="e">
        <f ca="1">INDEX(INDIRECT($4:$4),Table1[//DB])</f>
        <v>#N/A</v>
      </c>
      <c r="J399" s="4" t="e">
        <f ca="1">INDEX(INDIRECT($4:$4),Table1[//DB])</f>
        <v>#N/A</v>
      </c>
      <c r="K399" s="5" t="e">
        <f ca="1">INDEX(INDIRECT($4:$4),Table1[//DB])</f>
        <v>#N/A</v>
      </c>
      <c r="L399" s="4" t="e">
        <f ca="1">INDEX(INDIRECT($4:$4),Table1[//DB])</f>
        <v>#N/A</v>
      </c>
      <c r="M399" s="4" t="e">
        <f ca="1">INDEX(INDIRECT($4:$4),Table1[//DB])</f>
        <v>#N/A</v>
      </c>
      <c r="N399" s="4" t="e">
        <f ca="1">INDEX(INDIRECT($4:$4),Table1[//DB])</f>
        <v>#N/A</v>
      </c>
      <c r="O399" s="4" t="e">
        <f ca="1">INDEX(INDIRECT($4:$4),Table1[//DB])</f>
        <v>#N/A</v>
      </c>
      <c r="P399" s="4" t="e">
        <f ca="1">INDEX(INDIRECT($4:$4),Table1[//DB])</f>
        <v>#N/A</v>
      </c>
      <c r="Q399" s="4" t="e">
        <f ca="1">INDEX(INDIRECT($4:$4),Table1[//DB])</f>
        <v>#N/A</v>
      </c>
      <c r="R399" s="4" t="e">
        <f ca="1">INDEX(INDIRECT($4:$4),Table1[//DB])</f>
        <v>#N/A</v>
      </c>
      <c r="S399" s="4" t="e">
        <f ca="1">INDEX(INDIRECT($4:$4),Table1[//DB])</f>
        <v>#N/A</v>
      </c>
      <c r="T399" s="4" t="e">
        <f ca="1">INDEX(INDIRECT($4:$4),Table1[//DB])</f>
        <v>#N/A</v>
      </c>
      <c r="U399" s="4" t="e">
        <f ca="1">INDEX(INDIRECT($4:$4),Table1[//DB])</f>
        <v>#N/A</v>
      </c>
      <c r="V399" s="4"/>
      <c r="W399" s="2">
        <f>INDEX([1]!NOTA[C],Table1[[#This Row],[//NOTA]])</f>
        <v>1</v>
      </c>
      <c r="X399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399" s="2">
        <f>IF(Table1[[#This Row],[CTN]]&lt;1,"",INDEX([1]!NOTA[QTY],Table1[[#This Row],[//NOTA]]))</f>
        <v>144</v>
      </c>
      <c r="Z399" s="2" t="str">
        <f>IF(Table1[[#This Row],[CTN]]&lt;1,"",INDEX([1]!NOTA[STN],Table1[[#This Row],[//NOTA]]))</f>
        <v>LSN</v>
      </c>
      <c r="AA39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399" s="4" t="str">
        <f>IF(Table1[[#This Row],[CTN]]&lt;1,INDEX([1]!NOTA[QTY],Table1[[#This Row],[//NOTA]]),"")</f>
        <v/>
      </c>
      <c r="AC399" s="4" t="str">
        <f>IF(Table1[[#This Row],[SISA]]="","",INDEX([1]!NOTA[STN],Table1[[#This Row],[//NOTA]]))</f>
        <v/>
      </c>
      <c r="AD39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399" s="2" t="str">
        <f>IF(Table1[[#This Row],[SISA X]]="","",Table1[[#This Row],[STN X]])</f>
        <v/>
      </c>
      <c r="AF399" s="2" t="str">
        <f ca="1">IF(AND(AR$5:AR$466&gt;=$3:$3,AR$5:AR$466&lt;=$4:$4),Table1[[#This Row],[CTN]],"")</f>
        <v/>
      </c>
      <c r="AG399" s="2" t="str">
        <f ca="1">IF(Table1[[#This Row],[CTN_MG_1]]="","",Table1[[#This Row],[SISA X]])</f>
        <v/>
      </c>
      <c r="AH399" s="2" t="str">
        <f ca="1">IF(Table1[[#This Row],[QTY_ECER_MG_1]]="","",Table1[[#This Row],[STN SISA X]])</f>
        <v/>
      </c>
      <c r="AI399" s="2" t="str">
        <f ca="1">IF(Table1[[#This Row],[CTN_MG_1]]="","",COUNT(AF$6:AF399))</f>
        <v/>
      </c>
      <c r="AJ399" s="2" t="str">
        <f ca="1">IF(AND(Table1[TGL_H]&gt;=$3:$3,Table1[TGL_H]&lt;=$4:$4),Table1[CTN],"")</f>
        <v/>
      </c>
      <c r="AK399" s="2" t="str">
        <f ca="1">IF(Table1[[#This Row],[CTN_MG_2]]="","",Table1[[#This Row],[SISA X]])</f>
        <v/>
      </c>
      <c r="AL399" s="2" t="str">
        <f ca="1">IF(Table1[[#This Row],[QTY_ECER_MG_2]]="","",Table1[[#This Row],[STN SISA X]])</f>
        <v/>
      </c>
      <c r="AM399" s="2" t="str">
        <f ca="1">IF(Table1[[#This Row],[CTN_MG_2]]="","",COUNT(AJ$6:AJ399))</f>
        <v/>
      </c>
      <c r="AN399" s="2">
        <f ca="1">IF(AND(AR$5:AR$466&gt;=$3:$3,AR$5:AR$466&lt;=$4:$4),Table1[[#This Row],[CTN]],"")</f>
        <v>1</v>
      </c>
      <c r="AO399" s="2" t="str">
        <f ca="1">IF(Table1[[#This Row],[CTN_MG_3]]="","",Table1[[#This Row],[SISA X]])</f>
        <v/>
      </c>
      <c r="AP399" s="2" t="str">
        <f ca="1">IF(Table1[[#This Row],[QTY_ECER_MG_3]]="","",Table1[[#This Row],[STN SISA X]])</f>
        <v/>
      </c>
      <c r="AQ399" s="4">
        <f ca="1">IF(Table1[[#This Row],[CTN_MG_3]]="","",COUNT(AN$6:AN399))</f>
        <v>77</v>
      </c>
      <c r="AR399" s="3">
        <f ca="1">INDEX([1]!NOTA[TGL_H],Table1[[#This Row],[//NOTA]])</f>
        <v>45127</v>
      </c>
    </row>
    <row r="400" spans="1:44" x14ac:dyDescent="0.25">
      <c r="A400" s="1">
        <v>499</v>
      </c>
      <c r="D400" s="4" t="str">
        <f ca="1">INDEX([1]!NOTA[NB NOTA_C_QTY],Table1[[#This Row],[//NOTA]])</f>
        <v>geltizofancytg31780e144lsnuntana</v>
      </c>
      <c r="E40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geltizofancytg31780e144lsn</v>
      </c>
      <c r="F400" s="4" t="e">
        <f ca="1">MATCH(Table1[NB BM_C_QTY],Table6[POINTER],0)</f>
        <v>#N/A</v>
      </c>
      <c r="G400" s="4">
        <f t="shared" si="8"/>
        <v>499</v>
      </c>
      <c r="H400" s="4">
        <f ca="1">MATCH(Table1[[#This Row],[NB NOTA_C_QTY]],[2]!db[NB NOTA_C_QTY+F],0)</f>
        <v>955</v>
      </c>
      <c r="I400" s="4" t="str">
        <f ca="1">INDEX(INDIRECT($4:$4),Table1[//DB])</f>
        <v>Gel Tizo Fancy TG31780-E</v>
      </c>
      <c r="J400" s="4" t="str">
        <f ca="1">INDEX(INDIRECT($4:$4),Table1[//DB])</f>
        <v>UNTANA</v>
      </c>
      <c r="K400" s="5" t="str">
        <f ca="1">INDEX(INDIRECT($4:$4),Table1[//DB])</f>
        <v>DB STATIONERY</v>
      </c>
      <c r="L400" s="4" t="str">
        <f ca="1">INDEX(INDIRECT($4:$4),Table1[//DB])</f>
        <v>144 LSN</v>
      </c>
      <c r="M400" s="4" t="str">
        <f ca="1">INDEX(INDIRECT($4:$4),Table1[//DB])</f>
        <v>pen</v>
      </c>
      <c r="N400" s="4" t="str">
        <f ca="1">INDEX(INDIRECT($4:$4),Table1[//DB])</f>
        <v>144</v>
      </c>
      <c r="O400" s="4" t="str">
        <f ca="1">INDEX(INDIRECT($4:$4),Table1[//DB])</f>
        <v>LSN</v>
      </c>
      <c r="P400" s="4">
        <f ca="1">INDEX(INDIRECT($4:$4),Table1[//DB])</f>
        <v>12</v>
      </c>
      <c r="Q400" s="4" t="str">
        <f ca="1">INDEX(INDIRECT($4:$4),Table1[//DB])</f>
        <v>PCS</v>
      </c>
      <c r="R400" s="4" t="str">
        <f ca="1">INDEX(INDIRECT($4:$4),Table1[//DB])</f>
        <v/>
      </c>
      <c r="S400" s="4" t="str">
        <f ca="1">INDEX(INDIRECT($4:$4),Table1[//DB])</f>
        <v/>
      </c>
      <c r="T400" s="4">
        <f ca="1">INDEX(INDIRECT($4:$4),Table1[//DB])</f>
        <v>1728</v>
      </c>
      <c r="U400" s="4" t="str">
        <f ca="1">INDEX(INDIRECT($4:$4),Table1[//DB])</f>
        <v>PCS</v>
      </c>
      <c r="V400" s="4"/>
      <c r="W400" s="2">
        <f>INDEX([1]!NOTA[C],Table1[[#This Row],[//NOTA]])</f>
        <v>1</v>
      </c>
      <c r="X40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00" s="2">
        <f>IF(Table1[[#This Row],[CTN]]&lt;1,"",INDEX([1]!NOTA[QTY],Table1[[#This Row],[//NOTA]]))</f>
        <v>144</v>
      </c>
      <c r="Z400" s="2" t="str">
        <f>IF(Table1[[#This Row],[CTN]]&lt;1,"",INDEX([1]!NOTA[STN],Table1[[#This Row],[//NOTA]]))</f>
        <v>LSN</v>
      </c>
      <c r="AA40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400" s="4" t="str">
        <f>IF(Table1[[#This Row],[CTN]]&lt;1,INDEX([1]!NOTA[QTY],Table1[[#This Row],[//NOTA]]),"")</f>
        <v/>
      </c>
      <c r="AC400" s="4" t="str">
        <f>IF(Table1[[#This Row],[SISA]]="","",INDEX([1]!NOTA[STN],Table1[[#This Row],[//NOTA]]))</f>
        <v/>
      </c>
      <c r="AD40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00" s="2" t="str">
        <f>IF(Table1[[#This Row],[SISA X]]="","",Table1[[#This Row],[STN X]])</f>
        <v/>
      </c>
      <c r="AF400" s="2" t="str">
        <f ca="1">IF(AND(AR$5:AR$466&gt;=$3:$3,AR$5:AR$466&lt;=$4:$4),Table1[[#This Row],[CTN]],"")</f>
        <v/>
      </c>
      <c r="AG400" s="2" t="str">
        <f ca="1">IF(Table1[[#This Row],[CTN_MG_1]]="","",Table1[[#This Row],[SISA X]])</f>
        <v/>
      </c>
      <c r="AH400" s="2" t="str">
        <f ca="1">IF(Table1[[#This Row],[QTY_ECER_MG_1]]="","",Table1[[#This Row],[STN SISA X]])</f>
        <v/>
      </c>
      <c r="AI400" s="2" t="str">
        <f ca="1">IF(Table1[[#This Row],[CTN_MG_1]]="","",COUNT(AF$6:AF400))</f>
        <v/>
      </c>
      <c r="AJ400" s="2" t="str">
        <f ca="1">IF(AND(Table1[TGL_H]&gt;=$3:$3,Table1[TGL_H]&lt;=$4:$4),Table1[CTN],"")</f>
        <v/>
      </c>
      <c r="AK400" s="2" t="str">
        <f ca="1">IF(Table1[[#This Row],[CTN_MG_2]]="","",Table1[[#This Row],[SISA X]])</f>
        <v/>
      </c>
      <c r="AL400" s="2" t="str">
        <f ca="1">IF(Table1[[#This Row],[QTY_ECER_MG_2]]="","",Table1[[#This Row],[STN SISA X]])</f>
        <v/>
      </c>
      <c r="AM400" s="2" t="str">
        <f ca="1">IF(Table1[[#This Row],[CTN_MG_2]]="","",COUNT(AJ$6:AJ400))</f>
        <v/>
      </c>
      <c r="AN400" s="2">
        <f ca="1">IF(AND(AR$5:AR$466&gt;=$3:$3,AR$5:AR$466&lt;=$4:$4),Table1[[#This Row],[CTN]],"")</f>
        <v>1</v>
      </c>
      <c r="AO400" s="2" t="str">
        <f ca="1">IF(Table1[[#This Row],[CTN_MG_3]]="","",Table1[[#This Row],[SISA X]])</f>
        <v/>
      </c>
      <c r="AP400" s="2" t="str">
        <f ca="1">IF(Table1[[#This Row],[QTY_ECER_MG_3]]="","",Table1[[#This Row],[STN SISA X]])</f>
        <v/>
      </c>
      <c r="AQ400" s="4">
        <f ca="1">IF(Table1[[#This Row],[CTN_MG_3]]="","",COUNT(AN$6:AN400))</f>
        <v>78</v>
      </c>
      <c r="AR400" s="3">
        <f ca="1">INDEX([1]!NOTA[TGL_H],Table1[[#This Row],[//NOTA]])</f>
        <v>45127</v>
      </c>
    </row>
    <row r="401" spans="1:44" x14ac:dyDescent="0.25">
      <c r="A401" s="1">
        <v>500</v>
      </c>
      <c r="D401" s="4" t="str">
        <f ca="1">INDEX([1]!NOTA[NB NOTA_C_QTY],Table1[[#This Row],[//NOTA]])</f>
        <v>geltizofancytg31975e144lsnuntana</v>
      </c>
      <c r="E401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401" s="4" t="e">
        <f ca="1">MATCH(Table1[NB BM_C_QTY],Table6[POINTER],0)</f>
        <v>#N/A</v>
      </c>
      <c r="G401" s="4">
        <f t="shared" si="8"/>
        <v>500</v>
      </c>
      <c r="H401" s="4" t="e">
        <f ca="1">MATCH(Table1[[#This Row],[NB NOTA_C_QTY]],[2]!db[NB NOTA_C_QTY+F],0)</f>
        <v>#N/A</v>
      </c>
      <c r="I401" s="4" t="e">
        <f ca="1">INDEX(INDIRECT($4:$4),Table1[//DB])</f>
        <v>#N/A</v>
      </c>
      <c r="J401" s="4" t="e">
        <f ca="1">INDEX(INDIRECT($4:$4),Table1[//DB])</f>
        <v>#N/A</v>
      </c>
      <c r="K401" s="5" t="e">
        <f ca="1">INDEX(INDIRECT($4:$4),Table1[//DB])</f>
        <v>#N/A</v>
      </c>
      <c r="L401" s="4" t="e">
        <f ca="1">INDEX(INDIRECT($4:$4),Table1[//DB])</f>
        <v>#N/A</v>
      </c>
      <c r="M401" s="4" t="e">
        <f ca="1">INDEX(INDIRECT($4:$4),Table1[//DB])</f>
        <v>#N/A</v>
      </c>
      <c r="N401" s="4" t="e">
        <f ca="1">INDEX(INDIRECT($4:$4),Table1[//DB])</f>
        <v>#N/A</v>
      </c>
      <c r="O401" s="4" t="e">
        <f ca="1">INDEX(INDIRECT($4:$4),Table1[//DB])</f>
        <v>#N/A</v>
      </c>
      <c r="P401" s="4" t="e">
        <f ca="1">INDEX(INDIRECT($4:$4),Table1[//DB])</f>
        <v>#N/A</v>
      </c>
      <c r="Q401" s="4" t="e">
        <f ca="1">INDEX(INDIRECT($4:$4),Table1[//DB])</f>
        <v>#N/A</v>
      </c>
      <c r="R401" s="4" t="e">
        <f ca="1">INDEX(INDIRECT($4:$4),Table1[//DB])</f>
        <v>#N/A</v>
      </c>
      <c r="S401" s="4" t="e">
        <f ca="1">INDEX(INDIRECT($4:$4),Table1[//DB])</f>
        <v>#N/A</v>
      </c>
      <c r="T401" s="4" t="e">
        <f ca="1">INDEX(INDIRECT($4:$4),Table1[//DB])</f>
        <v>#N/A</v>
      </c>
      <c r="U401" s="4" t="e">
        <f ca="1">INDEX(INDIRECT($4:$4),Table1[//DB])</f>
        <v>#N/A</v>
      </c>
      <c r="V401" s="4"/>
      <c r="W401" s="2">
        <f>INDEX([1]!NOTA[C],Table1[[#This Row],[//NOTA]])</f>
        <v>1</v>
      </c>
      <c r="X401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01" s="2">
        <f>IF(Table1[[#This Row],[CTN]]&lt;1,"",INDEX([1]!NOTA[QTY],Table1[[#This Row],[//NOTA]]))</f>
        <v>144</v>
      </c>
      <c r="Z401" s="2" t="str">
        <f>IF(Table1[[#This Row],[CTN]]&lt;1,"",INDEX([1]!NOTA[STN],Table1[[#This Row],[//NOTA]]))</f>
        <v>LSN</v>
      </c>
      <c r="AA40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401" s="4" t="str">
        <f>IF(Table1[[#This Row],[CTN]]&lt;1,INDEX([1]!NOTA[QTY],Table1[[#This Row],[//NOTA]]),"")</f>
        <v/>
      </c>
      <c r="AC401" s="4" t="str">
        <f>IF(Table1[[#This Row],[SISA]]="","",INDEX([1]!NOTA[STN],Table1[[#This Row],[//NOTA]]))</f>
        <v/>
      </c>
      <c r="AD40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01" s="2" t="str">
        <f>IF(Table1[[#This Row],[SISA X]]="","",Table1[[#This Row],[STN X]])</f>
        <v/>
      </c>
      <c r="AF401" s="2" t="str">
        <f ca="1">IF(AND(AR$5:AR$466&gt;=$3:$3,AR$5:AR$466&lt;=$4:$4),Table1[[#This Row],[CTN]],"")</f>
        <v/>
      </c>
      <c r="AG401" s="2" t="str">
        <f ca="1">IF(Table1[[#This Row],[CTN_MG_1]]="","",Table1[[#This Row],[SISA X]])</f>
        <v/>
      </c>
      <c r="AH401" s="2" t="str">
        <f ca="1">IF(Table1[[#This Row],[QTY_ECER_MG_1]]="","",Table1[[#This Row],[STN SISA X]])</f>
        <v/>
      </c>
      <c r="AI401" s="2" t="str">
        <f ca="1">IF(Table1[[#This Row],[CTN_MG_1]]="","",COUNT(AF$6:AF401))</f>
        <v/>
      </c>
      <c r="AJ401" s="2" t="str">
        <f ca="1">IF(AND(Table1[TGL_H]&gt;=$3:$3,Table1[TGL_H]&lt;=$4:$4),Table1[CTN],"")</f>
        <v/>
      </c>
      <c r="AK401" s="2" t="str">
        <f ca="1">IF(Table1[[#This Row],[CTN_MG_2]]="","",Table1[[#This Row],[SISA X]])</f>
        <v/>
      </c>
      <c r="AL401" s="2" t="str">
        <f ca="1">IF(Table1[[#This Row],[QTY_ECER_MG_2]]="","",Table1[[#This Row],[STN SISA X]])</f>
        <v/>
      </c>
      <c r="AM401" s="2" t="str">
        <f ca="1">IF(Table1[[#This Row],[CTN_MG_2]]="","",COUNT(AJ$6:AJ401))</f>
        <v/>
      </c>
      <c r="AN401" s="2">
        <f ca="1">IF(AND(AR$5:AR$466&gt;=$3:$3,AR$5:AR$466&lt;=$4:$4),Table1[[#This Row],[CTN]],"")</f>
        <v>1</v>
      </c>
      <c r="AO401" s="2" t="str">
        <f ca="1">IF(Table1[[#This Row],[CTN_MG_3]]="","",Table1[[#This Row],[SISA X]])</f>
        <v/>
      </c>
      <c r="AP401" s="2" t="str">
        <f ca="1">IF(Table1[[#This Row],[QTY_ECER_MG_3]]="","",Table1[[#This Row],[STN SISA X]])</f>
        <v/>
      </c>
      <c r="AQ401" s="4">
        <f ca="1">IF(Table1[[#This Row],[CTN_MG_3]]="","",COUNT(AN$6:AN401))</f>
        <v>79</v>
      </c>
      <c r="AR401" s="3">
        <f ca="1">INDEX([1]!NOTA[TGL_H],Table1[[#This Row],[//NOTA]])</f>
        <v>45127</v>
      </c>
    </row>
    <row r="402" spans="1:44" x14ac:dyDescent="0.25">
      <c r="A402" s="1">
        <v>501</v>
      </c>
      <c r="D402" s="4" t="str">
        <f ca="1">INDEX([1]!NOTA[NB NOTA_C_QTY],Table1[[#This Row],[//NOTA]])</f>
        <v>geltizofancytg31831e144lsnuntana</v>
      </c>
      <c r="E402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402" s="4" t="e">
        <f ca="1">MATCH(Table1[NB BM_C_QTY],Table6[POINTER],0)</f>
        <v>#N/A</v>
      </c>
      <c r="G402" s="4">
        <f t="shared" si="8"/>
        <v>501</v>
      </c>
      <c r="H402" s="4" t="e">
        <f ca="1">MATCH(Table1[[#This Row],[NB NOTA_C_QTY]],[2]!db[NB NOTA_C_QTY+F],0)</f>
        <v>#N/A</v>
      </c>
      <c r="I402" s="4" t="e">
        <f ca="1">INDEX(INDIRECT($4:$4),Table1[//DB])</f>
        <v>#N/A</v>
      </c>
      <c r="J402" s="4" t="e">
        <f ca="1">INDEX(INDIRECT($4:$4),Table1[//DB])</f>
        <v>#N/A</v>
      </c>
      <c r="K402" s="5" t="e">
        <f ca="1">INDEX(INDIRECT($4:$4),Table1[//DB])</f>
        <v>#N/A</v>
      </c>
      <c r="L402" s="4" t="e">
        <f ca="1">INDEX(INDIRECT($4:$4),Table1[//DB])</f>
        <v>#N/A</v>
      </c>
      <c r="M402" s="4" t="e">
        <f ca="1">INDEX(INDIRECT($4:$4),Table1[//DB])</f>
        <v>#N/A</v>
      </c>
      <c r="N402" s="4" t="e">
        <f ca="1">INDEX(INDIRECT($4:$4),Table1[//DB])</f>
        <v>#N/A</v>
      </c>
      <c r="O402" s="4" t="e">
        <f ca="1">INDEX(INDIRECT($4:$4),Table1[//DB])</f>
        <v>#N/A</v>
      </c>
      <c r="P402" s="4" t="e">
        <f ca="1">INDEX(INDIRECT($4:$4),Table1[//DB])</f>
        <v>#N/A</v>
      </c>
      <c r="Q402" s="4" t="e">
        <f ca="1">INDEX(INDIRECT($4:$4),Table1[//DB])</f>
        <v>#N/A</v>
      </c>
      <c r="R402" s="4" t="e">
        <f ca="1">INDEX(INDIRECT($4:$4),Table1[//DB])</f>
        <v>#N/A</v>
      </c>
      <c r="S402" s="4" t="e">
        <f ca="1">INDEX(INDIRECT($4:$4),Table1[//DB])</f>
        <v>#N/A</v>
      </c>
      <c r="T402" s="4" t="e">
        <f ca="1">INDEX(INDIRECT($4:$4),Table1[//DB])</f>
        <v>#N/A</v>
      </c>
      <c r="U402" s="4" t="e">
        <f ca="1">INDEX(INDIRECT($4:$4),Table1[//DB])</f>
        <v>#N/A</v>
      </c>
      <c r="V402" s="4"/>
      <c r="W402" s="2">
        <f>INDEX([1]!NOTA[C],Table1[[#This Row],[//NOTA]])</f>
        <v>1</v>
      </c>
      <c r="X402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02" s="2">
        <f>IF(Table1[[#This Row],[CTN]]&lt;1,"",INDEX([1]!NOTA[QTY],Table1[[#This Row],[//NOTA]]))</f>
        <v>144</v>
      </c>
      <c r="Z402" s="2" t="str">
        <f>IF(Table1[[#This Row],[CTN]]&lt;1,"",INDEX([1]!NOTA[STN],Table1[[#This Row],[//NOTA]]))</f>
        <v>LSN</v>
      </c>
      <c r="AA40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402" s="4" t="str">
        <f>IF(Table1[[#This Row],[CTN]]&lt;1,INDEX([1]!NOTA[QTY],Table1[[#This Row],[//NOTA]]),"")</f>
        <v/>
      </c>
      <c r="AC402" s="4" t="str">
        <f>IF(Table1[[#This Row],[SISA]]="","",INDEX([1]!NOTA[STN],Table1[[#This Row],[//NOTA]]))</f>
        <v/>
      </c>
      <c r="AD40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02" s="2" t="str">
        <f>IF(Table1[[#This Row],[SISA X]]="","",Table1[[#This Row],[STN X]])</f>
        <v/>
      </c>
      <c r="AF402" s="2" t="str">
        <f ca="1">IF(AND(AR$5:AR$466&gt;=$3:$3,AR$5:AR$466&lt;=$4:$4),Table1[[#This Row],[CTN]],"")</f>
        <v/>
      </c>
      <c r="AG402" s="2" t="str">
        <f ca="1">IF(Table1[[#This Row],[CTN_MG_1]]="","",Table1[[#This Row],[SISA X]])</f>
        <v/>
      </c>
      <c r="AH402" s="2" t="str">
        <f ca="1">IF(Table1[[#This Row],[QTY_ECER_MG_1]]="","",Table1[[#This Row],[STN SISA X]])</f>
        <v/>
      </c>
      <c r="AI402" s="2" t="str">
        <f ca="1">IF(Table1[[#This Row],[CTN_MG_1]]="","",COUNT(AF$6:AF402))</f>
        <v/>
      </c>
      <c r="AJ402" s="2" t="str">
        <f ca="1">IF(AND(Table1[TGL_H]&gt;=$3:$3,Table1[TGL_H]&lt;=$4:$4),Table1[CTN],"")</f>
        <v/>
      </c>
      <c r="AK402" s="2" t="str">
        <f ca="1">IF(Table1[[#This Row],[CTN_MG_2]]="","",Table1[[#This Row],[SISA X]])</f>
        <v/>
      </c>
      <c r="AL402" s="2" t="str">
        <f ca="1">IF(Table1[[#This Row],[QTY_ECER_MG_2]]="","",Table1[[#This Row],[STN SISA X]])</f>
        <v/>
      </c>
      <c r="AM402" s="2" t="str">
        <f ca="1">IF(Table1[[#This Row],[CTN_MG_2]]="","",COUNT(AJ$6:AJ402))</f>
        <v/>
      </c>
      <c r="AN402" s="2">
        <f ca="1">IF(AND(AR$5:AR$466&gt;=$3:$3,AR$5:AR$466&lt;=$4:$4),Table1[[#This Row],[CTN]],"")</f>
        <v>1</v>
      </c>
      <c r="AO402" s="2" t="str">
        <f ca="1">IF(Table1[[#This Row],[CTN_MG_3]]="","",Table1[[#This Row],[SISA X]])</f>
        <v/>
      </c>
      <c r="AP402" s="2" t="str">
        <f ca="1">IF(Table1[[#This Row],[QTY_ECER_MG_3]]="","",Table1[[#This Row],[STN SISA X]])</f>
        <v/>
      </c>
      <c r="AQ402" s="4">
        <f ca="1">IF(Table1[[#This Row],[CTN_MG_3]]="","",COUNT(AN$6:AN402))</f>
        <v>80</v>
      </c>
      <c r="AR402" s="3">
        <f ca="1">INDEX([1]!NOTA[TGL_H],Table1[[#This Row],[//NOTA]])</f>
        <v>45127</v>
      </c>
    </row>
    <row r="403" spans="1:44" x14ac:dyDescent="0.25">
      <c r="A403" s="1">
        <v>502</v>
      </c>
      <c r="D403" s="4" t="str">
        <f ca="1">INDEX([1]!NOTA[NB NOTA_C_QTY],Table1[[#This Row],[//NOTA]])</f>
        <v>geltizofancytg31830e144lsnuntana</v>
      </c>
      <c r="E40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geltizofancytg31830e144lsn</v>
      </c>
      <c r="F403" s="4" t="e">
        <f ca="1">MATCH(Table1[NB BM_C_QTY],Table6[POINTER],0)</f>
        <v>#N/A</v>
      </c>
      <c r="G403" s="4">
        <f t="shared" si="8"/>
        <v>502</v>
      </c>
      <c r="H403" s="4">
        <f ca="1">MATCH(Table1[[#This Row],[NB NOTA_C_QTY]],[2]!db[NB NOTA_C_QTY+F],0)</f>
        <v>961</v>
      </c>
      <c r="I403" s="4" t="str">
        <f ca="1">INDEX(INDIRECT($4:$4),Table1[//DB])</f>
        <v>Gel Tizo Fancy TG31830-E</v>
      </c>
      <c r="J403" s="4" t="str">
        <f ca="1">INDEX(INDIRECT($4:$4),Table1[//DB])</f>
        <v>UNTANA</v>
      </c>
      <c r="K403" s="5" t="str">
        <f ca="1">INDEX(INDIRECT($4:$4),Table1[//DB])</f>
        <v>SBS</v>
      </c>
      <c r="L403" s="4" t="str">
        <f ca="1">INDEX(INDIRECT($4:$4),Table1[//DB])</f>
        <v>144 LSN</v>
      </c>
      <c r="M403" s="4" t="str">
        <f ca="1">INDEX(INDIRECT($4:$4),Table1[//DB])</f>
        <v>pen</v>
      </c>
      <c r="N403" s="4" t="str">
        <f ca="1">INDEX(INDIRECT($4:$4),Table1[//DB])</f>
        <v>144</v>
      </c>
      <c r="O403" s="4" t="str">
        <f ca="1">INDEX(INDIRECT($4:$4),Table1[//DB])</f>
        <v>LSN</v>
      </c>
      <c r="P403" s="4">
        <f ca="1">INDEX(INDIRECT($4:$4),Table1[//DB])</f>
        <v>12</v>
      </c>
      <c r="Q403" s="4" t="str">
        <f ca="1">INDEX(INDIRECT($4:$4),Table1[//DB])</f>
        <v>PCS</v>
      </c>
      <c r="R403" s="4" t="str">
        <f ca="1">INDEX(INDIRECT($4:$4),Table1[//DB])</f>
        <v/>
      </c>
      <c r="S403" s="4" t="str">
        <f ca="1">INDEX(INDIRECT($4:$4),Table1[//DB])</f>
        <v/>
      </c>
      <c r="T403" s="4">
        <f ca="1">INDEX(INDIRECT($4:$4),Table1[//DB])</f>
        <v>1728</v>
      </c>
      <c r="U403" s="4" t="str">
        <f ca="1">INDEX(INDIRECT($4:$4),Table1[//DB])</f>
        <v>PCS</v>
      </c>
      <c r="V403" s="4"/>
      <c r="W403" s="2">
        <f>INDEX([1]!NOTA[C],Table1[[#This Row],[//NOTA]])</f>
        <v>1</v>
      </c>
      <c r="X40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03" s="2">
        <f>IF(Table1[[#This Row],[CTN]]&lt;1,"",INDEX([1]!NOTA[QTY],Table1[[#This Row],[//NOTA]]))</f>
        <v>144</v>
      </c>
      <c r="Z403" s="2" t="str">
        <f>IF(Table1[[#This Row],[CTN]]&lt;1,"",INDEX([1]!NOTA[STN],Table1[[#This Row],[//NOTA]]))</f>
        <v>LSN</v>
      </c>
      <c r="AA40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403" s="4" t="str">
        <f>IF(Table1[[#This Row],[CTN]]&lt;1,INDEX([1]!NOTA[QTY],Table1[[#This Row],[//NOTA]]),"")</f>
        <v/>
      </c>
      <c r="AC403" s="4" t="str">
        <f>IF(Table1[[#This Row],[SISA]]="","",INDEX([1]!NOTA[STN],Table1[[#This Row],[//NOTA]]))</f>
        <v/>
      </c>
      <c r="AD40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03" s="2" t="str">
        <f>IF(Table1[[#This Row],[SISA X]]="","",Table1[[#This Row],[STN X]])</f>
        <v/>
      </c>
      <c r="AF403" s="2" t="str">
        <f ca="1">IF(AND(AR$5:AR$466&gt;=$3:$3,AR$5:AR$466&lt;=$4:$4),Table1[[#This Row],[CTN]],"")</f>
        <v/>
      </c>
      <c r="AG403" s="2" t="str">
        <f ca="1">IF(Table1[[#This Row],[CTN_MG_1]]="","",Table1[[#This Row],[SISA X]])</f>
        <v/>
      </c>
      <c r="AH403" s="2" t="str">
        <f ca="1">IF(Table1[[#This Row],[QTY_ECER_MG_1]]="","",Table1[[#This Row],[STN SISA X]])</f>
        <v/>
      </c>
      <c r="AI403" s="2" t="str">
        <f ca="1">IF(Table1[[#This Row],[CTN_MG_1]]="","",COUNT(AF$6:AF403))</f>
        <v/>
      </c>
      <c r="AJ403" s="2" t="str">
        <f ca="1">IF(AND(Table1[TGL_H]&gt;=$3:$3,Table1[TGL_H]&lt;=$4:$4),Table1[CTN],"")</f>
        <v/>
      </c>
      <c r="AK403" s="2" t="str">
        <f ca="1">IF(Table1[[#This Row],[CTN_MG_2]]="","",Table1[[#This Row],[SISA X]])</f>
        <v/>
      </c>
      <c r="AL403" s="2" t="str">
        <f ca="1">IF(Table1[[#This Row],[QTY_ECER_MG_2]]="","",Table1[[#This Row],[STN SISA X]])</f>
        <v/>
      </c>
      <c r="AM403" s="2" t="str">
        <f ca="1">IF(Table1[[#This Row],[CTN_MG_2]]="","",COUNT(AJ$6:AJ403))</f>
        <v/>
      </c>
      <c r="AN403" s="2">
        <f ca="1">IF(AND(AR$5:AR$466&gt;=$3:$3,AR$5:AR$466&lt;=$4:$4),Table1[[#This Row],[CTN]],"")</f>
        <v>1</v>
      </c>
      <c r="AO403" s="2" t="str">
        <f ca="1">IF(Table1[[#This Row],[CTN_MG_3]]="","",Table1[[#This Row],[SISA X]])</f>
        <v/>
      </c>
      <c r="AP403" s="2" t="str">
        <f ca="1">IF(Table1[[#This Row],[QTY_ECER_MG_3]]="","",Table1[[#This Row],[STN SISA X]])</f>
        <v/>
      </c>
      <c r="AQ403" s="4">
        <f ca="1">IF(Table1[[#This Row],[CTN_MG_3]]="","",COUNT(AN$6:AN403))</f>
        <v>81</v>
      </c>
      <c r="AR403" s="3">
        <f ca="1">INDEX([1]!NOTA[TGL_H],Table1[[#This Row],[//NOTA]])</f>
        <v>45127</v>
      </c>
    </row>
    <row r="404" spans="1:44" x14ac:dyDescent="0.25">
      <c r="A404" s="1">
        <v>503</v>
      </c>
      <c r="D404" s="4" t="str">
        <f ca="1">INDEX([1]!NOTA[NB NOTA_C_QTY],Table1[[#This Row],[//NOTA]])</f>
        <v>geltizofancytg31037e144lsnuntana</v>
      </c>
      <c r="E404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404" s="4" t="e">
        <f ca="1">MATCH(Table1[NB BM_C_QTY],Table6[POINTER],0)</f>
        <v>#N/A</v>
      </c>
      <c r="G404" s="4">
        <f t="shared" si="8"/>
        <v>503</v>
      </c>
      <c r="H404" s="4" t="e">
        <f ca="1">MATCH(Table1[[#This Row],[NB NOTA_C_QTY]],[2]!db[NB NOTA_C_QTY+F],0)</f>
        <v>#N/A</v>
      </c>
      <c r="I404" s="4" t="e">
        <f ca="1">INDEX(INDIRECT($4:$4),Table1[//DB])</f>
        <v>#N/A</v>
      </c>
      <c r="J404" s="4" t="e">
        <f ca="1">INDEX(INDIRECT($4:$4),Table1[//DB])</f>
        <v>#N/A</v>
      </c>
      <c r="K404" s="5" t="e">
        <f ca="1">INDEX(INDIRECT($4:$4),Table1[//DB])</f>
        <v>#N/A</v>
      </c>
      <c r="L404" s="4" t="e">
        <f ca="1">INDEX(INDIRECT($4:$4),Table1[//DB])</f>
        <v>#N/A</v>
      </c>
      <c r="M404" s="4" t="e">
        <f ca="1">INDEX(INDIRECT($4:$4),Table1[//DB])</f>
        <v>#N/A</v>
      </c>
      <c r="N404" s="4" t="e">
        <f ca="1">INDEX(INDIRECT($4:$4),Table1[//DB])</f>
        <v>#N/A</v>
      </c>
      <c r="O404" s="4" t="e">
        <f ca="1">INDEX(INDIRECT($4:$4),Table1[//DB])</f>
        <v>#N/A</v>
      </c>
      <c r="P404" s="4" t="e">
        <f ca="1">INDEX(INDIRECT($4:$4),Table1[//DB])</f>
        <v>#N/A</v>
      </c>
      <c r="Q404" s="4" t="e">
        <f ca="1">INDEX(INDIRECT($4:$4),Table1[//DB])</f>
        <v>#N/A</v>
      </c>
      <c r="R404" s="4" t="e">
        <f ca="1">INDEX(INDIRECT($4:$4),Table1[//DB])</f>
        <v>#N/A</v>
      </c>
      <c r="S404" s="4" t="e">
        <f ca="1">INDEX(INDIRECT($4:$4),Table1[//DB])</f>
        <v>#N/A</v>
      </c>
      <c r="T404" s="4" t="e">
        <f ca="1">INDEX(INDIRECT($4:$4),Table1[//DB])</f>
        <v>#N/A</v>
      </c>
      <c r="U404" s="4" t="e">
        <f ca="1">INDEX(INDIRECT($4:$4),Table1[//DB])</f>
        <v>#N/A</v>
      </c>
      <c r="V404" s="4"/>
      <c r="W404" s="2">
        <f>INDEX([1]!NOTA[C],Table1[[#This Row],[//NOTA]])</f>
        <v>1</v>
      </c>
      <c r="X404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04" s="2">
        <f>IF(Table1[[#This Row],[CTN]]&lt;1,"",INDEX([1]!NOTA[QTY],Table1[[#This Row],[//NOTA]]))</f>
        <v>144</v>
      </c>
      <c r="Z404" s="2" t="str">
        <f>IF(Table1[[#This Row],[CTN]]&lt;1,"",INDEX([1]!NOTA[STN],Table1[[#This Row],[//NOTA]]))</f>
        <v>LSN</v>
      </c>
      <c r="AA40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404" s="4" t="str">
        <f>IF(Table1[[#This Row],[CTN]]&lt;1,INDEX([1]!NOTA[QTY],Table1[[#This Row],[//NOTA]]),"")</f>
        <v/>
      </c>
      <c r="AC404" s="4" t="str">
        <f>IF(Table1[[#This Row],[SISA]]="","",INDEX([1]!NOTA[STN],Table1[[#This Row],[//NOTA]]))</f>
        <v/>
      </c>
      <c r="AD40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04" s="2" t="str">
        <f>IF(Table1[[#This Row],[SISA X]]="","",Table1[[#This Row],[STN X]])</f>
        <v/>
      </c>
      <c r="AF404" s="2" t="str">
        <f ca="1">IF(AND(AR$5:AR$466&gt;=$3:$3,AR$5:AR$466&lt;=$4:$4),Table1[[#This Row],[CTN]],"")</f>
        <v/>
      </c>
      <c r="AG404" s="2" t="str">
        <f ca="1">IF(Table1[[#This Row],[CTN_MG_1]]="","",Table1[[#This Row],[SISA X]])</f>
        <v/>
      </c>
      <c r="AH404" s="2" t="str">
        <f ca="1">IF(Table1[[#This Row],[QTY_ECER_MG_1]]="","",Table1[[#This Row],[STN SISA X]])</f>
        <v/>
      </c>
      <c r="AI404" s="2" t="str">
        <f ca="1">IF(Table1[[#This Row],[CTN_MG_1]]="","",COUNT(AF$6:AF404))</f>
        <v/>
      </c>
      <c r="AJ404" s="2" t="str">
        <f ca="1">IF(AND(Table1[TGL_H]&gt;=$3:$3,Table1[TGL_H]&lt;=$4:$4),Table1[CTN],"")</f>
        <v/>
      </c>
      <c r="AK404" s="2" t="str">
        <f ca="1">IF(Table1[[#This Row],[CTN_MG_2]]="","",Table1[[#This Row],[SISA X]])</f>
        <v/>
      </c>
      <c r="AL404" s="2" t="str">
        <f ca="1">IF(Table1[[#This Row],[QTY_ECER_MG_2]]="","",Table1[[#This Row],[STN SISA X]])</f>
        <v/>
      </c>
      <c r="AM404" s="2" t="str">
        <f ca="1">IF(Table1[[#This Row],[CTN_MG_2]]="","",COUNT(AJ$6:AJ404))</f>
        <v/>
      </c>
      <c r="AN404" s="2">
        <f ca="1">IF(AND(AR$5:AR$466&gt;=$3:$3,AR$5:AR$466&lt;=$4:$4),Table1[[#This Row],[CTN]],"")</f>
        <v>1</v>
      </c>
      <c r="AO404" s="2" t="str">
        <f ca="1">IF(Table1[[#This Row],[CTN_MG_3]]="","",Table1[[#This Row],[SISA X]])</f>
        <v/>
      </c>
      <c r="AP404" s="2" t="str">
        <f ca="1">IF(Table1[[#This Row],[QTY_ECER_MG_3]]="","",Table1[[#This Row],[STN SISA X]])</f>
        <v/>
      </c>
      <c r="AQ404" s="4">
        <f ca="1">IF(Table1[[#This Row],[CTN_MG_3]]="","",COUNT(AN$6:AN404))</f>
        <v>82</v>
      </c>
      <c r="AR404" s="3">
        <f ca="1">INDEX([1]!NOTA[TGL_H],Table1[[#This Row],[//NOTA]])</f>
        <v>45127</v>
      </c>
    </row>
    <row r="405" spans="1:44" x14ac:dyDescent="0.25">
      <c r="A405" s="1">
        <v>504</v>
      </c>
      <c r="D405" s="4" t="str">
        <f ca="1">INDEX([1]!NOTA[NB NOTA_C_QTY],Table1[[#This Row],[//NOTA]])</f>
        <v>geltizofancytg30734e144lsnuntana</v>
      </c>
      <c r="E405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405" s="4" t="e">
        <f ca="1">MATCH(Table1[NB BM_C_QTY],Table6[POINTER],0)</f>
        <v>#N/A</v>
      </c>
      <c r="G405" s="4">
        <f t="shared" si="8"/>
        <v>504</v>
      </c>
      <c r="H405" s="4" t="e">
        <f ca="1">MATCH(Table1[[#This Row],[NB NOTA_C_QTY]],[2]!db[NB NOTA_C_QTY+F],0)</f>
        <v>#N/A</v>
      </c>
      <c r="I405" s="4" t="e">
        <f ca="1">INDEX(INDIRECT($4:$4),Table1[//DB])</f>
        <v>#N/A</v>
      </c>
      <c r="J405" s="4" t="e">
        <f ca="1">INDEX(INDIRECT($4:$4),Table1[//DB])</f>
        <v>#N/A</v>
      </c>
      <c r="K405" s="5" t="e">
        <f ca="1">INDEX(INDIRECT($4:$4),Table1[//DB])</f>
        <v>#N/A</v>
      </c>
      <c r="L405" s="4" t="e">
        <f ca="1">INDEX(INDIRECT($4:$4),Table1[//DB])</f>
        <v>#N/A</v>
      </c>
      <c r="M405" s="4" t="e">
        <f ca="1">INDEX(INDIRECT($4:$4),Table1[//DB])</f>
        <v>#N/A</v>
      </c>
      <c r="N405" s="4" t="e">
        <f ca="1">INDEX(INDIRECT($4:$4),Table1[//DB])</f>
        <v>#N/A</v>
      </c>
      <c r="O405" s="4" t="e">
        <f ca="1">INDEX(INDIRECT($4:$4),Table1[//DB])</f>
        <v>#N/A</v>
      </c>
      <c r="P405" s="4" t="e">
        <f ca="1">INDEX(INDIRECT($4:$4),Table1[//DB])</f>
        <v>#N/A</v>
      </c>
      <c r="Q405" s="4" t="e">
        <f ca="1">INDEX(INDIRECT($4:$4),Table1[//DB])</f>
        <v>#N/A</v>
      </c>
      <c r="R405" s="4" t="e">
        <f ca="1">INDEX(INDIRECT($4:$4),Table1[//DB])</f>
        <v>#N/A</v>
      </c>
      <c r="S405" s="4" t="e">
        <f ca="1">INDEX(INDIRECT($4:$4),Table1[//DB])</f>
        <v>#N/A</v>
      </c>
      <c r="T405" s="4" t="e">
        <f ca="1">INDEX(INDIRECT($4:$4),Table1[//DB])</f>
        <v>#N/A</v>
      </c>
      <c r="U405" s="4" t="e">
        <f ca="1">INDEX(INDIRECT($4:$4),Table1[//DB])</f>
        <v>#N/A</v>
      </c>
      <c r="V405" s="4"/>
      <c r="W405" s="2">
        <f>INDEX([1]!NOTA[C],Table1[[#This Row],[//NOTA]])</f>
        <v>1</v>
      </c>
      <c r="X405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05" s="2">
        <f>IF(Table1[[#This Row],[CTN]]&lt;1,"",INDEX([1]!NOTA[QTY],Table1[[#This Row],[//NOTA]]))</f>
        <v>144</v>
      </c>
      <c r="Z405" s="2" t="str">
        <f>IF(Table1[[#This Row],[CTN]]&lt;1,"",INDEX([1]!NOTA[STN],Table1[[#This Row],[//NOTA]]))</f>
        <v>LSN</v>
      </c>
      <c r="AA40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405" s="4" t="str">
        <f>IF(Table1[[#This Row],[CTN]]&lt;1,INDEX([1]!NOTA[QTY],Table1[[#This Row],[//NOTA]]),"")</f>
        <v/>
      </c>
      <c r="AC405" s="4" t="str">
        <f>IF(Table1[[#This Row],[SISA]]="","",INDEX([1]!NOTA[STN],Table1[[#This Row],[//NOTA]]))</f>
        <v/>
      </c>
      <c r="AD40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05" s="2" t="str">
        <f>IF(Table1[[#This Row],[SISA X]]="","",Table1[[#This Row],[STN X]])</f>
        <v/>
      </c>
      <c r="AF405" s="2" t="str">
        <f ca="1">IF(AND(AR$5:AR$466&gt;=$3:$3,AR$5:AR$466&lt;=$4:$4),Table1[[#This Row],[CTN]],"")</f>
        <v/>
      </c>
      <c r="AG405" s="2" t="str">
        <f ca="1">IF(Table1[[#This Row],[CTN_MG_1]]="","",Table1[[#This Row],[SISA X]])</f>
        <v/>
      </c>
      <c r="AH405" s="2" t="str">
        <f ca="1">IF(Table1[[#This Row],[QTY_ECER_MG_1]]="","",Table1[[#This Row],[STN SISA X]])</f>
        <v/>
      </c>
      <c r="AI405" s="2" t="str">
        <f ca="1">IF(Table1[[#This Row],[CTN_MG_1]]="","",COUNT(AF$6:AF405))</f>
        <v/>
      </c>
      <c r="AJ405" s="2" t="str">
        <f ca="1">IF(AND(Table1[TGL_H]&gt;=$3:$3,Table1[TGL_H]&lt;=$4:$4),Table1[CTN],"")</f>
        <v/>
      </c>
      <c r="AK405" s="2" t="str">
        <f ca="1">IF(Table1[[#This Row],[CTN_MG_2]]="","",Table1[[#This Row],[SISA X]])</f>
        <v/>
      </c>
      <c r="AL405" s="2" t="str">
        <f ca="1">IF(Table1[[#This Row],[QTY_ECER_MG_2]]="","",Table1[[#This Row],[STN SISA X]])</f>
        <v/>
      </c>
      <c r="AM405" s="2" t="str">
        <f ca="1">IF(Table1[[#This Row],[CTN_MG_2]]="","",COUNT(AJ$6:AJ405))</f>
        <v/>
      </c>
      <c r="AN405" s="2">
        <f ca="1">IF(AND(AR$5:AR$466&gt;=$3:$3,AR$5:AR$466&lt;=$4:$4),Table1[[#This Row],[CTN]],"")</f>
        <v>1</v>
      </c>
      <c r="AO405" s="2" t="str">
        <f ca="1">IF(Table1[[#This Row],[CTN_MG_3]]="","",Table1[[#This Row],[SISA X]])</f>
        <v/>
      </c>
      <c r="AP405" s="2" t="str">
        <f ca="1">IF(Table1[[#This Row],[QTY_ECER_MG_3]]="","",Table1[[#This Row],[STN SISA X]])</f>
        <v/>
      </c>
      <c r="AQ405" s="4">
        <f ca="1">IF(Table1[[#This Row],[CTN_MG_3]]="","",COUNT(AN$6:AN405))</f>
        <v>83</v>
      </c>
      <c r="AR405" s="3">
        <f ca="1">INDEX([1]!NOTA[TGL_H],Table1[[#This Row],[//NOTA]])</f>
        <v>45127</v>
      </c>
    </row>
    <row r="406" spans="1:44" x14ac:dyDescent="0.25">
      <c r="A406" s="1">
        <v>505</v>
      </c>
      <c r="D406" s="4" t="str">
        <f ca="1">INDEX([1]!NOTA[NB NOTA_C_QTY],Table1[[#This Row],[//NOTA]])</f>
        <v>geltizofancytg30600e144lsnuntana</v>
      </c>
      <c r="E406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406" s="4" t="e">
        <f ca="1">MATCH(Table1[NB BM_C_QTY],Table6[POINTER],0)</f>
        <v>#N/A</v>
      </c>
      <c r="G406" s="4">
        <f t="shared" ref="G406:G437" si="9">A:A</f>
        <v>505</v>
      </c>
      <c r="H406" s="4" t="e">
        <f ca="1">MATCH(Table1[[#This Row],[NB NOTA_C_QTY]],[2]!db[NB NOTA_C_QTY+F],0)</f>
        <v>#N/A</v>
      </c>
      <c r="I406" s="4" t="e">
        <f ca="1">INDEX(INDIRECT($4:$4),Table1[//DB])</f>
        <v>#N/A</v>
      </c>
      <c r="J406" s="4" t="e">
        <f ca="1">INDEX(INDIRECT($4:$4),Table1[//DB])</f>
        <v>#N/A</v>
      </c>
      <c r="K406" s="5" t="e">
        <f ca="1">INDEX(INDIRECT($4:$4),Table1[//DB])</f>
        <v>#N/A</v>
      </c>
      <c r="L406" s="4" t="e">
        <f ca="1">INDEX(INDIRECT($4:$4),Table1[//DB])</f>
        <v>#N/A</v>
      </c>
      <c r="M406" s="4" t="e">
        <f ca="1">INDEX(INDIRECT($4:$4),Table1[//DB])</f>
        <v>#N/A</v>
      </c>
      <c r="N406" s="4" t="e">
        <f ca="1">INDEX(INDIRECT($4:$4),Table1[//DB])</f>
        <v>#N/A</v>
      </c>
      <c r="O406" s="4" t="e">
        <f ca="1">INDEX(INDIRECT($4:$4),Table1[//DB])</f>
        <v>#N/A</v>
      </c>
      <c r="P406" s="4" t="e">
        <f ca="1">INDEX(INDIRECT($4:$4),Table1[//DB])</f>
        <v>#N/A</v>
      </c>
      <c r="Q406" s="4" t="e">
        <f ca="1">INDEX(INDIRECT($4:$4),Table1[//DB])</f>
        <v>#N/A</v>
      </c>
      <c r="R406" s="4" t="e">
        <f ca="1">INDEX(INDIRECT($4:$4),Table1[//DB])</f>
        <v>#N/A</v>
      </c>
      <c r="S406" s="4" t="e">
        <f ca="1">INDEX(INDIRECT($4:$4),Table1[//DB])</f>
        <v>#N/A</v>
      </c>
      <c r="T406" s="4" t="e">
        <f ca="1">INDEX(INDIRECT($4:$4),Table1[//DB])</f>
        <v>#N/A</v>
      </c>
      <c r="U406" s="4" t="e">
        <f ca="1">INDEX(INDIRECT($4:$4),Table1[//DB])</f>
        <v>#N/A</v>
      </c>
      <c r="V406" s="4"/>
      <c r="W406" s="2">
        <f>INDEX([1]!NOTA[C],Table1[[#This Row],[//NOTA]])</f>
        <v>1</v>
      </c>
      <c r="X406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06" s="2">
        <f>IF(Table1[[#This Row],[CTN]]&lt;1,"",INDEX([1]!NOTA[QTY],Table1[[#This Row],[//NOTA]]))</f>
        <v>144</v>
      </c>
      <c r="Z406" s="2" t="str">
        <f>IF(Table1[[#This Row],[CTN]]&lt;1,"",INDEX([1]!NOTA[STN],Table1[[#This Row],[//NOTA]]))</f>
        <v>LSN</v>
      </c>
      <c r="AA40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406" s="4" t="str">
        <f>IF(Table1[[#This Row],[CTN]]&lt;1,INDEX([1]!NOTA[QTY],Table1[[#This Row],[//NOTA]]),"")</f>
        <v/>
      </c>
      <c r="AC406" s="4" t="str">
        <f>IF(Table1[[#This Row],[SISA]]="","",INDEX([1]!NOTA[STN],Table1[[#This Row],[//NOTA]]))</f>
        <v/>
      </c>
      <c r="AD40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06" s="2" t="str">
        <f>IF(Table1[[#This Row],[SISA X]]="","",Table1[[#This Row],[STN X]])</f>
        <v/>
      </c>
      <c r="AF406" s="2" t="str">
        <f ca="1">IF(AND(AR$5:AR$466&gt;=$3:$3,AR$5:AR$466&lt;=$4:$4),Table1[[#This Row],[CTN]],"")</f>
        <v/>
      </c>
      <c r="AG406" s="2" t="str">
        <f ca="1">IF(Table1[[#This Row],[CTN_MG_1]]="","",Table1[[#This Row],[SISA X]])</f>
        <v/>
      </c>
      <c r="AH406" s="2" t="str">
        <f ca="1">IF(Table1[[#This Row],[QTY_ECER_MG_1]]="","",Table1[[#This Row],[STN SISA X]])</f>
        <v/>
      </c>
      <c r="AI406" s="2" t="str">
        <f ca="1">IF(Table1[[#This Row],[CTN_MG_1]]="","",COUNT(AF$6:AF406))</f>
        <v/>
      </c>
      <c r="AJ406" s="2" t="str">
        <f ca="1">IF(AND(Table1[TGL_H]&gt;=$3:$3,Table1[TGL_H]&lt;=$4:$4),Table1[CTN],"")</f>
        <v/>
      </c>
      <c r="AK406" s="2" t="str">
        <f ca="1">IF(Table1[[#This Row],[CTN_MG_2]]="","",Table1[[#This Row],[SISA X]])</f>
        <v/>
      </c>
      <c r="AL406" s="2" t="str">
        <f ca="1">IF(Table1[[#This Row],[QTY_ECER_MG_2]]="","",Table1[[#This Row],[STN SISA X]])</f>
        <v/>
      </c>
      <c r="AM406" s="2" t="str">
        <f ca="1">IF(Table1[[#This Row],[CTN_MG_2]]="","",COUNT(AJ$6:AJ406))</f>
        <v/>
      </c>
      <c r="AN406" s="2">
        <f ca="1">IF(AND(AR$5:AR$466&gt;=$3:$3,AR$5:AR$466&lt;=$4:$4),Table1[[#This Row],[CTN]],"")</f>
        <v>1</v>
      </c>
      <c r="AO406" s="2" t="str">
        <f ca="1">IF(Table1[[#This Row],[CTN_MG_3]]="","",Table1[[#This Row],[SISA X]])</f>
        <v/>
      </c>
      <c r="AP406" s="2" t="str">
        <f ca="1">IF(Table1[[#This Row],[QTY_ECER_MG_3]]="","",Table1[[#This Row],[STN SISA X]])</f>
        <v/>
      </c>
      <c r="AQ406" s="4">
        <f ca="1">IF(Table1[[#This Row],[CTN_MG_3]]="","",COUNT(AN$6:AN406))</f>
        <v>84</v>
      </c>
      <c r="AR406" s="3">
        <f ca="1">INDEX([1]!NOTA[TGL_H],Table1[[#This Row],[//NOTA]])</f>
        <v>45127</v>
      </c>
    </row>
    <row r="407" spans="1:44" x14ac:dyDescent="0.25">
      <c r="A407" s="1">
        <v>506</v>
      </c>
      <c r="D407" s="4" t="str">
        <f ca="1">INDEX([1]!NOTA[NB NOTA_C_QTY],Table1[[#This Row],[//NOTA]])</f>
        <v>geltizofancytg30541e144lsnuntana</v>
      </c>
      <c r="E407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407" s="4" t="e">
        <f ca="1">MATCH(Table1[NB BM_C_QTY],Table6[POINTER],0)</f>
        <v>#N/A</v>
      </c>
      <c r="G407" s="4">
        <f t="shared" si="9"/>
        <v>506</v>
      </c>
      <c r="H407" s="4" t="e">
        <f ca="1">MATCH(Table1[[#This Row],[NB NOTA_C_QTY]],[2]!db[NB NOTA_C_QTY+F],0)</f>
        <v>#N/A</v>
      </c>
      <c r="I407" s="4" t="e">
        <f ca="1">INDEX(INDIRECT($4:$4),Table1[//DB])</f>
        <v>#N/A</v>
      </c>
      <c r="J407" s="4" t="e">
        <f ca="1">INDEX(INDIRECT($4:$4),Table1[//DB])</f>
        <v>#N/A</v>
      </c>
      <c r="K407" s="5" t="e">
        <f ca="1">INDEX(INDIRECT($4:$4),Table1[//DB])</f>
        <v>#N/A</v>
      </c>
      <c r="L407" s="4" t="e">
        <f ca="1">INDEX(INDIRECT($4:$4),Table1[//DB])</f>
        <v>#N/A</v>
      </c>
      <c r="M407" s="4" t="e">
        <f ca="1">INDEX(INDIRECT($4:$4),Table1[//DB])</f>
        <v>#N/A</v>
      </c>
      <c r="N407" s="4" t="e">
        <f ca="1">INDEX(INDIRECT($4:$4),Table1[//DB])</f>
        <v>#N/A</v>
      </c>
      <c r="O407" s="4" t="e">
        <f ca="1">INDEX(INDIRECT($4:$4),Table1[//DB])</f>
        <v>#N/A</v>
      </c>
      <c r="P407" s="4" t="e">
        <f ca="1">INDEX(INDIRECT($4:$4),Table1[//DB])</f>
        <v>#N/A</v>
      </c>
      <c r="Q407" s="4" t="e">
        <f ca="1">INDEX(INDIRECT($4:$4),Table1[//DB])</f>
        <v>#N/A</v>
      </c>
      <c r="R407" s="4" t="e">
        <f ca="1">INDEX(INDIRECT($4:$4),Table1[//DB])</f>
        <v>#N/A</v>
      </c>
      <c r="S407" s="4" t="e">
        <f ca="1">INDEX(INDIRECT($4:$4),Table1[//DB])</f>
        <v>#N/A</v>
      </c>
      <c r="T407" s="4" t="e">
        <f ca="1">INDEX(INDIRECT($4:$4),Table1[//DB])</f>
        <v>#N/A</v>
      </c>
      <c r="U407" s="4" t="e">
        <f ca="1">INDEX(INDIRECT($4:$4),Table1[//DB])</f>
        <v>#N/A</v>
      </c>
      <c r="V407" s="4"/>
      <c r="W407" s="2">
        <f>INDEX([1]!NOTA[C],Table1[[#This Row],[//NOTA]])</f>
        <v>1</v>
      </c>
      <c r="X407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07" s="2">
        <f>IF(Table1[[#This Row],[CTN]]&lt;1,"",INDEX([1]!NOTA[QTY],Table1[[#This Row],[//NOTA]]))</f>
        <v>144</v>
      </c>
      <c r="Z407" s="2" t="str">
        <f>IF(Table1[[#This Row],[CTN]]&lt;1,"",INDEX([1]!NOTA[STN],Table1[[#This Row],[//NOTA]]))</f>
        <v>LSN</v>
      </c>
      <c r="AA40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407" s="4" t="str">
        <f>IF(Table1[[#This Row],[CTN]]&lt;1,INDEX([1]!NOTA[QTY],Table1[[#This Row],[//NOTA]]),"")</f>
        <v/>
      </c>
      <c r="AC407" s="4" t="str">
        <f>IF(Table1[[#This Row],[SISA]]="","",INDEX([1]!NOTA[STN],Table1[[#This Row],[//NOTA]]))</f>
        <v/>
      </c>
      <c r="AD40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07" s="2" t="str">
        <f>IF(Table1[[#This Row],[SISA X]]="","",Table1[[#This Row],[STN X]])</f>
        <v/>
      </c>
      <c r="AF407" s="2" t="str">
        <f ca="1">IF(AND(AR$5:AR$466&gt;=$3:$3,AR$5:AR$466&lt;=$4:$4),Table1[[#This Row],[CTN]],"")</f>
        <v/>
      </c>
      <c r="AG407" s="2" t="str">
        <f ca="1">IF(Table1[[#This Row],[CTN_MG_1]]="","",Table1[[#This Row],[SISA X]])</f>
        <v/>
      </c>
      <c r="AH407" s="2" t="str">
        <f ca="1">IF(Table1[[#This Row],[QTY_ECER_MG_1]]="","",Table1[[#This Row],[STN SISA X]])</f>
        <v/>
      </c>
      <c r="AI407" s="2" t="str">
        <f ca="1">IF(Table1[[#This Row],[CTN_MG_1]]="","",COUNT(AF$6:AF407))</f>
        <v/>
      </c>
      <c r="AJ407" s="2" t="str">
        <f ca="1">IF(AND(Table1[TGL_H]&gt;=$3:$3,Table1[TGL_H]&lt;=$4:$4),Table1[CTN],"")</f>
        <v/>
      </c>
      <c r="AK407" s="2" t="str">
        <f ca="1">IF(Table1[[#This Row],[CTN_MG_2]]="","",Table1[[#This Row],[SISA X]])</f>
        <v/>
      </c>
      <c r="AL407" s="2" t="str">
        <f ca="1">IF(Table1[[#This Row],[QTY_ECER_MG_2]]="","",Table1[[#This Row],[STN SISA X]])</f>
        <v/>
      </c>
      <c r="AM407" s="2" t="str">
        <f ca="1">IF(Table1[[#This Row],[CTN_MG_2]]="","",COUNT(AJ$6:AJ407))</f>
        <v/>
      </c>
      <c r="AN407" s="2">
        <f ca="1">IF(AND(AR$5:AR$466&gt;=$3:$3,AR$5:AR$466&lt;=$4:$4),Table1[[#This Row],[CTN]],"")</f>
        <v>1</v>
      </c>
      <c r="AO407" s="2" t="str">
        <f ca="1">IF(Table1[[#This Row],[CTN_MG_3]]="","",Table1[[#This Row],[SISA X]])</f>
        <v/>
      </c>
      <c r="AP407" s="2" t="str">
        <f ca="1">IF(Table1[[#This Row],[QTY_ECER_MG_3]]="","",Table1[[#This Row],[STN SISA X]])</f>
        <v/>
      </c>
      <c r="AQ407" s="4">
        <f ca="1">IF(Table1[[#This Row],[CTN_MG_3]]="","",COUNT(AN$6:AN407))</f>
        <v>85</v>
      </c>
      <c r="AR407" s="3">
        <f ca="1">INDEX([1]!NOTA[TGL_H],Table1[[#This Row],[//NOTA]])</f>
        <v>45127</v>
      </c>
    </row>
    <row r="408" spans="1:44" x14ac:dyDescent="0.25">
      <c r="A408" s="1">
        <v>507</v>
      </c>
      <c r="D408" s="4" t="str">
        <f ca="1">INDEX([1]!NOTA[NB NOTA_C_QTY],Table1[[#This Row],[//NOTA]])</f>
        <v>geltizofancytg31035e144lsnuntana</v>
      </c>
      <c r="E408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408" s="4" t="e">
        <f ca="1">MATCH(Table1[NB BM_C_QTY],Table6[POINTER],0)</f>
        <v>#N/A</v>
      </c>
      <c r="G408" s="4">
        <f t="shared" si="9"/>
        <v>507</v>
      </c>
      <c r="H408" s="4" t="e">
        <f ca="1">MATCH(Table1[[#This Row],[NB NOTA_C_QTY]],[2]!db[NB NOTA_C_QTY+F],0)</f>
        <v>#N/A</v>
      </c>
      <c r="I408" s="4" t="e">
        <f ca="1">INDEX(INDIRECT($4:$4),Table1[//DB])</f>
        <v>#N/A</v>
      </c>
      <c r="J408" s="4" t="e">
        <f ca="1">INDEX(INDIRECT($4:$4),Table1[//DB])</f>
        <v>#N/A</v>
      </c>
      <c r="K408" s="5" t="e">
        <f ca="1">INDEX(INDIRECT($4:$4),Table1[//DB])</f>
        <v>#N/A</v>
      </c>
      <c r="L408" s="4" t="e">
        <f ca="1">INDEX(INDIRECT($4:$4),Table1[//DB])</f>
        <v>#N/A</v>
      </c>
      <c r="M408" s="4" t="e">
        <f ca="1">INDEX(INDIRECT($4:$4),Table1[//DB])</f>
        <v>#N/A</v>
      </c>
      <c r="N408" s="4" t="e">
        <f ca="1">INDEX(INDIRECT($4:$4),Table1[//DB])</f>
        <v>#N/A</v>
      </c>
      <c r="O408" s="4" t="e">
        <f ca="1">INDEX(INDIRECT($4:$4),Table1[//DB])</f>
        <v>#N/A</v>
      </c>
      <c r="P408" s="4" t="e">
        <f ca="1">INDEX(INDIRECT($4:$4),Table1[//DB])</f>
        <v>#N/A</v>
      </c>
      <c r="Q408" s="4" t="e">
        <f ca="1">INDEX(INDIRECT($4:$4),Table1[//DB])</f>
        <v>#N/A</v>
      </c>
      <c r="R408" s="4" t="e">
        <f ca="1">INDEX(INDIRECT($4:$4),Table1[//DB])</f>
        <v>#N/A</v>
      </c>
      <c r="S408" s="4" t="e">
        <f ca="1">INDEX(INDIRECT($4:$4),Table1[//DB])</f>
        <v>#N/A</v>
      </c>
      <c r="T408" s="4" t="e">
        <f ca="1">INDEX(INDIRECT($4:$4),Table1[//DB])</f>
        <v>#N/A</v>
      </c>
      <c r="U408" s="4" t="e">
        <f ca="1">INDEX(INDIRECT($4:$4),Table1[//DB])</f>
        <v>#N/A</v>
      </c>
      <c r="V408" s="4"/>
      <c r="W408" s="2">
        <f>INDEX([1]!NOTA[C],Table1[[#This Row],[//NOTA]])</f>
        <v>1</v>
      </c>
      <c r="X408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08" s="2">
        <f>IF(Table1[[#This Row],[CTN]]&lt;1,"",INDEX([1]!NOTA[QTY],Table1[[#This Row],[//NOTA]]))</f>
        <v>144</v>
      </c>
      <c r="Z408" s="2" t="str">
        <f>IF(Table1[[#This Row],[CTN]]&lt;1,"",INDEX([1]!NOTA[STN],Table1[[#This Row],[//NOTA]]))</f>
        <v>LSN</v>
      </c>
      <c r="AA40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408" s="4" t="str">
        <f>IF(Table1[[#This Row],[CTN]]&lt;1,INDEX([1]!NOTA[QTY],Table1[[#This Row],[//NOTA]]),"")</f>
        <v/>
      </c>
      <c r="AC408" s="4" t="str">
        <f>IF(Table1[[#This Row],[SISA]]="","",INDEX([1]!NOTA[STN],Table1[[#This Row],[//NOTA]]))</f>
        <v/>
      </c>
      <c r="AD40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08" s="2" t="str">
        <f>IF(Table1[[#This Row],[SISA X]]="","",Table1[[#This Row],[STN X]])</f>
        <v/>
      </c>
      <c r="AF408" s="2" t="str">
        <f ca="1">IF(AND(AR$5:AR$466&gt;=$3:$3,AR$5:AR$466&lt;=$4:$4),Table1[[#This Row],[CTN]],"")</f>
        <v/>
      </c>
      <c r="AG408" s="2" t="str">
        <f ca="1">IF(Table1[[#This Row],[CTN_MG_1]]="","",Table1[[#This Row],[SISA X]])</f>
        <v/>
      </c>
      <c r="AH408" s="2" t="str">
        <f ca="1">IF(Table1[[#This Row],[QTY_ECER_MG_1]]="","",Table1[[#This Row],[STN SISA X]])</f>
        <v/>
      </c>
      <c r="AI408" s="2" t="str">
        <f ca="1">IF(Table1[[#This Row],[CTN_MG_1]]="","",COUNT(AF$6:AF408))</f>
        <v/>
      </c>
      <c r="AJ408" s="2" t="str">
        <f ca="1">IF(AND(Table1[TGL_H]&gt;=$3:$3,Table1[TGL_H]&lt;=$4:$4),Table1[CTN],"")</f>
        <v/>
      </c>
      <c r="AK408" s="2" t="str">
        <f ca="1">IF(Table1[[#This Row],[CTN_MG_2]]="","",Table1[[#This Row],[SISA X]])</f>
        <v/>
      </c>
      <c r="AL408" s="2" t="str">
        <f ca="1">IF(Table1[[#This Row],[QTY_ECER_MG_2]]="","",Table1[[#This Row],[STN SISA X]])</f>
        <v/>
      </c>
      <c r="AM408" s="2" t="str">
        <f ca="1">IF(Table1[[#This Row],[CTN_MG_2]]="","",COUNT(AJ$6:AJ408))</f>
        <v/>
      </c>
      <c r="AN408" s="2">
        <f ca="1">IF(AND(AR$5:AR$466&gt;=$3:$3,AR$5:AR$466&lt;=$4:$4),Table1[[#This Row],[CTN]],"")</f>
        <v>1</v>
      </c>
      <c r="AO408" s="2" t="str">
        <f ca="1">IF(Table1[[#This Row],[CTN_MG_3]]="","",Table1[[#This Row],[SISA X]])</f>
        <v/>
      </c>
      <c r="AP408" s="2" t="str">
        <f ca="1">IF(Table1[[#This Row],[QTY_ECER_MG_3]]="","",Table1[[#This Row],[STN SISA X]])</f>
        <v/>
      </c>
      <c r="AQ408" s="4">
        <f ca="1">IF(Table1[[#This Row],[CTN_MG_3]]="","",COUNT(AN$6:AN408))</f>
        <v>86</v>
      </c>
      <c r="AR408" s="3">
        <f ca="1">INDEX([1]!NOTA[TGL_H],Table1[[#This Row],[//NOTA]])</f>
        <v>45127</v>
      </c>
    </row>
    <row r="409" spans="1:44" x14ac:dyDescent="0.25">
      <c r="A409" s="1">
        <v>508</v>
      </c>
      <c r="D409" s="4" t="str">
        <f ca="1">INDEX([1]!NOTA[NB NOTA_C_QTY],Table1[[#This Row],[//NOTA]])</f>
        <v>geltizofancytg31762e144lsnuntana</v>
      </c>
      <c r="E409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409" s="4" t="e">
        <f ca="1">MATCH(Table1[NB BM_C_QTY],Table6[POINTER],0)</f>
        <v>#N/A</v>
      </c>
      <c r="G409" s="4">
        <f t="shared" si="9"/>
        <v>508</v>
      </c>
      <c r="H409" s="4" t="e">
        <f ca="1">MATCH(Table1[[#This Row],[NB NOTA_C_QTY]],[2]!db[NB NOTA_C_QTY+F],0)</f>
        <v>#N/A</v>
      </c>
      <c r="I409" s="4" t="e">
        <f ca="1">INDEX(INDIRECT($4:$4),Table1[//DB])</f>
        <v>#N/A</v>
      </c>
      <c r="J409" s="4" t="e">
        <f ca="1">INDEX(INDIRECT($4:$4),Table1[//DB])</f>
        <v>#N/A</v>
      </c>
      <c r="K409" s="5" t="e">
        <f ca="1">INDEX(INDIRECT($4:$4),Table1[//DB])</f>
        <v>#N/A</v>
      </c>
      <c r="L409" s="4" t="e">
        <f ca="1">INDEX(INDIRECT($4:$4),Table1[//DB])</f>
        <v>#N/A</v>
      </c>
      <c r="M409" s="4" t="e">
        <f ca="1">INDEX(INDIRECT($4:$4),Table1[//DB])</f>
        <v>#N/A</v>
      </c>
      <c r="N409" s="4" t="e">
        <f ca="1">INDEX(INDIRECT($4:$4),Table1[//DB])</f>
        <v>#N/A</v>
      </c>
      <c r="O409" s="4" t="e">
        <f ca="1">INDEX(INDIRECT($4:$4),Table1[//DB])</f>
        <v>#N/A</v>
      </c>
      <c r="P409" s="4" t="e">
        <f ca="1">INDEX(INDIRECT($4:$4),Table1[//DB])</f>
        <v>#N/A</v>
      </c>
      <c r="Q409" s="4" t="e">
        <f ca="1">INDEX(INDIRECT($4:$4),Table1[//DB])</f>
        <v>#N/A</v>
      </c>
      <c r="R409" s="4" t="e">
        <f ca="1">INDEX(INDIRECT($4:$4),Table1[//DB])</f>
        <v>#N/A</v>
      </c>
      <c r="S409" s="4" t="e">
        <f ca="1">INDEX(INDIRECT($4:$4),Table1[//DB])</f>
        <v>#N/A</v>
      </c>
      <c r="T409" s="4" t="e">
        <f ca="1">INDEX(INDIRECT($4:$4),Table1[//DB])</f>
        <v>#N/A</v>
      </c>
      <c r="U409" s="4" t="e">
        <f ca="1">INDEX(INDIRECT($4:$4),Table1[//DB])</f>
        <v>#N/A</v>
      </c>
      <c r="V409" s="4"/>
      <c r="W409" s="2">
        <f>INDEX([1]!NOTA[C],Table1[[#This Row],[//NOTA]])</f>
        <v>1</v>
      </c>
      <c r="X409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09" s="2">
        <f>IF(Table1[[#This Row],[CTN]]&lt;1,"",INDEX([1]!NOTA[QTY],Table1[[#This Row],[//NOTA]]))</f>
        <v>144</v>
      </c>
      <c r="Z409" s="2" t="str">
        <f>IF(Table1[[#This Row],[CTN]]&lt;1,"",INDEX([1]!NOTA[STN],Table1[[#This Row],[//NOTA]]))</f>
        <v>LSN</v>
      </c>
      <c r="AA40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409" s="4" t="str">
        <f>IF(Table1[[#This Row],[CTN]]&lt;1,INDEX([1]!NOTA[QTY],Table1[[#This Row],[//NOTA]]),"")</f>
        <v/>
      </c>
      <c r="AC409" s="4" t="str">
        <f>IF(Table1[[#This Row],[SISA]]="","",INDEX([1]!NOTA[STN],Table1[[#This Row],[//NOTA]]))</f>
        <v/>
      </c>
      <c r="AD40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09" s="2" t="str">
        <f>IF(Table1[[#This Row],[SISA X]]="","",Table1[[#This Row],[STN X]])</f>
        <v/>
      </c>
      <c r="AF409" s="2" t="str">
        <f ca="1">IF(AND(AR$5:AR$466&gt;=$3:$3,AR$5:AR$466&lt;=$4:$4),Table1[[#This Row],[CTN]],"")</f>
        <v/>
      </c>
      <c r="AG409" s="2" t="str">
        <f ca="1">IF(Table1[[#This Row],[CTN_MG_1]]="","",Table1[[#This Row],[SISA X]])</f>
        <v/>
      </c>
      <c r="AH409" s="2" t="str">
        <f ca="1">IF(Table1[[#This Row],[QTY_ECER_MG_1]]="","",Table1[[#This Row],[STN SISA X]])</f>
        <v/>
      </c>
      <c r="AI409" s="2" t="str">
        <f ca="1">IF(Table1[[#This Row],[CTN_MG_1]]="","",COUNT(AF$6:AF409))</f>
        <v/>
      </c>
      <c r="AJ409" s="2" t="str">
        <f ca="1">IF(AND(Table1[TGL_H]&gt;=$3:$3,Table1[TGL_H]&lt;=$4:$4),Table1[CTN],"")</f>
        <v/>
      </c>
      <c r="AK409" s="2" t="str">
        <f ca="1">IF(Table1[[#This Row],[CTN_MG_2]]="","",Table1[[#This Row],[SISA X]])</f>
        <v/>
      </c>
      <c r="AL409" s="2" t="str">
        <f ca="1">IF(Table1[[#This Row],[QTY_ECER_MG_2]]="","",Table1[[#This Row],[STN SISA X]])</f>
        <v/>
      </c>
      <c r="AM409" s="2" t="str">
        <f ca="1">IF(Table1[[#This Row],[CTN_MG_2]]="","",COUNT(AJ$6:AJ409))</f>
        <v/>
      </c>
      <c r="AN409" s="2">
        <f ca="1">IF(AND(AR$5:AR$466&gt;=$3:$3,AR$5:AR$466&lt;=$4:$4),Table1[[#This Row],[CTN]],"")</f>
        <v>1</v>
      </c>
      <c r="AO409" s="2" t="str">
        <f ca="1">IF(Table1[[#This Row],[CTN_MG_3]]="","",Table1[[#This Row],[SISA X]])</f>
        <v/>
      </c>
      <c r="AP409" s="2" t="str">
        <f ca="1">IF(Table1[[#This Row],[QTY_ECER_MG_3]]="","",Table1[[#This Row],[STN SISA X]])</f>
        <v/>
      </c>
      <c r="AQ409" s="4">
        <f ca="1">IF(Table1[[#This Row],[CTN_MG_3]]="","",COUNT(AN$6:AN409))</f>
        <v>87</v>
      </c>
      <c r="AR409" s="3">
        <f ca="1">INDEX([1]!NOTA[TGL_H],Table1[[#This Row],[//NOTA]])</f>
        <v>45127</v>
      </c>
    </row>
    <row r="410" spans="1:44" x14ac:dyDescent="0.25">
      <c r="A410" s="1">
        <v>509</v>
      </c>
      <c r="D410" s="4" t="str">
        <f ca="1">INDEX([1]!NOTA[NB NOTA_C_QTY],Table1[[#This Row],[//NOTA]])</f>
        <v>geltizofancytg31763e144lsnuntana</v>
      </c>
      <c r="E410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410" s="4" t="e">
        <f ca="1">MATCH(Table1[NB BM_C_QTY],Table6[POINTER],0)</f>
        <v>#N/A</v>
      </c>
      <c r="G410" s="4">
        <f t="shared" si="9"/>
        <v>509</v>
      </c>
      <c r="H410" s="4" t="e">
        <f ca="1">MATCH(Table1[[#This Row],[NB NOTA_C_QTY]],[2]!db[NB NOTA_C_QTY+F],0)</f>
        <v>#N/A</v>
      </c>
      <c r="I410" s="4" t="e">
        <f ca="1">INDEX(INDIRECT($4:$4),Table1[//DB])</f>
        <v>#N/A</v>
      </c>
      <c r="J410" s="4" t="e">
        <f ca="1">INDEX(INDIRECT($4:$4),Table1[//DB])</f>
        <v>#N/A</v>
      </c>
      <c r="K410" s="5" t="e">
        <f ca="1">INDEX(INDIRECT($4:$4),Table1[//DB])</f>
        <v>#N/A</v>
      </c>
      <c r="L410" s="4" t="e">
        <f ca="1">INDEX(INDIRECT($4:$4),Table1[//DB])</f>
        <v>#N/A</v>
      </c>
      <c r="M410" s="4" t="e">
        <f ca="1">INDEX(INDIRECT($4:$4),Table1[//DB])</f>
        <v>#N/A</v>
      </c>
      <c r="N410" s="4" t="e">
        <f ca="1">INDEX(INDIRECT($4:$4),Table1[//DB])</f>
        <v>#N/A</v>
      </c>
      <c r="O410" s="4" t="e">
        <f ca="1">INDEX(INDIRECT($4:$4),Table1[//DB])</f>
        <v>#N/A</v>
      </c>
      <c r="P410" s="4" t="e">
        <f ca="1">INDEX(INDIRECT($4:$4),Table1[//DB])</f>
        <v>#N/A</v>
      </c>
      <c r="Q410" s="4" t="e">
        <f ca="1">INDEX(INDIRECT($4:$4),Table1[//DB])</f>
        <v>#N/A</v>
      </c>
      <c r="R410" s="4" t="e">
        <f ca="1">INDEX(INDIRECT($4:$4),Table1[//DB])</f>
        <v>#N/A</v>
      </c>
      <c r="S410" s="4" t="e">
        <f ca="1">INDEX(INDIRECT($4:$4),Table1[//DB])</f>
        <v>#N/A</v>
      </c>
      <c r="T410" s="4" t="e">
        <f ca="1">INDEX(INDIRECT($4:$4),Table1[//DB])</f>
        <v>#N/A</v>
      </c>
      <c r="U410" s="4" t="e">
        <f ca="1">INDEX(INDIRECT($4:$4),Table1[//DB])</f>
        <v>#N/A</v>
      </c>
      <c r="V410" s="4"/>
      <c r="W410" s="2">
        <f>INDEX([1]!NOTA[C],Table1[[#This Row],[//NOTA]])</f>
        <v>1</v>
      </c>
      <c r="X410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10" s="2">
        <f>IF(Table1[[#This Row],[CTN]]&lt;1,"",INDEX([1]!NOTA[QTY],Table1[[#This Row],[//NOTA]]))</f>
        <v>144</v>
      </c>
      <c r="Z410" s="2" t="str">
        <f>IF(Table1[[#This Row],[CTN]]&lt;1,"",INDEX([1]!NOTA[STN],Table1[[#This Row],[//NOTA]]))</f>
        <v>LSN</v>
      </c>
      <c r="AA41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410" s="4" t="str">
        <f>IF(Table1[[#This Row],[CTN]]&lt;1,INDEX([1]!NOTA[QTY],Table1[[#This Row],[//NOTA]]),"")</f>
        <v/>
      </c>
      <c r="AC410" s="4" t="str">
        <f>IF(Table1[[#This Row],[SISA]]="","",INDEX([1]!NOTA[STN],Table1[[#This Row],[//NOTA]]))</f>
        <v/>
      </c>
      <c r="AD41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10" s="2" t="str">
        <f>IF(Table1[[#This Row],[SISA X]]="","",Table1[[#This Row],[STN X]])</f>
        <v/>
      </c>
      <c r="AF410" s="2" t="str">
        <f ca="1">IF(AND(AR$5:AR$466&gt;=$3:$3,AR$5:AR$466&lt;=$4:$4),Table1[[#This Row],[CTN]],"")</f>
        <v/>
      </c>
      <c r="AG410" s="2" t="str">
        <f ca="1">IF(Table1[[#This Row],[CTN_MG_1]]="","",Table1[[#This Row],[SISA X]])</f>
        <v/>
      </c>
      <c r="AH410" s="2" t="str">
        <f ca="1">IF(Table1[[#This Row],[QTY_ECER_MG_1]]="","",Table1[[#This Row],[STN SISA X]])</f>
        <v/>
      </c>
      <c r="AI410" s="2" t="str">
        <f ca="1">IF(Table1[[#This Row],[CTN_MG_1]]="","",COUNT(AF$6:AF410))</f>
        <v/>
      </c>
      <c r="AJ410" s="2" t="str">
        <f ca="1">IF(AND(Table1[TGL_H]&gt;=$3:$3,Table1[TGL_H]&lt;=$4:$4),Table1[CTN],"")</f>
        <v/>
      </c>
      <c r="AK410" s="2" t="str">
        <f ca="1">IF(Table1[[#This Row],[CTN_MG_2]]="","",Table1[[#This Row],[SISA X]])</f>
        <v/>
      </c>
      <c r="AL410" s="2" t="str">
        <f ca="1">IF(Table1[[#This Row],[QTY_ECER_MG_2]]="","",Table1[[#This Row],[STN SISA X]])</f>
        <v/>
      </c>
      <c r="AM410" s="2" t="str">
        <f ca="1">IF(Table1[[#This Row],[CTN_MG_2]]="","",COUNT(AJ$6:AJ410))</f>
        <v/>
      </c>
      <c r="AN410" s="2">
        <f ca="1">IF(AND(AR$5:AR$466&gt;=$3:$3,AR$5:AR$466&lt;=$4:$4),Table1[[#This Row],[CTN]],"")</f>
        <v>1</v>
      </c>
      <c r="AO410" s="2" t="str">
        <f ca="1">IF(Table1[[#This Row],[CTN_MG_3]]="","",Table1[[#This Row],[SISA X]])</f>
        <v/>
      </c>
      <c r="AP410" s="2" t="str">
        <f ca="1">IF(Table1[[#This Row],[QTY_ECER_MG_3]]="","",Table1[[#This Row],[STN SISA X]])</f>
        <v/>
      </c>
      <c r="AQ410" s="4">
        <f ca="1">IF(Table1[[#This Row],[CTN_MG_3]]="","",COUNT(AN$6:AN410))</f>
        <v>88</v>
      </c>
      <c r="AR410" s="3">
        <f ca="1">INDEX([1]!NOTA[TGL_H],Table1[[#This Row],[//NOTA]])</f>
        <v>45127</v>
      </c>
    </row>
    <row r="411" spans="1:44" x14ac:dyDescent="0.25">
      <c r="A411" s="1">
        <v>510</v>
      </c>
      <c r="D411" s="4" t="str">
        <f ca="1">INDEX([1]!NOTA[NB NOTA_C_QTY],Table1[[#This Row],[//NOTA]])</f>
        <v>geltizofancytg31590e144lsnuntana</v>
      </c>
      <c r="E411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411" s="4" t="e">
        <f ca="1">MATCH(Table1[NB BM_C_QTY],Table6[POINTER],0)</f>
        <v>#N/A</v>
      </c>
      <c r="G411" s="4">
        <f t="shared" si="9"/>
        <v>510</v>
      </c>
      <c r="H411" s="4" t="e">
        <f ca="1">MATCH(Table1[[#This Row],[NB NOTA_C_QTY]],[2]!db[NB NOTA_C_QTY+F],0)</f>
        <v>#N/A</v>
      </c>
      <c r="I411" s="4" t="e">
        <f ca="1">INDEX(INDIRECT($4:$4),Table1[//DB])</f>
        <v>#N/A</v>
      </c>
      <c r="J411" s="4" t="e">
        <f ca="1">INDEX(INDIRECT($4:$4),Table1[//DB])</f>
        <v>#N/A</v>
      </c>
      <c r="K411" s="5" t="e">
        <f ca="1">INDEX(INDIRECT($4:$4),Table1[//DB])</f>
        <v>#N/A</v>
      </c>
      <c r="L411" s="4" t="e">
        <f ca="1">INDEX(INDIRECT($4:$4),Table1[//DB])</f>
        <v>#N/A</v>
      </c>
      <c r="M411" s="4" t="e">
        <f ca="1">INDEX(INDIRECT($4:$4),Table1[//DB])</f>
        <v>#N/A</v>
      </c>
      <c r="N411" s="4" t="e">
        <f ca="1">INDEX(INDIRECT($4:$4),Table1[//DB])</f>
        <v>#N/A</v>
      </c>
      <c r="O411" s="4" t="e">
        <f ca="1">INDEX(INDIRECT($4:$4),Table1[//DB])</f>
        <v>#N/A</v>
      </c>
      <c r="P411" s="4" t="e">
        <f ca="1">INDEX(INDIRECT($4:$4),Table1[//DB])</f>
        <v>#N/A</v>
      </c>
      <c r="Q411" s="4" t="e">
        <f ca="1">INDEX(INDIRECT($4:$4),Table1[//DB])</f>
        <v>#N/A</v>
      </c>
      <c r="R411" s="4" t="e">
        <f ca="1">INDEX(INDIRECT($4:$4),Table1[//DB])</f>
        <v>#N/A</v>
      </c>
      <c r="S411" s="4" t="e">
        <f ca="1">INDEX(INDIRECT($4:$4),Table1[//DB])</f>
        <v>#N/A</v>
      </c>
      <c r="T411" s="4" t="e">
        <f ca="1">INDEX(INDIRECT($4:$4),Table1[//DB])</f>
        <v>#N/A</v>
      </c>
      <c r="U411" s="4" t="e">
        <f ca="1">INDEX(INDIRECT($4:$4),Table1[//DB])</f>
        <v>#N/A</v>
      </c>
      <c r="V411" s="4"/>
      <c r="W411" s="2">
        <f>INDEX([1]!NOTA[C],Table1[[#This Row],[//NOTA]])</f>
        <v>1</v>
      </c>
      <c r="X411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11" s="2">
        <f>IF(Table1[[#This Row],[CTN]]&lt;1,"",INDEX([1]!NOTA[QTY],Table1[[#This Row],[//NOTA]]))</f>
        <v>144</v>
      </c>
      <c r="Z411" s="2" t="str">
        <f>IF(Table1[[#This Row],[CTN]]&lt;1,"",INDEX([1]!NOTA[STN],Table1[[#This Row],[//NOTA]]))</f>
        <v>LSN</v>
      </c>
      <c r="AA41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411" s="4" t="str">
        <f>IF(Table1[[#This Row],[CTN]]&lt;1,INDEX([1]!NOTA[QTY],Table1[[#This Row],[//NOTA]]),"")</f>
        <v/>
      </c>
      <c r="AC411" s="4" t="str">
        <f>IF(Table1[[#This Row],[SISA]]="","",INDEX([1]!NOTA[STN],Table1[[#This Row],[//NOTA]]))</f>
        <v/>
      </c>
      <c r="AD41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11" s="2" t="str">
        <f>IF(Table1[[#This Row],[SISA X]]="","",Table1[[#This Row],[STN X]])</f>
        <v/>
      </c>
      <c r="AF411" s="2" t="str">
        <f ca="1">IF(AND(AR$5:AR$466&gt;=$3:$3,AR$5:AR$466&lt;=$4:$4),Table1[[#This Row],[CTN]],"")</f>
        <v/>
      </c>
      <c r="AG411" s="2" t="str">
        <f ca="1">IF(Table1[[#This Row],[CTN_MG_1]]="","",Table1[[#This Row],[SISA X]])</f>
        <v/>
      </c>
      <c r="AH411" s="2" t="str">
        <f ca="1">IF(Table1[[#This Row],[QTY_ECER_MG_1]]="","",Table1[[#This Row],[STN SISA X]])</f>
        <v/>
      </c>
      <c r="AI411" s="2" t="str">
        <f ca="1">IF(Table1[[#This Row],[CTN_MG_1]]="","",COUNT(AF$6:AF411))</f>
        <v/>
      </c>
      <c r="AJ411" s="2" t="str">
        <f ca="1">IF(AND(Table1[TGL_H]&gt;=$3:$3,Table1[TGL_H]&lt;=$4:$4),Table1[CTN],"")</f>
        <v/>
      </c>
      <c r="AK411" s="2" t="str">
        <f ca="1">IF(Table1[[#This Row],[CTN_MG_2]]="","",Table1[[#This Row],[SISA X]])</f>
        <v/>
      </c>
      <c r="AL411" s="2" t="str">
        <f ca="1">IF(Table1[[#This Row],[QTY_ECER_MG_2]]="","",Table1[[#This Row],[STN SISA X]])</f>
        <v/>
      </c>
      <c r="AM411" s="2" t="str">
        <f ca="1">IF(Table1[[#This Row],[CTN_MG_2]]="","",COUNT(AJ$6:AJ411))</f>
        <v/>
      </c>
      <c r="AN411" s="2">
        <f ca="1">IF(AND(AR$5:AR$466&gt;=$3:$3,AR$5:AR$466&lt;=$4:$4),Table1[[#This Row],[CTN]],"")</f>
        <v>1</v>
      </c>
      <c r="AO411" s="2" t="str">
        <f ca="1">IF(Table1[[#This Row],[CTN_MG_3]]="","",Table1[[#This Row],[SISA X]])</f>
        <v/>
      </c>
      <c r="AP411" s="2" t="str">
        <f ca="1">IF(Table1[[#This Row],[QTY_ECER_MG_3]]="","",Table1[[#This Row],[STN SISA X]])</f>
        <v/>
      </c>
      <c r="AQ411" s="4">
        <f ca="1">IF(Table1[[#This Row],[CTN_MG_3]]="","",COUNT(AN$6:AN411))</f>
        <v>89</v>
      </c>
      <c r="AR411" s="3">
        <f ca="1">INDEX([1]!NOTA[TGL_H],Table1[[#This Row],[//NOTA]])</f>
        <v>45127</v>
      </c>
    </row>
    <row r="412" spans="1:44" x14ac:dyDescent="0.25">
      <c r="A412" s="1">
        <v>511</v>
      </c>
      <c r="D412" s="4" t="str">
        <f ca="1">INDEX([1]!NOTA[NB NOTA_C_QTY],Table1[[#This Row],[//NOTA]])</f>
        <v>geltizofancytg30802e144lsnuntana</v>
      </c>
      <c r="E412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412" s="4" t="e">
        <f ca="1">MATCH(Table1[NB BM_C_QTY],Table6[POINTER],0)</f>
        <v>#N/A</v>
      </c>
      <c r="G412" s="4">
        <f t="shared" si="9"/>
        <v>511</v>
      </c>
      <c r="H412" s="4" t="e">
        <f ca="1">MATCH(Table1[[#This Row],[NB NOTA_C_QTY]],[2]!db[NB NOTA_C_QTY+F],0)</f>
        <v>#N/A</v>
      </c>
      <c r="I412" s="4" t="e">
        <f ca="1">INDEX(INDIRECT($4:$4),Table1[//DB])</f>
        <v>#N/A</v>
      </c>
      <c r="J412" s="4" t="e">
        <f ca="1">INDEX(INDIRECT($4:$4),Table1[//DB])</f>
        <v>#N/A</v>
      </c>
      <c r="K412" s="5" t="e">
        <f ca="1">INDEX(INDIRECT($4:$4),Table1[//DB])</f>
        <v>#N/A</v>
      </c>
      <c r="L412" s="4" t="e">
        <f ca="1">INDEX(INDIRECT($4:$4),Table1[//DB])</f>
        <v>#N/A</v>
      </c>
      <c r="M412" s="4" t="e">
        <f ca="1">INDEX(INDIRECT($4:$4),Table1[//DB])</f>
        <v>#N/A</v>
      </c>
      <c r="N412" s="4" t="e">
        <f ca="1">INDEX(INDIRECT($4:$4),Table1[//DB])</f>
        <v>#N/A</v>
      </c>
      <c r="O412" s="4" t="e">
        <f ca="1">INDEX(INDIRECT($4:$4),Table1[//DB])</f>
        <v>#N/A</v>
      </c>
      <c r="P412" s="4" t="e">
        <f ca="1">INDEX(INDIRECT($4:$4),Table1[//DB])</f>
        <v>#N/A</v>
      </c>
      <c r="Q412" s="4" t="e">
        <f ca="1">INDEX(INDIRECT($4:$4),Table1[//DB])</f>
        <v>#N/A</v>
      </c>
      <c r="R412" s="4" t="e">
        <f ca="1">INDEX(INDIRECT($4:$4),Table1[//DB])</f>
        <v>#N/A</v>
      </c>
      <c r="S412" s="4" t="e">
        <f ca="1">INDEX(INDIRECT($4:$4),Table1[//DB])</f>
        <v>#N/A</v>
      </c>
      <c r="T412" s="4" t="e">
        <f ca="1">INDEX(INDIRECT($4:$4),Table1[//DB])</f>
        <v>#N/A</v>
      </c>
      <c r="U412" s="4" t="e">
        <f ca="1">INDEX(INDIRECT($4:$4),Table1[//DB])</f>
        <v>#N/A</v>
      </c>
      <c r="V412" s="4"/>
      <c r="W412" s="2">
        <f>INDEX([1]!NOTA[C],Table1[[#This Row],[//NOTA]])</f>
        <v>2</v>
      </c>
      <c r="X412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12" s="2">
        <f>IF(Table1[[#This Row],[CTN]]&lt;1,"",INDEX([1]!NOTA[QTY],Table1[[#This Row],[//NOTA]]))</f>
        <v>288</v>
      </c>
      <c r="Z412" s="2" t="str">
        <f>IF(Table1[[#This Row],[CTN]]&lt;1,"",INDEX([1]!NOTA[STN],Table1[[#This Row],[//NOTA]]))</f>
        <v>LSN</v>
      </c>
      <c r="AA41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B412" s="4" t="str">
        <f>IF(Table1[[#This Row],[CTN]]&lt;1,INDEX([1]!NOTA[QTY],Table1[[#This Row],[//NOTA]]),"")</f>
        <v/>
      </c>
      <c r="AC412" s="4" t="str">
        <f>IF(Table1[[#This Row],[SISA]]="","",INDEX([1]!NOTA[STN],Table1[[#This Row],[//NOTA]]))</f>
        <v/>
      </c>
      <c r="AD41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12" s="2" t="str">
        <f>IF(Table1[[#This Row],[SISA X]]="","",Table1[[#This Row],[STN X]])</f>
        <v/>
      </c>
      <c r="AF412" s="2" t="str">
        <f ca="1">IF(AND(AR$5:AR$466&gt;=$3:$3,AR$5:AR$466&lt;=$4:$4),Table1[[#This Row],[CTN]],"")</f>
        <v/>
      </c>
      <c r="AG412" s="2" t="str">
        <f ca="1">IF(Table1[[#This Row],[CTN_MG_1]]="","",Table1[[#This Row],[SISA X]])</f>
        <v/>
      </c>
      <c r="AH412" s="2" t="str">
        <f ca="1">IF(Table1[[#This Row],[QTY_ECER_MG_1]]="","",Table1[[#This Row],[STN SISA X]])</f>
        <v/>
      </c>
      <c r="AI412" s="2" t="str">
        <f ca="1">IF(Table1[[#This Row],[CTN_MG_1]]="","",COUNT(AF$6:AF412))</f>
        <v/>
      </c>
      <c r="AJ412" s="2" t="str">
        <f ca="1">IF(AND(Table1[TGL_H]&gt;=$3:$3,Table1[TGL_H]&lt;=$4:$4),Table1[CTN],"")</f>
        <v/>
      </c>
      <c r="AK412" s="2" t="str">
        <f ca="1">IF(Table1[[#This Row],[CTN_MG_2]]="","",Table1[[#This Row],[SISA X]])</f>
        <v/>
      </c>
      <c r="AL412" s="2" t="str">
        <f ca="1">IF(Table1[[#This Row],[QTY_ECER_MG_2]]="","",Table1[[#This Row],[STN SISA X]])</f>
        <v/>
      </c>
      <c r="AM412" s="2" t="str">
        <f ca="1">IF(Table1[[#This Row],[CTN_MG_2]]="","",COUNT(AJ$6:AJ412))</f>
        <v/>
      </c>
      <c r="AN412" s="2">
        <f ca="1">IF(AND(AR$5:AR$466&gt;=$3:$3,AR$5:AR$466&lt;=$4:$4),Table1[[#This Row],[CTN]],"")</f>
        <v>2</v>
      </c>
      <c r="AO412" s="2" t="str">
        <f ca="1">IF(Table1[[#This Row],[CTN_MG_3]]="","",Table1[[#This Row],[SISA X]])</f>
        <v/>
      </c>
      <c r="AP412" s="2" t="str">
        <f ca="1">IF(Table1[[#This Row],[QTY_ECER_MG_3]]="","",Table1[[#This Row],[STN SISA X]])</f>
        <v/>
      </c>
      <c r="AQ412" s="4">
        <f ca="1">IF(Table1[[#This Row],[CTN_MG_3]]="","",COUNT(AN$6:AN412))</f>
        <v>90</v>
      </c>
      <c r="AR412" s="3">
        <f ca="1">INDEX([1]!NOTA[TGL_H],Table1[[#This Row],[//NOTA]])</f>
        <v>45127</v>
      </c>
    </row>
    <row r="413" spans="1:44" x14ac:dyDescent="0.25">
      <c r="A413" s="1">
        <v>512</v>
      </c>
      <c r="D413" s="4" t="str">
        <f ca="1">INDEX([1]!NOTA[NB NOTA_C_QTY],Table1[[#This Row],[//NOTA]])</f>
        <v>geltizofancytg30900e144lsnuntana</v>
      </c>
      <c r="E413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413" s="4" t="e">
        <f ca="1">MATCH(Table1[NB BM_C_QTY],Table6[POINTER],0)</f>
        <v>#N/A</v>
      </c>
      <c r="G413" s="4">
        <f t="shared" si="9"/>
        <v>512</v>
      </c>
      <c r="H413" s="4" t="e">
        <f ca="1">MATCH(Table1[[#This Row],[NB NOTA_C_QTY]],[2]!db[NB NOTA_C_QTY+F],0)</f>
        <v>#N/A</v>
      </c>
      <c r="I413" s="4" t="e">
        <f ca="1">INDEX(INDIRECT($4:$4),Table1[//DB])</f>
        <v>#N/A</v>
      </c>
      <c r="J413" s="4" t="e">
        <f ca="1">INDEX(INDIRECT($4:$4),Table1[//DB])</f>
        <v>#N/A</v>
      </c>
      <c r="K413" s="5" t="e">
        <f ca="1">INDEX(INDIRECT($4:$4),Table1[//DB])</f>
        <v>#N/A</v>
      </c>
      <c r="L413" s="4" t="e">
        <f ca="1">INDEX(INDIRECT($4:$4),Table1[//DB])</f>
        <v>#N/A</v>
      </c>
      <c r="M413" s="4" t="e">
        <f ca="1">INDEX(INDIRECT($4:$4),Table1[//DB])</f>
        <v>#N/A</v>
      </c>
      <c r="N413" s="4" t="e">
        <f ca="1">INDEX(INDIRECT($4:$4),Table1[//DB])</f>
        <v>#N/A</v>
      </c>
      <c r="O413" s="4" t="e">
        <f ca="1">INDEX(INDIRECT($4:$4),Table1[//DB])</f>
        <v>#N/A</v>
      </c>
      <c r="P413" s="4" t="e">
        <f ca="1">INDEX(INDIRECT($4:$4),Table1[//DB])</f>
        <v>#N/A</v>
      </c>
      <c r="Q413" s="4" t="e">
        <f ca="1">INDEX(INDIRECT($4:$4),Table1[//DB])</f>
        <v>#N/A</v>
      </c>
      <c r="R413" s="4" t="e">
        <f ca="1">INDEX(INDIRECT($4:$4),Table1[//DB])</f>
        <v>#N/A</v>
      </c>
      <c r="S413" s="4" t="e">
        <f ca="1">INDEX(INDIRECT($4:$4),Table1[//DB])</f>
        <v>#N/A</v>
      </c>
      <c r="T413" s="4" t="e">
        <f ca="1">INDEX(INDIRECT($4:$4),Table1[//DB])</f>
        <v>#N/A</v>
      </c>
      <c r="U413" s="4" t="e">
        <f ca="1">INDEX(INDIRECT($4:$4),Table1[//DB])</f>
        <v>#N/A</v>
      </c>
      <c r="V413" s="4"/>
      <c r="W413" s="2">
        <f>INDEX([1]!NOTA[C],Table1[[#This Row],[//NOTA]])</f>
        <v>1</v>
      </c>
      <c r="X413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13" s="2">
        <f>IF(Table1[[#This Row],[CTN]]&lt;1,"",INDEX([1]!NOTA[QTY],Table1[[#This Row],[//NOTA]]))</f>
        <v>144</v>
      </c>
      <c r="Z413" s="2" t="str">
        <f>IF(Table1[[#This Row],[CTN]]&lt;1,"",INDEX([1]!NOTA[STN],Table1[[#This Row],[//NOTA]]))</f>
        <v>LSN</v>
      </c>
      <c r="AA41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413" s="4" t="str">
        <f>IF(Table1[[#This Row],[CTN]]&lt;1,INDEX([1]!NOTA[QTY],Table1[[#This Row],[//NOTA]]),"")</f>
        <v/>
      </c>
      <c r="AC413" s="4" t="str">
        <f>IF(Table1[[#This Row],[SISA]]="","",INDEX([1]!NOTA[STN],Table1[[#This Row],[//NOTA]]))</f>
        <v/>
      </c>
      <c r="AD41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13" s="2" t="str">
        <f>IF(Table1[[#This Row],[SISA X]]="","",Table1[[#This Row],[STN X]])</f>
        <v/>
      </c>
      <c r="AF413" s="2" t="str">
        <f ca="1">IF(AND(AR$5:AR$466&gt;=$3:$3,AR$5:AR$466&lt;=$4:$4),Table1[[#This Row],[CTN]],"")</f>
        <v/>
      </c>
      <c r="AG413" s="2" t="str">
        <f ca="1">IF(Table1[[#This Row],[CTN_MG_1]]="","",Table1[[#This Row],[SISA X]])</f>
        <v/>
      </c>
      <c r="AH413" s="2" t="str">
        <f ca="1">IF(Table1[[#This Row],[QTY_ECER_MG_1]]="","",Table1[[#This Row],[STN SISA X]])</f>
        <v/>
      </c>
      <c r="AI413" s="2" t="str">
        <f ca="1">IF(Table1[[#This Row],[CTN_MG_1]]="","",COUNT(AF$6:AF413))</f>
        <v/>
      </c>
      <c r="AJ413" s="2" t="str">
        <f ca="1">IF(AND(Table1[TGL_H]&gt;=$3:$3,Table1[TGL_H]&lt;=$4:$4),Table1[CTN],"")</f>
        <v/>
      </c>
      <c r="AK413" s="2" t="str">
        <f ca="1">IF(Table1[[#This Row],[CTN_MG_2]]="","",Table1[[#This Row],[SISA X]])</f>
        <v/>
      </c>
      <c r="AL413" s="2" t="str">
        <f ca="1">IF(Table1[[#This Row],[QTY_ECER_MG_2]]="","",Table1[[#This Row],[STN SISA X]])</f>
        <v/>
      </c>
      <c r="AM413" s="2" t="str">
        <f ca="1">IF(Table1[[#This Row],[CTN_MG_2]]="","",COUNT(AJ$6:AJ413))</f>
        <v/>
      </c>
      <c r="AN413" s="2">
        <f ca="1">IF(AND(AR$5:AR$466&gt;=$3:$3,AR$5:AR$466&lt;=$4:$4),Table1[[#This Row],[CTN]],"")</f>
        <v>1</v>
      </c>
      <c r="AO413" s="2" t="str">
        <f ca="1">IF(Table1[[#This Row],[CTN_MG_3]]="","",Table1[[#This Row],[SISA X]])</f>
        <v/>
      </c>
      <c r="AP413" s="2" t="str">
        <f ca="1">IF(Table1[[#This Row],[QTY_ECER_MG_3]]="","",Table1[[#This Row],[STN SISA X]])</f>
        <v/>
      </c>
      <c r="AQ413" s="4">
        <f ca="1">IF(Table1[[#This Row],[CTN_MG_3]]="","",COUNT(AN$6:AN413))</f>
        <v>91</v>
      </c>
      <c r="AR413" s="3">
        <f ca="1">INDEX([1]!NOTA[TGL_H],Table1[[#This Row],[//NOTA]])</f>
        <v>45127</v>
      </c>
    </row>
    <row r="414" spans="1:44" x14ac:dyDescent="0.25">
      <c r="A414" s="1">
        <v>514</v>
      </c>
      <c r="D414" s="4" t="str">
        <f ca="1">INDEX([1]!NOTA[NB NOTA_C_QTY],Table1[[#This Row],[//NOTA]])</f>
        <v>mejakarakter10pcsuntana</v>
      </c>
      <c r="E414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414" s="4" t="e">
        <f ca="1">MATCH(Table1[NB BM_C_QTY],Table6[POINTER],0)</f>
        <v>#N/A</v>
      </c>
      <c r="G414" s="4">
        <f t="shared" si="9"/>
        <v>514</v>
      </c>
      <c r="H414" s="4" t="e">
        <f ca="1">MATCH(Table1[[#This Row],[NB NOTA_C_QTY]],[2]!db[NB NOTA_C_QTY+F],0)</f>
        <v>#N/A</v>
      </c>
      <c r="I414" s="4" t="e">
        <f ca="1">INDEX(INDIRECT($4:$4),Table1[//DB])</f>
        <v>#N/A</v>
      </c>
      <c r="J414" s="4" t="e">
        <f ca="1">INDEX(INDIRECT($4:$4),Table1[//DB])</f>
        <v>#N/A</v>
      </c>
      <c r="K414" s="5" t="e">
        <f ca="1">INDEX(INDIRECT($4:$4),Table1[//DB])</f>
        <v>#N/A</v>
      </c>
      <c r="L414" s="4" t="e">
        <f ca="1">INDEX(INDIRECT($4:$4),Table1[//DB])</f>
        <v>#N/A</v>
      </c>
      <c r="M414" s="4" t="e">
        <f ca="1">INDEX(INDIRECT($4:$4),Table1[//DB])</f>
        <v>#N/A</v>
      </c>
      <c r="N414" s="4" t="e">
        <f ca="1">INDEX(INDIRECT($4:$4),Table1[//DB])</f>
        <v>#N/A</v>
      </c>
      <c r="O414" s="4" t="e">
        <f ca="1">INDEX(INDIRECT($4:$4),Table1[//DB])</f>
        <v>#N/A</v>
      </c>
      <c r="P414" s="4" t="e">
        <f ca="1">INDEX(INDIRECT($4:$4),Table1[//DB])</f>
        <v>#N/A</v>
      </c>
      <c r="Q414" s="4" t="e">
        <f ca="1">INDEX(INDIRECT($4:$4),Table1[//DB])</f>
        <v>#N/A</v>
      </c>
      <c r="R414" s="4" t="e">
        <f ca="1">INDEX(INDIRECT($4:$4),Table1[//DB])</f>
        <v>#N/A</v>
      </c>
      <c r="S414" s="4" t="e">
        <f ca="1">INDEX(INDIRECT($4:$4),Table1[//DB])</f>
        <v>#N/A</v>
      </c>
      <c r="T414" s="4" t="e">
        <f ca="1">INDEX(INDIRECT($4:$4),Table1[//DB])</f>
        <v>#N/A</v>
      </c>
      <c r="U414" s="4" t="e">
        <f ca="1">INDEX(INDIRECT($4:$4),Table1[//DB])</f>
        <v>#N/A</v>
      </c>
      <c r="V414" s="4"/>
      <c r="W414" s="2">
        <f>INDEX([1]!NOTA[C],Table1[[#This Row],[//NOTA]])</f>
        <v>44</v>
      </c>
      <c r="X414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14" s="2">
        <f>IF(Table1[[#This Row],[CTN]]&lt;1,"",INDEX([1]!NOTA[QTY],Table1[[#This Row],[//NOTA]]))</f>
        <v>440</v>
      </c>
      <c r="Z414" s="2" t="str">
        <f>IF(Table1[[#This Row],[CTN]]&lt;1,"",INDEX([1]!NOTA[STN],Table1[[#This Row],[//NOTA]]))</f>
        <v>PCS</v>
      </c>
      <c r="AA414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B414" s="4" t="str">
        <f>IF(Table1[[#This Row],[CTN]]&lt;1,INDEX([1]!NOTA[QTY],Table1[[#This Row],[//NOTA]]),"")</f>
        <v/>
      </c>
      <c r="AC414" s="4" t="str">
        <f>IF(Table1[[#This Row],[SISA]]="","",INDEX([1]!NOTA[STN],Table1[[#This Row],[//NOTA]]))</f>
        <v/>
      </c>
      <c r="AD41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14" s="2" t="str">
        <f>IF(Table1[[#This Row],[SISA X]]="","",Table1[[#This Row],[STN X]])</f>
        <v/>
      </c>
      <c r="AF414" s="2" t="str">
        <f ca="1">IF(AND(AR$5:AR$466&gt;=$3:$3,AR$5:AR$466&lt;=$4:$4),Table1[[#This Row],[CTN]],"")</f>
        <v/>
      </c>
      <c r="AG414" s="2" t="str">
        <f ca="1">IF(Table1[[#This Row],[CTN_MG_1]]="","",Table1[[#This Row],[SISA X]])</f>
        <v/>
      </c>
      <c r="AH414" s="2" t="str">
        <f ca="1">IF(Table1[[#This Row],[QTY_ECER_MG_1]]="","",Table1[[#This Row],[STN SISA X]])</f>
        <v/>
      </c>
      <c r="AI414" s="2" t="str">
        <f ca="1">IF(Table1[[#This Row],[CTN_MG_1]]="","",COUNT(AF$6:AF414))</f>
        <v/>
      </c>
      <c r="AJ414" s="2" t="str">
        <f ca="1">IF(AND(Table1[TGL_H]&gt;=$3:$3,Table1[TGL_H]&lt;=$4:$4),Table1[CTN],"")</f>
        <v/>
      </c>
      <c r="AK414" s="2" t="str">
        <f ca="1">IF(Table1[[#This Row],[CTN_MG_2]]="","",Table1[[#This Row],[SISA X]])</f>
        <v/>
      </c>
      <c r="AL414" s="2" t="str">
        <f ca="1">IF(Table1[[#This Row],[QTY_ECER_MG_2]]="","",Table1[[#This Row],[STN SISA X]])</f>
        <v/>
      </c>
      <c r="AM414" s="2" t="str">
        <f ca="1">IF(Table1[[#This Row],[CTN_MG_2]]="","",COUNT(AJ$6:AJ414))</f>
        <v/>
      </c>
      <c r="AN414" s="2">
        <f ca="1">IF(AND(AR$5:AR$466&gt;=$3:$3,AR$5:AR$466&lt;=$4:$4),Table1[[#This Row],[CTN]],"")</f>
        <v>44</v>
      </c>
      <c r="AO414" s="2" t="str">
        <f ca="1">IF(Table1[[#This Row],[CTN_MG_3]]="","",Table1[[#This Row],[SISA X]])</f>
        <v/>
      </c>
      <c r="AP414" s="2" t="str">
        <f ca="1">IF(Table1[[#This Row],[QTY_ECER_MG_3]]="","",Table1[[#This Row],[STN SISA X]])</f>
        <v/>
      </c>
      <c r="AQ414" s="4">
        <f ca="1">IF(Table1[[#This Row],[CTN_MG_3]]="","",COUNT(AN$6:AN414))</f>
        <v>92</v>
      </c>
      <c r="AR414" s="3">
        <f ca="1">INDEX([1]!NOTA[TGL_H],Table1[[#This Row],[//NOTA]])</f>
        <v>45127</v>
      </c>
    </row>
    <row r="415" spans="1:44" x14ac:dyDescent="0.25">
      <c r="A415" s="1">
        <v>516</v>
      </c>
      <c r="D415" s="4" t="str">
        <f ca="1">INDEX([1]!NOTA[NB NOTA_C_QTY],Table1[[#This Row],[//NOTA]])</f>
        <v>gunindospmcoklat60lsnuntana</v>
      </c>
      <c r="E41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guntinggunindospmcoklat60lsn</v>
      </c>
      <c r="F415" s="4" t="e">
        <f ca="1">MATCH(Table1[NB BM_C_QTY],Table6[POINTER],0)</f>
        <v>#N/A</v>
      </c>
      <c r="G415" s="4">
        <f t="shared" si="9"/>
        <v>516</v>
      </c>
      <c r="H415" s="4">
        <f ca="1">MATCH(Table1[[#This Row],[NB NOTA_C_QTY]],[2]!db[NB NOTA_C_QTY+F],0)</f>
        <v>1092</v>
      </c>
      <c r="I415" s="4" t="str">
        <f ca="1">INDEX(INDIRECT($4:$4),Table1[//DB])</f>
        <v xml:space="preserve">Gunting Gunindo SPM Coklat </v>
      </c>
      <c r="J415" s="4" t="str">
        <f ca="1">INDEX(INDIRECT($4:$4),Table1[//DB])</f>
        <v>UNTANA</v>
      </c>
      <c r="K415" s="5" t="str">
        <f ca="1">INDEX(INDIRECT($4:$4),Table1[//DB])</f>
        <v>GUNINDO</v>
      </c>
      <c r="L415" s="4" t="str">
        <f ca="1">INDEX(INDIRECT($4:$4),Table1[//DB])</f>
        <v>60 LSN</v>
      </c>
      <c r="M415" s="4" t="str">
        <f ca="1">INDEX(INDIRECT($4:$4),Table1[//DB])</f>
        <v>gunting</v>
      </c>
      <c r="N415" s="4" t="str">
        <f ca="1">INDEX(INDIRECT($4:$4),Table1[//DB])</f>
        <v>60</v>
      </c>
      <c r="O415" s="4" t="str">
        <f ca="1">INDEX(INDIRECT($4:$4),Table1[//DB])</f>
        <v>LSN</v>
      </c>
      <c r="P415" s="4">
        <f ca="1">INDEX(INDIRECT($4:$4),Table1[//DB])</f>
        <v>12</v>
      </c>
      <c r="Q415" s="4" t="str">
        <f ca="1">INDEX(INDIRECT($4:$4),Table1[//DB])</f>
        <v>PCS</v>
      </c>
      <c r="R415" s="4" t="str">
        <f ca="1">INDEX(INDIRECT($4:$4),Table1[//DB])</f>
        <v/>
      </c>
      <c r="S415" s="4" t="str">
        <f ca="1">INDEX(INDIRECT($4:$4),Table1[//DB])</f>
        <v/>
      </c>
      <c r="T415" s="4">
        <f ca="1">INDEX(INDIRECT($4:$4),Table1[//DB])</f>
        <v>720</v>
      </c>
      <c r="U415" s="4" t="str">
        <f ca="1">INDEX(INDIRECT($4:$4),Table1[//DB])</f>
        <v>PCS</v>
      </c>
      <c r="V415" s="4"/>
      <c r="W415" s="2">
        <f>INDEX([1]!NOTA[C],Table1[[#This Row],[//NOTA]])</f>
        <v>2</v>
      </c>
      <c r="X41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15" s="2">
        <f>IF(Table1[[#This Row],[CTN]]&lt;1,"",INDEX([1]!NOTA[QTY],Table1[[#This Row],[//NOTA]]))</f>
        <v>120</v>
      </c>
      <c r="Z415" s="2" t="str">
        <f>IF(Table1[[#This Row],[CTN]]&lt;1,"",INDEX([1]!NOTA[STN],Table1[[#This Row],[//NOTA]]))</f>
        <v>LSN</v>
      </c>
      <c r="AA41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1440</v>
      </c>
      <c r="AB415" s="4" t="str">
        <f>IF(Table1[[#This Row],[CTN]]&lt;1,INDEX([1]!NOTA[QTY],Table1[[#This Row],[//NOTA]]),"")</f>
        <v/>
      </c>
      <c r="AC415" s="4" t="str">
        <f>IF(Table1[[#This Row],[SISA]]="","",INDEX([1]!NOTA[STN],Table1[[#This Row],[//NOTA]]))</f>
        <v/>
      </c>
      <c r="AD41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15" s="2" t="str">
        <f>IF(Table1[[#This Row],[SISA X]]="","",Table1[[#This Row],[STN X]])</f>
        <v/>
      </c>
      <c r="AF415" s="2" t="str">
        <f ca="1">IF(AND(AR$5:AR$466&gt;=$3:$3,AR$5:AR$466&lt;=$4:$4),Table1[[#This Row],[CTN]],"")</f>
        <v/>
      </c>
      <c r="AG415" s="2" t="str">
        <f ca="1">IF(Table1[[#This Row],[CTN_MG_1]]="","",Table1[[#This Row],[SISA X]])</f>
        <v/>
      </c>
      <c r="AH415" s="2" t="str">
        <f ca="1">IF(Table1[[#This Row],[QTY_ECER_MG_1]]="","",Table1[[#This Row],[STN SISA X]])</f>
        <v/>
      </c>
      <c r="AI415" s="2" t="str">
        <f ca="1">IF(Table1[[#This Row],[CTN_MG_1]]="","",COUNT(AF$6:AF415))</f>
        <v/>
      </c>
      <c r="AJ415" s="2" t="str">
        <f ca="1">IF(AND(Table1[TGL_H]&gt;=$3:$3,Table1[TGL_H]&lt;=$4:$4),Table1[CTN],"")</f>
        <v/>
      </c>
      <c r="AK415" s="2" t="str">
        <f ca="1">IF(Table1[[#This Row],[CTN_MG_2]]="","",Table1[[#This Row],[SISA X]])</f>
        <v/>
      </c>
      <c r="AL415" s="2" t="str">
        <f ca="1">IF(Table1[[#This Row],[QTY_ECER_MG_2]]="","",Table1[[#This Row],[STN SISA X]])</f>
        <v/>
      </c>
      <c r="AM415" s="2" t="str">
        <f ca="1">IF(Table1[[#This Row],[CTN_MG_2]]="","",COUNT(AJ$6:AJ415))</f>
        <v/>
      </c>
      <c r="AN415" s="2">
        <f ca="1">IF(AND(AR$5:AR$466&gt;=$3:$3,AR$5:AR$466&lt;=$4:$4),Table1[[#This Row],[CTN]],"")</f>
        <v>2</v>
      </c>
      <c r="AO415" s="2" t="str">
        <f ca="1">IF(Table1[[#This Row],[CTN_MG_3]]="","",Table1[[#This Row],[SISA X]])</f>
        <v/>
      </c>
      <c r="AP415" s="2" t="str">
        <f ca="1">IF(Table1[[#This Row],[QTY_ECER_MG_3]]="","",Table1[[#This Row],[STN SISA X]])</f>
        <v/>
      </c>
      <c r="AQ415" s="4">
        <f ca="1">IF(Table1[[#This Row],[CTN_MG_3]]="","",COUNT(AN$6:AN415))</f>
        <v>93</v>
      </c>
      <c r="AR415" s="3">
        <f ca="1">INDEX([1]!NOTA[TGL_H],Table1[[#This Row],[//NOTA]])</f>
        <v>45127</v>
      </c>
    </row>
    <row r="416" spans="1:44" x14ac:dyDescent="0.25">
      <c r="A416" s="1">
        <v>517</v>
      </c>
      <c r="D416" s="4" t="str">
        <f ca="1">INDEX([1]!NOTA[NB NOTA_C_QTY],Table1[[#This Row],[//NOTA]])</f>
        <v>gunindosplcoklat30lsnuntana</v>
      </c>
      <c r="E41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guntinggunindosplcoklat30lsn</v>
      </c>
      <c r="F416" s="4">
        <f ca="1">MATCH(Table1[NB BM_C_QTY],Table6[POINTER],0)</f>
        <v>2774</v>
      </c>
      <c r="G416" s="4">
        <f t="shared" si="9"/>
        <v>517</v>
      </c>
      <c r="H416" s="4">
        <f ca="1">MATCH(Table1[[#This Row],[NB NOTA_C_QTY]],[2]!db[NB NOTA_C_QTY+F],0)</f>
        <v>1089</v>
      </c>
      <c r="I416" s="4" t="str">
        <f ca="1">INDEX(INDIRECT($4:$4),Table1[//DB])</f>
        <v xml:space="preserve">Gunting Gunindo SPL coklat </v>
      </c>
      <c r="J416" s="4" t="str">
        <f ca="1">INDEX(INDIRECT($4:$4),Table1[//DB])</f>
        <v>UNTANA</v>
      </c>
      <c r="K416" s="5" t="str">
        <f ca="1">INDEX(INDIRECT($4:$4),Table1[//DB])</f>
        <v>GUNINDO</v>
      </c>
      <c r="L416" s="4" t="str">
        <f ca="1">INDEX(INDIRECT($4:$4),Table1[//DB])</f>
        <v>30 LSN</v>
      </c>
      <c r="M416" s="4" t="str">
        <f ca="1">INDEX(INDIRECT($4:$4),Table1[//DB])</f>
        <v>gunting</v>
      </c>
      <c r="N416" s="4" t="str">
        <f ca="1">INDEX(INDIRECT($4:$4),Table1[//DB])</f>
        <v>30</v>
      </c>
      <c r="O416" s="4" t="str">
        <f ca="1">INDEX(INDIRECT($4:$4),Table1[//DB])</f>
        <v>LSN</v>
      </c>
      <c r="P416" s="4">
        <f ca="1">INDEX(INDIRECT($4:$4),Table1[//DB])</f>
        <v>12</v>
      </c>
      <c r="Q416" s="4" t="str">
        <f ca="1">INDEX(INDIRECT($4:$4),Table1[//DB])</f>
        <v>PCS</v>
      </c>
      <c r="R416" s="4" t="str">
        <f ca="1">INDEX(INDIRECT($4:$4),Table1[//DB])</f>
        <v/>
      </c>
      <c r="S416" s="4" t="str">
        <f ca="1">INDEX(INDIRECT($4:$4),Table1[//DB])</f>
        <v/>
      </c>
      <c r="T416" s="4">
        <f ca="1">INDEX(INDIRECT($4:$4),Table1[//DB])</f>
        <v>360</v>
      </c>
      <c r="U416" s="4" t="str">
        <f ca="1">INDEX(INDIRECT($4:$4),Table1[//DB])</f>
        <v>PCS</v>
      </c>
      <c r="V416" s="4"/>
      <c r="W416" s="2">
        <f>INDEX([1]!NOTA[C],Table1[[#This Row],[//NOTA]])</f>
        <v>2</v>
      </c>
      <c r="X41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16" s="2">
        <f>IF(Table1[[#This Row],[CTN]]&lt;1,"",INDEX([1]!NOTA[QTY],Table1[[#This Row],[//NOTA]]))</f>
        <v>60</v>
      </c>
      <c r="Z416" s="2" t="str">
        <f>IF(Table1[[#This Row],[CTN]]&lt;1,"",INDEX([1]!NOTA[STN],Table1[[#This Row],[//NOTA]]))</f>
        <v>LSN</v>
      </c>
      <c r="AA41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416" s="4" t="str">
        <f>IF(Table1[[#This Row],[CTN]]&lt;1,INDEX([1]!NOTA[QTY],Table1[[#This Row],[//NOTA]]),"")</f>
        <v/>
      </c>
      <c r="AC416" s="4" t="str">
        <f>IF(Table1[[#This Row],[SISA]]="","",INDEX([1]!NOTA[STN],Table1[[#This Row],[//NOTA]]))</f>
        <v/>
      </c>
      <c r="AD41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16" s="2" t="str">
        <f>IF(Table1[[#This Row],[SISA X]]="","",Table1[[#This Row],[STN X]])</f>
        <v/>
      </c>
      <c r="AF416" s="2" t="str">
        <f ca="1">IF(AND(AR$5:AR$466&gt;=$3:$3,AR$5:AR$466&lt;=$4:$4),Table1[[#This Row],[CTN]],"")</f>
        <v/>
      </c>
      <c r="AG416" s="2" t="str">
        <f ca="1">IF(Table1[[#This Row],[CTN_MG_1]]="","",Table1[[#This Row],[SISA X]])</f>
        <v/>
      </c>
      <c r="AH416" s="2" t="str">
        <f ca="1">IF(Table1[[#This Row],[QTY_ECER_MG_1]]="","",Table1[[#This Row],[STN SISA X]])</f>
        <v/>
      </c>
      <c r="AI416" s="2" t="str">
        <f ca="1">IF(Table1[[#This Row],[CTN_MG_1]]="","",COUNT(AF$6:AF416))</f>
        <v/>
      </c>
      <c r="AJ416" s="2" t="str">
        <f ca="1">IF(AND(Table1[TGL_H]&gt;=$3:$3,Table1[TGL_H]&lt;=$4:$4),Table1[CTN],"")</f>
        <v/>
      </c>
      <c r="AK416" s="2" t="str">
        <f ca="1">IF(Table1[[#This Row],[CTN_MG_2]]="","",Table1[[#This Row],[SISA X]])</f>
        <v/>
      </c>
      <c r="AL416" s="2" t="str">
        <f ca="1">IF(Table1[[#This Row],[QTY_ECER_MG_2]]="","",Table1[[#This Row],[STN SISA X]])</f>
        <v/>
      </c>
      <c r="AM416" s="2" t="str">
        <f ca="1">IF(Table1[[#This Row],[CTN_MG_2]]="","",COUNT(AJ$6:AJ416))</f>
        <v/>
      </c>
      <c r="AN416" s="2">
        <f ca="1">IF(AND(AR$5:AR$466&gt;=$3:$3,AR$5:AR$466&lt;=$4:$4),Table1[[#This Row],[CTN]],"")</f>
        <v>2</v>
      </c>
      <c r="AO416" s="2" t="str">
        <f ca="1">IF(Table1[[#This Row],[CTN_MG_3]]="","",Table1[[#This Row],[SISA X]])</f>
        <v/>
      </c>
      <c r="AP416" s="2" t="str">
        <f ca="1">IF(Table1[[#This Row],[QTY_ECER_MG_3]]="","",Table1[[#This Row],[STN SISA X]])</f>
        <v/>
      </c>
      <c r="AQ416" s="4">
        <f ca="1">IF(Table1[[#This Row],[CTN_MG_3]]="","",COUNT(AN$6:AN416))</f>
        <v>94</v>
      </c>
      <c r="AR416" s="3">
        <f ca="1">INDEX([1]!NOTA[TGL_H],Table1[[#This Row],[//NOTA]])</f>
        <v>45127</v>
      </c>
    </row>
    <row r="417" spans="1:44" x14ac:dyDescent="0.25">
      <c r="A417" s="1">
        <v>519</v>
      </c>
      <c r="D417" s="4" t="str">
        <f ca="1">INDEX([1]!NOTA[NB NOTA_C_QTY],Table1[[#This Row],[//NOTA]])</f>
        <v>taskarung45*50120pcsuntana</v>
      </c>
      <c r="E41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taskarung45x50120pcs</v>
      </c>
      <c r="F417" s="4">
        <f ca="1">MATCH(Table1[NB BM_C_QTY],Table6[POINTER],0)</f>
        <v>3315</v>
      </c>
      <c r="G417" s="4">
        <f t="shared" si="9"/>
        <v>519</v>
      </c>
      <c r="H417" s="4">
        <f ca="1">MATCH(Table1[[#This Row],[NB NOTA_C_QTY]],[2]!db[NB NOTA_C_QTY+F],0)</f>
        <v>2415</v>
      </c>
      <c r="I417" s="4" t="str">
        <f ca="1">INDEX(INDIRECT($4:$4),Table1[//DB])</f>
        <v>Tas karung 45 x 50</v>
      </c>
      <c r="J417" s="4" t="str">
        <f ca="1">INDEX(INDIRECT($4:$4),Table1[//DB])</f>
        <v>UNTANA</v>
      </c>
      <c r="K417" s="5" t="str">
        <f ca="1">INDEX(INDIRECT($4:$4),Table1[//DB])</f>
        <v>WIN'S SENTOSA</v>
      </c>
      <c r="L417" s="4" t="str">
        <f ca="1">INDEX(INDIRECT($4:$4),Table1[//DB])</f>
        <v>120 PCS</v>
      </c>
      <c r="M417" s="4" t="str">
        <f ca="1">INDEX(INDIRECT($4:$4),Table1[//DB])</f>
        <v>tas</v>
      </c>
      <c r="N417" s="4" t="str">
        <f ca="1">INDEX(INDIRECT($4:$4),Table1[//DB])</f>
        <v>120</v>
      </c>
      <c r="O417" s="4" t="str">
        <f ca="1">INDEX(INDIRECT($4:$4),Table1[//DB])</f>
        <v>PCS</v>
      </c>
      <c r="P417" s="4" t="str">
        <f ca="1">INDEX(INDIRECT($4:$4),Table1[//DB])</f>
        <v/>
      </c>
      <c r="Q417" s="4" t="str">
        <f ca="1">INDEX(INDIRECT($4:$4),Table1[//DB])</f>
        <v/>
      </c>
      <c r="R417" s="4" t="str">
        <f ca="1">INDEX(INDIRECT($4:$4),Table1[//DB])</f>
        <v/>
      </c>
      <c r="S417" s="4" t="str">
        <f ca="1">INDEX(INDIRECT($4:$4),Table1[//DB])</f>
        <v/>
      </c>
      <c r="T417" s="4">
        <f ca="1">INDEX(INDIRECT($4:$4),Table1[//DB])</f>
        <v>120</v>
      </c>
      <c r="U417" s="4" t="str">
        <f ca="1">INDEX(INDIRECT($4:$4),Table1[//DB])</f>
        <v>PCS</v>
      </c>
      <c r="V417" s="4"/>
      <c r="W417" s="2">
        <f>INDEX([1]!NOTA[C],Table1[[#This Row],[//NOTA]])</f>
        <v>5</v>
      </c>
      <c r="X41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417" s="2">
        <f>IF(Table1[[#This Row],[CTN]]&lt;1,"",INDEX([1]!NOTA[QTY],Table1[[#This Row],[//NOTA]]))</f>
        <v>600</v>
      </c>
      <c r="Z417" s="2" t="str">
        <f>IF(Table1[[#This Row],[CTN]]&lt;1,"",INDEX([1]!NOTA[STN],Table1[[#This Row],[//NOTA]]))</f>
        <v>PCS</v>
      </c>
      <c r="AA41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417" s="4" t="str">
        <f>IF(Table1[[#This Row],[CTN]]&lt;1,INDEX([1]!NOTA[QTY],Table1[[#This Row],[//NOTA]]),"")</f>
        <v/>
      </c>
      <c r="AC417" s="4" t="str">
        <f>IF(Table1[[#This Row],[SISA]]="","",INDEX([1]!NOTA[STN],Table1[[#This Row],[//NOTA]]))</f>
        <v/>
      </c>
      <c r="AD41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17" s="2" t="str">
        <f>IF(Table1[[#This Row],[SISA X]]="","",Table1[[#This Row],[STN X]])</f>
        <v/>
      </c>
      <c r="AF417" s="2" t="str">
        <f ca="1">IF(AND(AR$5:AR$466&gt;=$3:$3,AR$5:AR$466&lt;=$4:$4),Table1[[#This Row],[CTN]],"")</f>
        <v/>
      </c>
      <c r="AG417" s="2" t="str">
        <f ca="1">IF(Table1[[#This Row],[CTN_MG_1]]="","",Table1[[#This Row],[SISA X]])</f>
        <v/>
      </c>
      <c r="AH417" s="2" t="str">
        <f ca="1">IF(Table1[[#This Row],[QTY_ECER_MG_1]]="","",Table1[[#This Row],[STN SISA X]])</f>
        <v/>
      </c>
      <c r="AI417" s="2" t="str">
        <f ca="1">IF(Table1[[#This Row],[CTN_MG_1]]="","",COUNT(AF$6:AF417))</f>
        <v/>
      </c>
      <c r="AJ417" s="2" t="str">
        <f ca="1">IF(AND(Table1[TGL_H]&gt;=$3:$3,Table1[TGL_H]&lt;=$4:$4),Table1[CTN],"")</f>
        <v/>
      </c>
      <c r="AK417" s="2" t="str">
        <f ca="1">IF(Table1[[#This Row],[CTN_MG_2]]="","",Table1[[#This Row],[SISA X]])</f>
        <v/>
      </c>
      <c r="AL417" s="2" t="str">
        <f ca="1">IF(Table1[[#This Row],[QTY_ECER_MG_2]]="","",Table1[[#This Row],[STN SISA X]])</f>
        <v/>
      </c>
      <c r="AM417" s="2" t="str">
        <f ca="1">IF(Table1[[#This Row],[CTN_MG_2]]="","",COUNT(AJ$6:AJ417))</f>
        <v/>
      </c>
      <c r="AN417" s="2">
        <f ca="1">IF(AND(AR$5:AR$466&gt;=$3:$3,AR$5:AR$466&lt;=$4:$4),Table1[[#This Row],[CTN]],"")</f>
        <v>5</v>
      </c>
      <c r="AO417" s="2" t="str">
        <f ca="1">IF(Table1[[#This Row],[CTN_MG_3]]="","",Table1[[#This Row],[SISA X]])</f>
        <v/>
      </c>
      <c r="AP417" s="2" t="str">
        <f ca="1">IF(Table1[[#This Row],[QTY_ECER_MG_3]]="","",Table1[[#This Row],[STN SISA X]])</f>
        <v/>
      </c>
      <c r="AQ417" s="4">
        <f ca="1">IF(Table1[[#This Row],[CTN_MG_3]]="","",COUNT(AN$6:AN417))</f>
        <v>95</v>
      </c>
      <c r="AR417" s="3">
        <f ca="1">INDEX([1]!NOTA[TGL_H],Table1[[#This Row],[//NOTA]])</f>
        <v>45127</v>
      </c>
    </row>
    <row r="418" spans="1:44" x14ac:dyDescent="0.25">
      <c r="A418" s="1">
        <v>520</v>
      </c>
      <c r="D418" s="4" t="str">
        <f ca="1">INDEX([1]!NOTA[NB NOTA_C_QTY],Table1[[#This Row],[//NOTA]])</f>
        <v>taskarung55*65*25120pcsuntana</v>
      </c>
      <c r="E41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taskarung55x65x25120pcs</v>
      </c>
      <c r="F418" s="4" t="e">
        <f ca="1">MATCH(Table1[NB BM_C_QTY],Table6[POINTER],0)</f>
        <v>#N/A</v>
      </c>
      <c r="G418" s="4">
        <f t="shared" si="9"/>
        <v>520</v>
      </c>
      <c r="H418" s="4">
        <f ca="1">MATCH(Table1[[#This Row],[NB NOTA_C_QTY]],[2]!db[NB NOTA_C_QTY+F],0)</f>
        <v>2418</v>
      </c>
      <c r="I418" s="4" t="str">
        <f ca="1">INDEX(INDIRECT($4:$4),Table1[//DB])</f>
        <v>Tas karung 55 x 65 x 25</v>
      </c>
      <c r="J418" s="4" t="str">
        <f ca="1">INDEX(INDIRECT($4:$4),Table1[//DB])</f>
        <v>UNTANA</v>
      </c>
      <c r="K418" s="5" t="str">
        <f ca="1">INDEX(INDIRECT($4:$4),Table1[//DB])</f>
        <v>WIN'S SENTOSA</v>
      </c>
      <c r="L418" s="4" t="str">
        <f ca="1">INDEX(INDIRECT($4:$4),Table1[//DB])</f>
        <v>120 PCS</v>
      </c>
      <c r="M418" s="4" t="str">
        <f ca="1">INDEX(INDIRECT($4:$4),Table1[//DB])</f>
        <v>tas</v>
      </c>
      <c r="N418" s="4" t="str">
        <f ca="1">INDEX(INDIRECT($4:$4),Table1[//DB])</f>
        <v>120</v>
      </c>
      <c r="O418" s="4" t="str">
        <f ca="1">INDEX(INDIRECT($4:$4),Table1[//DB])</f>
        <v>PCS</v>
      </c>
      <c r="P418" s="4" t="str">
        <f ca="1">INDEX(INDIRECT($4:$4),Table1[//DB])</f>
        <v/>
      </c>
      <c r="Q418" s="4" t="str">
        <f ca="1">INDEX(INDIRECT($4:$4),Table1[//DB])</f>
        <v/>
      </c>
      <c r="R418" s="4" t="str">
        <f ca="1">INDEX(INDIRECT($4:$4),Table1[//DB])</f>
        <v/>
      </c>
      <c r="S418" s="4" t="str">
        <f ca="1">INDEX(INDIRECT($4:$4),Table1[//DB])</f>
        <v/>
      </c>
      <c r="T418" s="4">
        <f ca="1">INDEX(INDIRECT($4:$4),Table1[//DB])</f>
        <v>120</v>
      </c>
      <c r="U418" s="4" t="str">
        <f ca="1">INDEX(INDIRECT($4:$4),Table1[//DB])</f>
        <v>PCS</v>
      </c>
      <c r="V418" s="4"/>
      <c r="W418" s="2">
        <f>INDEX([1]!NOTA[C],Table1[[#This Row],[//NOTA]])</f>
        <v>5</v>
      </c>
      <c r="X418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418" s="2">
        <f>IF(Table1[[#This Row],[CTN]]&lt;1,"",INDEX([1]!NOTA[QTY],Table1[[#This Row],[//NOTA]]))</f>
        <v>600</v>
      </c>
      <c r="Z418" s="2" t="str">
        <f>IF(Table1[[#This Row],[CTN]]&lt;1,"",INDEX([1]!NOTA[STN],Table1[[#This Row],[//NOTA]]))</f>
        <v>PCS</v>
      </c>
      <c r="AA41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418" s="4" t="str">
        <f>IF(Table1[[#This Row],[CTN]]&lt;1,INDEX([1]!NOTA[QTY],Table1[[#This Row],[//NOTA]]),"")</f>
        <v/>
      </c>
      <c r="AC418" s="4" t="str">
        <f>IF(Table1[[#This Row],[SISA]]="","",INDEX([1]!NOTA[STN],Table1[[#This Row],[//NOTA]]))</f>
        <v/>
      </c>
      <c r="AD41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18" s="2" t="str">
        <f>IF(Table1[[#This Row],[SISA X]]="","",Table1[[#This Row],[STN X]])</f>
        <v/>
      </c>
      <c r="AF418" s="2" t="str">
        <f ca="1">IF(AND(AR$5:AR$466&gt;=$3:$3,AR$5:AR$466&lt;=$4:$4),Table1[[#This Row],[CTN]],"")</f>
        <v/>
      </c>
      <c r="AG418" s="2" t="str">
        <f ca="1">IF(Table1[[#This Row],[CTN_MG_1]]="","",Table1[[#This Row],[SISA X]])</f>
        <v/>
      </c>
      <c r="AH418" s="2" t="str">
        <f ca="1">IF(Table1[[#This Row],[QTY_ECER_MG_1]]="","",Table1[[#This Row],[STN SISA X]])</f>
        <v/>
      </c>
      <c r="AI418" s="2" t="str">
        <f ca="1">IF(Table1[[#This Row],[CTN_MG_1]]="","",COUNT(AF$6:AF418))</f>
        <v/>
      </c>
      <c r="AJ418" s="2" t="str">
        <f ca="1">IF(AND(Table1[TGL_H]&gt;=$3:$3,Table1[TGL_H]&lt;=$4:$4),Table1[CTN],"")</f>
        <v/>
      </c>
      <c r="AK418" s="2" t="str">
        <f ca="1">IF(Table1[[#This Row],[CTN_MG_2]]="","",Table1[[#This Row],[SISA X]])</f>
        <v/>
      </c>
      <c r="AL418" s="2" t="str">
        <f ca="1">IF(Table1[[#This Row],[QTY_ECER_MG_2]]="","",Table1[[#This Row],[STN SISA X]])</f>
        <v/>
      </c>
      <c r="AM418" s="2" t="str">
        <f ca="1">IF(Table1[[#This Row],[CTN_MG_2]]="","",COUNT(AJ$6:AJ418))</f>
        <v/>
      </c>
      <c r="AN418" s="2">
        <f ca="1">IF(AND(AR$5:AR$466&gt;=$3:$3,AR$5:AR$466&lt;=$4:$4),Table1[[#This Row],[CTN]],"")</f>
        <v>5</v>
      </c>
      <c r="AO418" s="2" t="str">
        <f ca="1">IF(Table1[[#This Row],[CTN_MG_3]]="","",Table1[[#This Row],[SISA X]])</f>
        <v/>
      </c>
      <c r="AP418" s="2" t="str">
        <f ca="1">IF(Table1[[#This Row],[QTY_ECER_MG_3]]="","",Table1[[#This Row],[STN SISA X]])</f>
        <v/>
      </c>
      <c r="AQ418" s="4">
        <f ca="1">IF(Table1[[#This Row],[CTN_MG_3]]="","",COUNT(AN$6:AN418))</f>
        <v>96</v>
      </c>
      <c r="AR418" s="3">
        <f ca="1">INDEX([1]!NOTA[TGL_H],Table1[[#This Row],[//NOTA]])</f>
        <v>45127</v>
      </c>
    </row>
    <row r="419" spans="1:44" x14ac:dyDescent="0.25">
      <c r="A419" s="1">
        <v>522</v>
      </c>
      <c r="D419" s="4" t="str">
        <f ca="1">INDEX([1]!NOTA[NB NOTA_C_QTY],Table1[[#This Row],[//NOTA]])</f>
        <v>sampulsamsonboxybatik180pcsartomoro</v>
      </c>
      <c r="E41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sampulsamsonboxybatik180pcs</v>
      </c>
      <c r="F419" s="4">
        <f ca="1">MATCH(Table1[NB BM_C_QTY],Table6[POINTER],0)</f>
        <v>3219</v>
      </c>
      <c r="G419" s="4">
        <f t="shared" si="9"/>
        <v>522</v>
      </c>
      <c r="H419" s="4">
        <f ca="1">MATCH(Table1[[#This Row],[NB NOTA_C_QTY]],[2]!db[NB NOTA_C_QTY+F],0)</f>
        <v>2244</v>
      </c>
      <c r="I419" s="4" t="str">
        <f ca="1">INDEX(INDIRECT($4:$4),Table1[//DB])</f>
        <v>Sampul Samson Boxy Batik</v>
      </c>
      <c r="J419" s="4" t="str">
        <f ca="1">INDEX(INDIRECT($4:$4),Table1[//DB])</f>
        <v>ARTO MORO</v>
      </c>
      <c r="K419" s="5" t="str">
        <f ca="1">INDEX(INDIRECT($4:$4),Table1[//DB])</f>
        <v>PARAMA</v>
      </c>
      <c r="L419" s="4" t="str">
        <f ca="1">INDEX(INDIRECT($4:$4),Table1[//DB])</f>
        <v>180 PCS</v>
      </c>
      <c r="M419" s="4" t="str">
        <f ca="1">INDEX(INDIRECT($4:$4),Table1[//DB])</f>
        <v>kertas</v>
      </c>
      <c r="N419" s="4" t="str">
        <f ca="1">INDEX(INDIRECT($4:$4),Table1[//DB])</f>
        <v>180</v>
      </c>
      <c r="O419" s="4" t="str">
        <f ca="1">INDEX(INDIRECT($4:$4),Table1[//DB])</f>
        <v>PCS</v>
      </c>
      <c r="P419" s="4" t="str">
        <f ca="1">INDEX(INDIRECT($4:$4),Table1[//DB])</f>
        <v/>
      </c>
      <c r="Q419" s="4" t="str">
        <f ca="1">INDEX(INDIRECT($4:$4),Table1[//DB])</f>
        <v/>
      </c>
      <c r="R419" s="4" t="str">
        <f ca="1">INDEX(INDIRECT($4:$4),Table1[//DB])</f>
        <v/>
      </c>
      <c r="S419" s="4" t="str">
        <f ca="1">INDEX(INDIRECT($4:$4),Table1[//DB])</f>
        <v/>
      </c>
      <c r="T419" s="4">
        <f ca="1">INDEX(INDIRECT($4:$4),Table1[//DB])</f>
        <v>180</v>
      </c>
      <c r="U419" s="4" t="str">
        <f ca="1">INDEX(INDIRECT($4:$4),Table1[//DB])</f>
        <v>PCS</v>
      </c>
      <c r="V419" s="4"/>
      <c r="W419" s="2">
        <f>INDEX([1]!NOTA[C],Table1[[#This Row],[//NOTA]])</f>
        <v>10</v>
      </c>
      <c r="X419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419" s="2">
        <f>IF(Table1[[#This Row],[CTN]]&lt;1,"",INDEX([1]!NOTA[QTY],Table1[[#This Row],[//NOTA]]))</f>
        <v>1800</v>
      </c>
      <c r="Z419" s="2" t="str">
        <f>IF(Table1[[#This Row],[CTN]]&lt;1,"",INDEX([1]!NOTA[STN],Table1[[#This Row],[//NOTA]]))</f>
        <v>PCS</v>
      </c>
      <c r="AA41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1800</v>
      </c>
      <c r="AB419" s="4" t="str">
        <f>IF(Table1[[#This Row],[CTN]]&lt;1,INDEX([1]!NOTA[QTY],Table1[[#This Row],[//NOTA]]),"")</f>
        <v/>
      </c>
      <c r="AC419" s="4" t="str">
        <f>IF(Table1[[#This Row],[SISA]]="","",INDEX([1]!NOTA[STN],Table1[[#This Row],[//NOTA]]))</f>
        <v/>
      </c>
      <c r="AD41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19" s="2" t="str">
        <f>IF(Table1[[#This Row],[SISA X]]="","",Table1[[#This Row],[STN X]])</f>
        <v/>
      </c>
      <c r="AF419" s="2" t="str">
        <f ca="1">IF(AND(AR$5:AR$466&gt;=$3:$3,AR$5:AR$466&lt;=$4:$4),Table1[[#This Row],[CTN]],"")</f>
        <v/>
      </c>
      <c r="AG419" s="2" t="str">
        <f ca="1">IF(Table1[[#This Row],[CTN_MG_1]]="","",Table1[[#This Row],[SISA X]])</f>
        <v/>
      </c>
      <c r="AH419" s="2" t="str">
        <f ca="1">IF(Table1[[#This Row],[QTY_ECER_MG_1]]="","",Table1[[#This Row],[STN SISA X]])</f>
        <v/>
      </c>
      <c r="AI419" s="2" t="str">
        <f ca="1">IF(Table1[[#This Row],[CTN_MG_1]]="","",COUNT(AF$6:AF419))</f>
        <v/>
      </c>
      <c r="AJ419" s="2" t="str">
        <f ca="1">IF(AND(Table1[TGL_H]&gt;=$3:$3,Table1[TGL_H]&lt;=$4:$4),Table1[CTN],"")</f>
        <v/>
      </c>
      <c r="AK419" s="2" t="str">
        <f ca="1">IF(Table1[[#This Row],[CTN_MG_2]]="","",Table1[[#This Row],[SISA X]])</f>
        <v/>
      </c>
      <c r="AL419" s="2" t="str">
        <f ca="1">IF(Table1[[#This Row],[QTY_ECER_MG_2]]="","",Table1[[#This Row],[STN SISA X]])</f>
        <v/>
      </c>
      <c r="AM419" s="2" t="str">
        <f ca="1">IF(Table1[[#This Row],[CTN_MG_2]]="","",COUNT(AJ$6:AJ419))</f>
        <v/>
      </c>
      <c r="AN419" s="2">
        <f ca="1">IF(AND(AR$5:AR$466&gt;=$3:$3,AR$5:AR$466&lt;=$4:$4),Table1[[#This Row],[CTN]],"")</f>
        <v>10</v>
      </c>
      <c r="AO419" s="2" t="str">
        <f ca="1">IF(Table1[[#This Row],[CTN_MG_3]]="","",Table1[[#This Row],[SISA X]])</f>
        <v/>
      </c>
      <c r="AP419" s="2" t="str">
        <f ca="1">IF(Table1[[#This Row],[QTY_ECER_MG_3]]="","",Table1[[#This Row],[STN SISA X]])</f>
        <v/>
      </c>
      <c r="AQ419" s="4">
        <f ca="1">IF(Table1[[#This Row],[CTN_MG_3]]="","",COUNT(AN$6:AN419))</f>
        <v>97</v>
      </c>
      <c r="AR419" s="3">
        <f ca="1">INDEX([1]!NOTA[TGL_H],Table1[[#This Row],[//NOTA]])</f>
        <v>45127</v>
      </c>
    </row>
    <row r="420" spans="1:44" x14ac:dyDescent="0.25">
      <c r="A420" s="1">
        <v>524</v>
      </c>
      <c r="D420" s="4" t="str">
        <f ca="1">INDEX([1]!NOTA[NB NOTA_C_QTY],Table1[[#This Row],[//NOTA]])</f>
        <v>pencilp882bjk30grsartomoro</v>
      </c>
      <c r="E42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pensiljkp882b30grs</v>
      </c>
      <c r="F420" s="4">
        <f ca="1">MATCH(Table1[NB BM_C_QTY],Table6[POINTER],0)</f>
        <v>3653</v>
      </c>
      <c r="G420" s="4">
        <f t="shared" si="9"/>
        <v>524</v>
      </c>
      <c r="H420" s="4">
        <f ca="1">MATCH(Table1[[#This Row],[NB NOTA_C_QTY]],[2]!db[NB NOTA_C_QTY+F],0)</f>
        <v>2069</v>
      </c>
      <c r="I420" s="4" t="str">
        <f ca="1">INDEX(INDIRECT($4:$4),Table1[//DB])</f>
        <v>Pensil JK P-88 2B</v>
      </c>
      <c r="J420" s="4" t="str">
        <f ca="1">INDEX(INDIRECT($4:$4),Table1[//DB])</f>
        <v>ARTO MORO</v>
      </c>
      <c r="K420" s="5" t="str">
        <f ca="1">INDEX(INDIRECT($4:$4),Table1[//DB])</f>
        <v>ATALI</v>
      </c>
      <c r="L420" s="4" t="str">
        <f ca="1">INDEX(INDIRECT($4:$4),Table1[//DB])</f>
        <v>30 GRS</v>
      </c>
      <c r="M420" s="4" t="str">
        <f ca="1">INDEX(INDIRECT($4:$4),Table1[//DB])</f>
        <v>pensil</v>
      </c>
      <c r="N420" s="4" t="str">
        <f ca="1">INDEX(INDIRECT($4:$4),Table1[//DB])</f>
        <v>30</v>
      </c>
      <c r="O420" s="4" t="str">
        <f ca="1">INDEX(INDIRECT($4:$4),Table1[//DB])</f>
        <v>GRS</v>
      </c>
      <c r="P420" s="4">
        <f ca="1">INDEX(INDIRECT($4:$4),Table1[//DB])</f>
        <v>12</v>
      </c>
      <c r="Q420" s="4" t="str">
        <f ca="1">INDEX(INDIRECT($4:$4),Table1[//DB])</f>
        <v>LSN</v>
      </c>
      <c r="R420" s="4">
        <f ca="1">INDEX(INDIRECT($4:$4),Table1[//DB])</f>
        <v>12</v>
      </c>
      <c r="S420" s="4" t="str">
        <f ca="1">INDEX(INDIRECT($4:$4),Table1[//DB])</f>
        <v>PCS</v>
      </c>
      <c r="T420" s="4">
        <f ca="1">INDEX(INDIRECT($4:$4),Table1[//DB])</f>
        <v>4320</v>
      </c>
      <c r="U420" s="4" t="str">
        <f ca="1">INDEX(INDIRECT($4:$4),Table1[//DB])</f>
        <v>PCS</v>
      </c>
      <c r="V420" s="4"/>
      <c r="W420" s="2">
        <f>INDEX([1]!NOTA[C],Table1[[#This Row],[//NOTA]])</f>
        <v>7</v>
      </c>
      <c r="X420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420" s="2">
        <f>IF(Table1[[#This Row],[CTN]]&lt;1,"",INDEX([1]!NOTA[QTY],Table1[[#This Row],[//NOTA]]))</f>
        <v>210</v>
      </c>
      <c r="Z420" s="2" t="str">
        <f>IF(Table1[[#This Row],[CTN]]&lt;1,"",INDEX([1]!NOTA[STN],Table1[[#This Row],[//NOTA]]))</f>
        <v>GRS</v>
      </c>
      <c r="AA420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30240</v>
      </c>
      <c r="AB420" s="4" t="str">
        <f>IF(Table1[[#This Row],[CTN]]&lt;1,INDEX([1]!NOTA[QTY],Table1[[#This Row],[//NOTA]]),"")</f>
        <v/>
      </c>
      <c r="AC420" s="4" t="str">
        <f>IF(Table1[[#This Row],[SISA]]="","",INDEX([1]!NOTA[STN],Table1[[#This Row],[//NOTA]]))</f>
        <v/>
      </c>
      <c r="AD42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20" s="2" t="str">
        <f>IF(Table1[[#This Row],[SISA X]]="","",Table1[[#This Row],[STN X]])</f>
        <v/>
      </c>
      <c r="AF420" s="2" t="str">
        <f ca="1">IF(AND(AR$5:AR$466&gt;=$3:$3,AR$5:AR$466&lt;=$4:$4),Table1[[#This Row],[CTN]],"")</f>
        <v/>
      </c>
      <c r="AG420" s="2" t="str">
        <f ca="1">IF(Table1[[#This Row],[CTN_MG_1]]="","",Table1[[#This Row],[SISA X]])</f>
        <v/>
      </c>
      <c r="AH420" s="2" t="str">
        <f ca="1">IF(Table1[[#This Row],[QTY_ECER_MG_1]]="","",Table1[[#This Row],[STN SISA X]])</f>
        <v/>
      </c>
      <c r="AI420" s="2" t="str">
        <f ca="1">IF(Table1[[#This Row],[CTN_MG_1]]="","",COUNT(AF$6:AF420))</f>
        <v/>
      </c>
      <c r="AJ420" s="2" t="str">
        <f ca="1">IF(AND(Table1[TGL_H]&gt;=$3:$3,Table1[TGL_H]&lt;=$4:$4),Table1[CTN],"")</f>
        <v/>
      </c>
      <c r="AK420" s="2" t="str">
        <f ca="1">IF(Table1[[#This Row],[CTN_MG_2]]="","",Table1[[#This Row],[SISA X]])</f>
        <v/>
      </c>
      <c r="AL420" s="2" t="str">
        <f ca="1">IF(Table1[[#This Row],[QTY_ECER_MG_2]]="","",Table1[[#This Row],[STN SISA X]])</f>
        <v/>
      </c>
      <c r="AM420" s="2" t="str">
        <f ca="1">IF(Table1[[#This Row],[CTN_MG_2]]="","",COUNT(AJ$6:AJ420))</f>
        <v/>
      </c>
      <c r="AN420" s="2">
        <f ca="1">IF(AND(AR$5:AR$466&gt;=$3:$3,AR$5:AR$466&lt;=$4:$4),Table1[[#This Row],[CTN]],"")</f>
        <v>7</v>
      </c>
      <c r="AO420" s="2" t="str">
        <f ca="1">IF(Table1[[#This Row],[CTN_MG_3]]="","",Table1[[#This Row],[SISA X]])</f>
        <v/>
      </c>
      <c r="AP420" s="2" t="str">
        <f ca="1">IF(Table1[[#This Row],[QTY_ECER_MG_3]]="","",Table1[[#This Row],[STN SISA X]])</f>
        <v/>
      </c>
      <c r="AQ420" s="4">
        <f ca="1">IF(Table1[[#This Row],[CTN_MG_3]]="","",COUNT(AN$6:AN420))</f>
        <v>98</v>
      </c>
      <c r="AR420" s="3">
        <f ca="1">INDEX([1]!NOTA[TGL_H],Table1[[#This Row],[//NOTA]])</f>
        <v>45127</v>
      </c>
    </row>
    <row r="421" spans="1:44" x14ac:dyDescent="0.25">
      <c r="A421" s="1">
        <v>525</v>
      </c>
      <c r="D421" s="4" t="str">
        <f ca="1">INDEX([1]!NOTA[NB NOTA_C_QTY],Table1[[#This Row],[//NOTA]])</f>
        <v>scissorssc828jk12lsnartomoro</v>
      </c>
      <c r="E42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guntingjksc82812lsn</v>
      </c>
      <c r="F421" s="4" t="e">
        <f ca="1">MATCH(Table1[NB BM_C_QTY],Table6[POINTER],0)</f>
        <v>#N/A</v>
      </c>
      <c r="G421" s="4">
        <f t="shared" si="9"/>
        <v>525</v>
      </c>
      <c r="H421" s="4">
        <f ca="1">MATCH(Table1[[#This Row],[NB NOTA_C_QTY]],[2]!db[NB NOTA_C_QTY+F],0)</f>
        <v>2262</v>
      </c>
      <c r="I421" s="4" t="str">
        <f ca="1">INDEX(INDIRECT($4:$4),Table1[//DB])</f>
        <v>Gunting JK SC-828</v>
      </c>
      <c r="J421" s="4" t="str">
        <f ca="1">INDEX(INDIRECT($4:$4),Table1[//DB])</f>
        <v>ARTO MORO</v>
      </c>
      <c r="K421" s="5" t="str">
        <f ca="1">INDEX(INDIRECT($4:$4),Table1[//DB])</f>
        <v>ATALI</v>
      </c>
      <c r="L421" s="4" t="str">
        <f ca="1">INDEX(INDIRECT($4:$4),Table1[//DB])</f>
        <v>12 LSN</v>
      </c>
      <c r="M421" s="4" t="str">
        <f ca="1">INDEX(INDIRECT($4:$4),Table1[//DB])</f>
        <v>gunting</v>
      </c>
      <c r="N421" s="4" t="str">
        <f ca="1">INDEX(INDIRECT($4:$4),Table1[//DB])</f>
        <v>12</v>
      </c>
      <c r="O421" s="4" t="str">
        <f ca="1">INDEX(INDIRECT($4:$4),Table1[//DB])</f>
        <v>LSN</v>
      </c>
      <c r="P421" s="4">
        <f ca="1">INDEX(INDIRECT($4:$4),Table1[//DB])</f>
        <v>12</v>
      </c>
      <c r="Q421" s="4" t="str">
        <f ca="1">INDEX(INDIRECT($4:$4),Table1[//DB])</f>
        <v>PCS</v>
      </c>
      <c r="R421" s="4" t="str">
        <f ca="1">INDEX(INDIRECT($4:$4),Table1[//DB])</f>
        <v/>
      </c>
      <c r="S421" s="4" t="str">
        <f ca="1">INDEX(INDIRECT($4:$4),Table1[//DB])</f>
        <v/>
      </c>
      <c r="T421" s="4">
        <f ca="1">INDEX(INDIRECT($4:$4),Table1[//DB])</f>
        <v>144</v>
      </c>
      <c r="U421" s="4" t="str">
        <f ca="1">INDEX(INDIRECT($4:$4),Table1[//DB])</f>
        <v>PCS</v>
      </c>
      <c r="V421" s="4"/>
      <c r="W421" s="2">
        <f>INDEX([1]!NOTA[C],Table1[[#This Row],[//NOTA]])</f>
        <v>2</v>
      </c>
      <c r="X421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21" s="2">
        <f>IF(Table1[[#This Row],[CTN]]&lt;1,"",INDEX([1]!NOTA[QTY],Table1[[#This Row],[//NOTA]]))</f>
        <v>288</v>
      </c>
      <c r="Z421" s="2" t="str">
        <f>IF(Table1[[#This Row],[CTN]]&lt;1,"",INDEX([1]!NOTA[STN],Table1[[#This Row],[//NOTA]]))</f>
        <v>PCS</v>
      </c>
      <c r="AA42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421" s="4" t="str">
        <f>IF(Table1[[#This Row],[CTN]]&lt;1,INDEX([1]!NOTA[QTY],Table1[[#This Row],[//NOTA]]),"")</f>
        <v/>
      </c>
      <c r="AC421" s="4" t="str">
        <f>IF(Table1[[#This Row],[SISA]]="","",INDEX([1]!NOTA[STN],Table1[[#This Row],[//NOTA]]))</f>
        <v/>
      </c>
      <c r="AD42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21" s="2" t="str">
        <f>IF(Table1[[#This Row],[SISA X]]="","",Table1[[#This Row],[STN X]])</f>
        <v/>
      </c>
      <c r="AF421" s="2" t="str">
        <f ca="1">IF(AND(AR$5:AR$466&gt;=$3:$3,AR$5:AR$466&lt;=$4:$4),Table1[[#This Row],[CTN]],"")</f>
        <v/>
      </c>
      <c r="AG421" s="2" t="str">
        <f ca="1">IF(Table1[[#This Row],[CTN_MG_1]]="","",Table1[[#This Row],[SISA X]])</f>
        <v/>
      </c>
      <c r="AH421" s="2" t="str">
        <f ca="1">IF(Table1[[#This Row],[QTY_ECER_MG_1]]="","",Table1[[#This Row],[STN SISA X]])</f>
        <v/>
      </c>
      <c r="AI421" s="2" t="str">
        <f ca="1">IF(Table1[[#This Row],[CTN_MG_1]]="","",COUNT(AF$6:AF421))</f>
        <v/>
      </c>
      <c r="AJ421" s="2" t="str">
        <f ca="1">IF(AND(Table1[TGL_H]&gt;=$3:$3,Table1[TGL_H]&lt;=$4:$4),Table1[CTN],"")</f>
        <v/>
      </c>
      <c r="AK421" s="2" t="str">
        <f ca="1">IF(Table1[[#This Row],[CTN_MG_2]]="","",Table1[[#This Row],[SISA X]])</f>
        <v/>
      </c>
      <c r="AL421" s="2" t="str">
        <f ca="1">IF(Table1[[#This Row],[QTY_ECER_MG_2]]="","",Table1[[#This Row],[STN SISA X]])</f>
        <v/>
      </c>
      <c r="AM421" s="2" t="str">
        <f ca="1">IF(Table1[[#This Row],[CTN_MG_2]]="","",COUNT(AJ$6:AJ421))</f>
        <v/>
      </c>
      <c r="AN421" s="2">
        <f ca="1">IF(AND(AR$5:AR$466&gt;=$3:$3,AR$5:AR$466&lt;=$4:$4),Table1[[#This Row],[CTN]],"")</f>
        <v>2</v>
      </c>
      <c r="AO421" s="2" t="str">
        <f ca="1">IF(Table1[[#This Row],[CTN_MG_3]]="","",Table1[[#This Row],[SISA X]])</f>
        <v/>
      </c>
      <c r="AP421" s="2" t="str">
        <f ca="1">IF(Table1[[#This Row],[QTY_ECER_MG_3]]="","",Table1[[#This Row],[STN SISA X]])</f>
        <v/>
      </c>
      <c r="AQ421" s="4">
        <f ca="1">IF(Table1[[#This Row],[CTN_MG_3]]="","",COUNT(AN$6:AN421))</f>
        <v>99</v>
      </c>
      <c r="AR421" s="3">
        <f ca="1">INDEX([1]!NOTA[TGL_H],Table1[[#This Row],[//NOTA]])</f>
        <v>45127</v>
      </c>
    </row>
    <row r="422" spans="1:44" x14ac:dyDescent="0.25">
      <c r="A422" s="1">
        <v>526</v>
      </c>
      <c r="D422" s="4" t="str">
        <f ca="1">INDEX([1]!NOTA[NB NOTA_C_QTY],Table1[[#This Row],[//NOTA]])</f>
        <v>scissorssc848jk12lsnartomoro</v>
      </c>
      <c r="E42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guntingjksc84812lsn</v>
      </c>
      <c r="F422" s="4" t="e">
        <f ca="1">MATCH(Table1[NB BM_C_QTY],Table6[POINTER],0)</f>
        <v>#N/A</v>
      </c>
      <c r="G422" s="4">
        <f t="shared" si="9"/>
        <v>526</v>
      </c>
      <c r="H422" s="4">
        <f ca="1">MATCH(Table1[[#This Row],[NB NOTA_C_QTY]],[2]!db[NB NOTA_C_QTY+F],0)</f>
        <v>2265</v>
      </c>
      <c r="I422" s="4" t="str">
        <f ca="1">INDEX(INDIRECT($4:$4),Table1[//DB])</f>
        <v>Gunting JK SC-848</v>
      </c>
      <c r="J422" s="4" t="str">
        <f ca="1">INDEX(INDIRECT($4:$4),Table1[//DB])</f>
        <v>ARTO MORO</v>
      </c>
      <c r="K422" s="5" t="str">
        <f ca="1">INDEX(INDIRECT($4:$4),Table1[//DB])</f>
        <v>ATALI</v>
      </c>
      <c r="L422" s="4" t="str">
        <f ca="1">INDEX(INDIRECT($4:$4),Table1[//DB])</f>
        <v>12 LSN</v>
      </c>
      <c r="M422" s="4" t="str">
        <f ca="1">INDEX(INDIRECT($4:$4),Table1[//DB])</f>
        <v>gunting</v>
      </c>
      <c r="N422" s="4" t="str">
        <f ca="1">INDEX(INDIRECT($4:$4),Table1[//DB])</f>
        <v>12</v>
      </c>
      <c r="O422" s="4" t="str">
        <f ca="1">INDEX(INDIRECT($4:$4),Table1[//DB])</f>
        <v>LSN</v>
      </c>
      <c r="P422" s="4">
        <f ca="1">INDEX(INDIRECT($4:$4),Table1[//DB])</f>
        <v>12</v>
      </c>
      <c r="Q422" s="4" t="str">
        <f ca="1">INDEX(INDIRECT($4:$4),Table1[//DB])</f>
        <v>PCS</v>
      </c>
      <c r="R422" s="4" t="str">
        <f ca="1">INDEX(INDIRECT($4:$4),Table1[//DB])</f>
        <v/>
      </c>
      <c r="S422" s="4" t="str">
        <f ca="1">INDEX(INDIRECT($4:$4),Table1[//DB])</f>
        <v/>
      </c>
      <c r="T422" s="4">
        <f ca="1">INDEX(INDIRECT($4:$4),Table1[//DB])</f>
        <v>144</v>
      </c>
      <c r="U422" s="4" t="str">
        <f ca="1">INDEX(INDIRECT($4:$4),Table1[//DB])</f>
        <v>PCS</v>
      </c>
      <c r="V422" s="4"/>
      <c r="W422" s="2">
        <f>INDEX([1]!NOTA[C],Table1[[#This Row],[//NOTA]])</f>
        <v>2</v>
      </c>
      <c r="X422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22" s="2">
        <f>IF(Table1[[#This Row],[CTN]]&lt;1,"",INDEX([1]!NOTA[QTY],Table1[[#This Row],[//NOTA]]))</f>
        <v>288</v>
      </c>
      <c r="Z422" s="2" t="str">
        <f>IF(Table1[[#This Row],[CTN]]&lt;1,"",INDEX([1]!NOTA[STN],Table1[[#This Row],[//NOTA]]))</f>
        <v>PCS</v>
      </c>
      <c r="AA42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422" s="4" t="str">
        <f>IF(Table1[[#This Row],[CTN]]&lt;1,INDEX([1]!NOTA[QTY],Table1[[#This Row],[//NOTA]]),"")</f>
        <v/>
      </c>
      <c r="AC422" s="4" t="str">
        <f>IF(Table1[[#This Row],[SISA]]="","",INDEX([1]!NOTA[STN],Table1[[#This Row],[//NOTA]]))</f>
        <v/>
      </c>
      <c r="AD42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22" s="2" t="str">
        <f>IF(Table1[[#This Row],[SISA X]]="","",Table1[[#This Row],[STN X]])</f>
        <v/>
      </c>
      <c r="AF422" s="2" t="str">
        <f ca="1">IF(AND(AR$5:AR$466&gt;=$3:$3,AR$5:AR$466&lt;=$4:$4),Table1[[#This Row],[CTN]],"")</f>
        <v/>
      </c>
      <c r="AG422" s="2" t="str">
        <f ca="1">IF(Table1[[#This Row],[CTN_MG_1]]="","",Table1[[#This Row],[SISA X]])</f>
        <v/>
      </c>
      <c r="AH422" s="2" t="str">
        <f ca="1">IF(Table1[[#This Row],[QTY_ECER_MG_1]]="","",Table1[[#This Row],[STN SISA X]])</f>
        <v/>
      </c>
      <c r="AI422" s="2" t="str">
        <f ca="1">IF(Table1[[#This Row],[CTN_MG_1]]="","",COUNT(AF$6:AF422))</f>
        <v/>
      </c>
      <c r="AJ422" s="2" t="str">
        <f ca="1">IF(AND(Table1[TGL_H]&gt;=$3:$3,Table1[TGL_H]&lt;=$4:$4),Table1[CTN],"")</f>
        <v/>
      </c>
      <c r="AK422" s="2" t="str">
        <f ca="1">IF(Table1[[#This Row],[CTN_MG_2]]="","",Table1[[#This Row],[SISA X]])</f>
        <v/>
      </c>
      <c r="AL422" s="2" t="str">
        <f ca="1">IF(Table1[[#This Row],[QTY_ECER_MG_2]]="","",Table1[[#This Row],[STN SISA X]])</f>
        <v/>
      </c>
      <c r="AM422" s="2" t="str">
        <f ca="1">IF(Table1[[#This Row],[CTN_MG_2]]="","",COUNT(AJ$6:AJ422))</f>
        <v/>
      </c>
      <c r="AN422" s="2">
        <f ca="1">IF(AND(AR$5:AR$466&gt;=$3:$3,AR$5:AR$466&lt;=$4:$4),Table1[[#This Row],[CTN]],"")</f>
        <v>2</v>
      </c>
      <c r="AO422" s="2" t="str">
        <f ca="1">IF(Table1[[#This Row],[CTN_MG_3]]="","",Table1[[#This Row],[SISA X]])</f>
        <v/>
      </c>
      <c r="AP422" s="2" t="str">
        <f ca="1">IF(Table1[[#This Row],[QTY_ECER_MG_3]]="","",Table1[[#This Row],[STN SISA X]])</f>
        <v/>
      </c>
      <c r="AQ422" s="4">
        <f ca="1">IF(Table1[[#This Row],[CTN_MG_3]]="","",COUNT(AN$6:AN422))</f>
        <v>100</v>
      </c>
      <c r="AR422" s="3">
        <f ca="1">INDEX([1]!NOTA[TGL_H],Table1[[#This Row],[//NOTA]])</f>
        <v>45127</v>
      </c>
    </row>
    <row r="423" spans="1:44" x14ac:dyDescent="0.25">
      <c r="A423" s="1">
        <v>527</v>
      </c>
      <c r="D423" s="4" t="str">
        <f ca="1">INDEX([1]!NOTA[NB NOTA_C_QTY],Table1[[#This Row],[//NOTA]])</f>
        <v>cutterbladel150mmhjk40lsnartomoro</v>
      </c>
      <c r="E42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isicutterjkl150mmh40lsn</v>
      </c>
      <c r="F423" s="4" t="e">
        <f ca="1">MATCH(Table1[NB BM_C_QTY],Table6[POINTER],0)</f>
        <v>#N/A</v>
      </c>
      <c r="G423" s="4">
        <f t="shared" si="9"/>
        <v>527</v>
      </c>
      <c r="H423" s="4">
        <f ca="1">MATCH(Table1[[#This Row],[NB NOTA_C_QTY]],[2]!db[NB NOTA_C_QTY+F],0)</f>
        <v>656</v>
      </c>
      <c r="I423" s="4" t="str">
        <f ca="1">INDEX(INDIRECT($4:$4),Table1[//DB])</f>
        <v>Isi cutter JK L-150M MH</v>
      </c>
      <c r="J423" s="4" t="str">
        <f ca="1">INDEX(INDIRECT($4:$4),Table1[//DB])</f>
        <v>ARTO MORO</v>
      </c>
      <c r="K423" s="5" t="str">
        <f ca="1">INDEX(INDIRECT($4:$4),Table1[//DB])</f>
        <v>ATALI</v>
      </c>
      <c r="L423" s="4" t="str">
        <f ca="1">INDEX(INDIRECT($4:$4),Table1[//DB])</f>
        <v>40 LSN</v>
      </c>
      <c r="M423" s="4" t="str">
        <f ca="1">INDEX(INDIRECT($4:$4),Table1[//DB])</f>
        <v>isi</v>
      </c>
      <c r="N423" s="4" t="str">
        <f ca="1">INDEX(INDIRECT($4:$4),Table1[//DB])</f>
        <v>40</v>
      </c>
      <c r="O423" s="4" t="str">
        <f ca="1">INDEX(INDIRECT($4:$4),Table1[//DB])</f>
        <v>LSN</v>
      </c>
      <c r="P423" s="4">
        <f ca="1">INDEX(INDIRECT($4:$4),Table1[//DB])</f>
        <v>12</v>
      </c>
      <c r="Q423" s="4" t="str">
        <f ca="1">INDEX(INDIRECT($4:$4),Table1[//DB])</f>
        <v>PCS</v>
      </c>
      <c r="R423" s="4" t="str">
        <f ca="1">INDEX(INDIRECT($4:$4),Table1[//DB])</f>
        <v/>
      </c>
      <c r="S423" s="4" t="str">
        <f ca="1">INDEX(INDIRECT($4:$4),Table1[//DB])</f>
        <v/>
      </c>
      <c r="T423" s="4">
        <f ca="1">INDEX(INDIRECT($4:$4),Table1[//DB])</f>
        <v>480</v>
      </c>
      <c r="U423" s="4" t="str">
        <f ca="1">INDEX(INDIRECT($4:$4),Table1[//DB])</f>
        <v>PCS</v>
      </c>
      <c r="V423" s="4"/>
      <c r="W423" s="2">
        <f>INDEX([1]!NOTA[C],Table1[[#This Row],[//NOTA]])</f>
        <v>1</v>
      </c>
      <c r="X42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23" s="2">
        <f>IF(Table1[[#This Row],[CTN]]&lt;1,"",INDEX([1]!NOTA[QTY],Table1[[#This Row],[//NOTA]]))</f>
        <v>40</v>
      </c>
      <c r="Z423" s="2" t="str">
        <f>IF(Table1[[#This Row],[CTN]]&lt;1,"",INDEX([1]!NOTA[STN],Table1[[#This Row],[//NOTA]]))</f>
        <v>LSN</v>
      </c>
      <c r="AA42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423" s="4" t="str">
        <f>IF(Table1[[#This Row],[CTN]]&lt;1,INDEX([1]!NOTA[QTY],Table1[[#This Row],[//NOTA]]),"")</f>
        <v/>
      </c>
      <c r="AC423" s="4" t="str">
        <f>IF(Table1[[#This Row],[SISA]]="","",INDEX([1]!NOTA[STN],Table1[[#This Row],[//NOTA]]))</f>
        <v/>
      </c>
      <c r="AD42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23" s="2" t="str">
        <f>IF(Table1[[#This Row],[SISA X]]="","",Table1[[#This Row],[STN X]])</f>
        <v/>
      </c>
      <c r="AF423" s="2" t="str">
        <f ca="1">IF(AND(AR$5:AR$466&gt;=$3:$3,AR$5:AR$466&lt;=$4:$4),Table1[[#This Row],[CTN]],"")</f>
        <v/>
      </c>
      <c r="AG423" s="2" t="str">
        <f ca="1">IF(Table1[[#This Row],[CTN_MG_1]]="","",Table1[[#This Row],[SISA X]])</f>
        <v/>
      </c>
      <c r="AH423" s="2" t="str">
        <f ca="1">IF(Table1[[#This Row],[QTY_ECER_MG_1]]="","",Table1[[#This Row],[STN SISA X]])</f>
        <v/>
      </c>
      <c r="AI423" s="2" t="str">
        <f ca="1">IF(Table1[[#This Row],[CTN_MG_1]]="","",COUNT(AF$6:AF423))</f>
        <v/>
      </c>
      <c r="AJ423" s="2" t="str">
        <f ca="1">IF(AND(Table1[TGL_H]&gt;=$3:$3,Table1[TGL_H]&lt;=$4:$4),Table1[CTN],"")</f>
        <v/>
      </c>
      <c r="AK423" s="2" t="str">
        <f ca="1">IF(Table1[[#This Row],[CTN_MG_2]]="","",Table1[[#This Row],[SISA X]])</f>
        <v/>
      </c>
      <c r="AL423" s="2" t="str">
        <f ca="1">IF(Table1[[#This Row],[QTY_ECER_MG_2]]="","",Table1[[#This Row],[STN SISA X]])</f>
        <v/>
      </c>
      <c r="AM423" s="2" t="str">
        <f ca="1">IF(Table1[[#This Row],[CTN_MG_2]]="","",COUNT(AJ$6:AJ423))</f>
        <v/>
      </c>
      <c r="AN423" s="2">
        <f ca="1">IF(AND(AR$5:AR$466&gt;=$3:$3,AR$5:AR$466&lt;=$4:$4),Table1[[#This Row],[CTN]],"")</f>
        <v>1</v>
      </c>
      <c r="AO423" s="2" t="str">
        <f ca="1">IF(Table1[[#This Row],[CTN_MG_3]]="","",Table1[[#This Row],[SISA X]])</f>
        <v/>
      </c>
      <c r="AP423" s="2" t="str">
        <f ca="1">IF(Table1[[#This Row],[QTY_ECER_MG_3]]="","",Table1[[#This Row],[STN SISA X]])</f>
        <v/>
      </c>
      <c r="AQ423" s="4">
        <f ca="1">IF(Table1[[#This Row],[CTN_MG_3]]="","",COUNT(AN$6:AN423))</f>
        <v>101</v>
      </c>
      <c r="AR423" s="3">
        <f ca="1">INDEX([1]!NOTA[TGL_H],Table1[[#This Row],[//NOTA]])</f>
        <v>45127</v>
      </c>
    </row>
    <row r="424" spans="1:44" x14ac:dyDescent="0.25">
      <c r="A424" s="1">
        <v>528</v>
      </c>
      <c r="D424" s="4" t="str">
        <f ca="1">INDEX([1]!NOTA[NB NOTA_C_QTY],Table1[[#This Row],[//NOTA]])</f>
        <v>correctiontapect522ptljk60lsnartomoro</v>
      </c>
      <c r="E42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tipeexkertasjkct522ptl60lsn</v>
      </c>
      <c r="F424" s="4" t="e">
        <f ca="1">MATCH(Table1[NB BM_C_QTY],Table6[POINTER],0)</f>
        <v>#N/A</v>
      </c>
      <c r="G424" s="4">
        <f t="shared" si="9"/>
        <v>528</v>
      </c>
      <c r="H424" s="4">
        <f ca="1">MATCH(Table1[[#This Row],[NB NOTA_C_QTY]],[2]!db[NB NOTA_C_QTY+F],0)</f>
        <v>605</v>
      </c>
      <c r="I424" s="4" t="str">
        <f ca="1">INDEX(INDIRECT($4:$4),Table1[//DB])</f>
        <v>Tipe-ex kertas JK CT-522 PTL</v>
      </c>
      <c r="J424" s="4" t="str">
        <f ca="1">INDEX(INDIRECT($4:$4),Table1[//DB])</f>
        <v>ARTO MORO</v>
      </c>
      <c r="K424" s="5" t="str">
        <f ca="1">INDEX(INDIRECT($4:$4),Table1[//DB])</f>
        <v>ATALI</v>
      </c>
      <c r="L424" s="4" t="str">
        <f ca="1">INDEX(INDIRECT($4:$4),Table1[//DB])</f>
        <v>60 LSN</v>
      </c>
      <c r="M424" s="4" t="str">
        <f ca="1">INDEX(INDIRECT($4:$4),Table1[//DB])</f>
        <v>tipex</v>
      </c>
      <c r="N424" s="4" t="str">
        <f ca="1">INDEX(INDIRECT($4:$4),Table1[//DB])</f>
        <v>60</v>
      </c>
      <c r="O424" s="4" t="str">
        <f ca="1">INDEX(INDIRECT($4:$4),Table1[//DB])</f>
        <v>LSN</v>
      </c>
      <c r="P424" s="4">
        <f ca="1">INDEX(INDIRECT($4:$4),Table1[//DB])</f>
        <v>12</v>
      </c>
      <c r="Q424" s="4" t="str">
        <f ca="1">INDEX(INDIRECT($4:$4),Table1[//DB])</f>
        <v>PCS</v>
      </c>
      <c r="R424" s="4" t="str">
        <f ca="1">INDEX(INDIRECT($4:$4),Table1[//DB])</f>
        <v/>
      </c>
      <c r="S424" s="4" t="str">
        <f ca="1">INDEX(INDIRECT($4:$4),Table1[//DB])</f>
        <v/>
      </c>
      <c r="T424" s="4">
        <f ca="1">INDEX(INDIRECT($4:$4),Table1[//DB])</f>
        <v>720</v>
      </c>
      <c r="U424" s="4" t="str">
        <f ca="1">INDEX(INDIRECT($4:$4),Table1[//DB])</f>
        <v>PCS</v>
      </c>
      <c r="V424" s="4"/>
      <c r="W424" s="2">
        <f>INDEX([1]!NOTA[C],Table1[[#This Row],[//NOTA]])</f>
        <v>1</v>
      </c>
      <c r="X42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24" s="2">
        <f>IF(Table1[[#This Row],[CTN]]&lt;1,"",INDEX([1]!NOTA[QTY],Table1[[#This Row],[//NOTA]]))</f>
        <v>720</v>
      </c>
      <c r="Z424" s="2" t="str">
        <f>IF(Table1[[#This Row],[CTN]]&lt;1,"",INDEX([1]!NOTA[STN],Table1[[#This Row],[//NOTA]]))</f>
        <v>PCS</v>
      </c>
      <c r="AA42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424" s="4" t="str">
        <f>IF(Table1[[#This Row],[CTN]]&lt;1,INDEX([1]!NOTA[QTY],Table1[[#This Row],[//NOTA]]),"")</f>
        <v/>
      </c>
      <c r="AC424" s="4" t="str">
        <f>IF(Table1[[#This Row],[SISA]]="","",INDEX([1]!NOTA[STN],Table1[[#This Row],[//NOTA]]))</f>
        <v/>
      </c>
      <c r="AD42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24" s="2" t="str">
        <f>IF(Table1[[#This Row],[SISA X]]="","",Table1[[#This Row],[STN X]])</f>
        <v/>
      </c>
      <c r="AF424" s="2" t="str">
        <f ca="1">IF(AND(AR$5:AR$466&gt;=$3:$3,AR$5:AR$466&lt;=$4:$4),Table1[[#This Row],[CTN]],"")</f>
        <v/>
      </c>
      <c r="AG424" s="2" t="str">
        <f ca="1">IF(Table1[[#This Row],[CTN_MG_1]]="","",Table1[[#This Row],[SISA X]])</f>
        <v/>
      </c>
      <c r="AH424" s="2" t="str">
        <f ca="1">IF(Table1[[#This Row],[QTY_ECER_MG_1]]="","",Table1[[#This Row],[STN SISA X]])</f>
        <v/>
      </c>
      <c r="AI424" s="2" t="str">
        <f ca="1">IF(Table1[[#This Row],[CTN_MG_1]]="","",COUNT(AF$6:AF424))</f>
        <v/>
      </c>
      <c r="AJ424" s="2" t="str">
        <f ca="1">IF(AND(Table1[TGL_H]&gt;=$3:$3,Table1[TGL_H]&lt;=$4:$4),Table1[CTN],"")</f>
        <v/>
      </c>
      <c r="AK424" s="2" t="str">
        <f ca="1">IF(Table1[[#This Row],[CTN_MG_2]]="","",Table1[[#This Row],[SISA X]])</f>
        <v/>
      </c>
      <c r="AL424" s="2" t="str">
        <f ca="1">IF(Table1[[#This Row],[QTY_ECER_MG_2]]="","",Table1[[#This Row],[STN SISA X]])</f>
        <v/>
      </c>
      <c r="AM424" s="2" t="str">
        <f ca="1">IF(Table1[[#This Row],[CTN_MG_2]]="","",COUNT(AJ$6:AJ424))</f>
        <v/>
      </c>
      <c r="AN424" s="2">
        <f ca="1">IF(AND(AR$5:AR$466&gt;=$3:$3,AR$5:AR$466&lt;=$4:$4),Table1[[#This Row],[CTN]],"")</f>
        <v>1</v>
      </c>
      <c r="AO424" s="2" t="str">
        <f ca="1">IF(Table1[[#This Row],[CTN_MG_3]]="","",Table1[[#This Row],[SISA X]])</f>
        <v/>
      </c>
      <c r="AP424" s="2" t="str">
        <f ca="1">IF(Table1[[#This Row],[QTY_ECER_MG_3]]="","",Table1[[#This Row],[STN SISA X]])</f>
        <v/>
      </c>
      <c r="AQ424" s="4">
        <f ca="1">IF(Table1[[#This Row],[CTN_MG_3]]="","",COUNT(AN$6:AN424))</f>
        <v>102</v>
      </c>
      <c r="AR424" s="3">
        <f ca="1">INDEX([1]!NOTA[TGL_H],Table1[[#This Row],[//NOTA]])</f>
        <v>45127</v>
      </c>
    </row>
    <row r="425" spans="1:44" x14ac:dyDescent="0.25">
      <c r="A425" s="1">
        <v>529</v>
      </c>
      <c r="D425" s="4" t="str">
        <f ca="1">INDEX([1]!NOTA[NB NOTA_C_QTY],Table1[[#This Row],[//NOTA]])</f>
        <v>tapecuttertd103jk24pcsartomoro</v>
      </c>
      <c r="E42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tapecutterjktd10324pcs</v>
      </c>
      <c r="F425" s="4" t="e">
        <f ca="1">MATCH(Table1[NB BM_C_QTY],Table6[POINTER],0)</f>
        <v>#N/A</v>
      </c>
      <c r="G425" s="4">
        <f t="shared" si="9"/>
        <v>529</v>
      </c>
      <c r="H425" s="4">
        <f ca="1">MATCH(Table1[[#This Row],[NB NOTA_C_QTY]],[2]!db[NB NOTA_C_QTY+F],0)</f>
        <v>2390</v>
      </c>
      <c r="I425" s="4" t="str">
        <f ca="1">INDEX(INDIRECT($4:$4),Table1[//DB])</f>
        <v>Tape cutter JK TD-103</v>
      </c>
      <c r="J425" s="4" t="str">
        <f ca="1">INDEX(INDIRECT($4:$4),Table1[//DB])</f>
        <v>ARTO MORO</v>
      </c>
      <c r="K425" s="5" t="str">
        <f ca="1">INDEX(INDIRECT($4:$4),Table1[//DB])</f>
        <v>ATALI</v>
      </c>
      <c r="L425" s="4" t="str">
        <f ca="1">INDEX(INDIRECT($4:$4),Table1[//DB])</f>
        <v>24 PCS</v>
      </c>
      <c r="M425" s="4" t="str">
        <f ca="1">INDEX(INDIRECT($4:$4),Table1[//DB])</f>
        <v>isolasi</v>
      </c>
      <c r="N425" s="4" t="str">
        <f ca="1">INDEX(INDIRECT($4:$4),Table1[//DB])</f>
        <v>24</v>
      </c>
      <c r="O425" s="4" t="str">
        <f ca="1">INDEX(INDIRECT($4:$4),Table1[//DB])</f>
        <v>PCS</v>
      </c>
      <c r="P425" s="4" t="str">
        <f ca="1">INDEX(INDIRECT($4:$4),Table1[//DB])</f>
        <v/>
      </c>
      <c r="Q425" s="4" t="str">
        <f ca="1">INDEX(INDIRECT($4:$4),Table1[//DB])</f>
        <v/>
      </c>
      <c r="R425" s="4" t="str">
        <f ca="1">INDEX(INDIRECT($4:$4),Table1[//DB])</f>
        <v/>
      </c>
      <c r="S425" s="4" t="str">
        <f ca="1">INDEX(INDIRECT($4:$4),Table1[//DB])</f>
        <v/>
      </c>
      <c r="T425" s="4">
        <f ca="1">INDEX(INDIRECT($4:$4),Table1[//DB])</f>
        <v>24</v>
      </c>
      <c r="U425" s="4" t="str">
        <f ca="1">INDEX(INDIRECT($4:$4),Table1[//DB])</f>
        <v>PCS</v>
      </c>
      <c r="V425" s="4"/>
      <c r="W425" s="2">
        <f>INDEX([1]!NOTA[C],Table1[[#This Row],[//NOTA]])</f>
        <v>2</v>
      </c>
      <c r="X425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25" s="2">
        <f>IF(Table1[[#This Row],[CTN]]&lt;1,"",INDEX([1]!NOTA[QTY],Table1[[#This Row],[//NOTA]]))</f>
        <v>48</v>
      </c>
      <c r="Z425" s="2" t="str">
        <f>IF(Table1[[#This Row],[CTN]]&lt;1,"",INDEX([1]!NOTA[STN],Table1[[#This Row],[//NOTA]]))</f>
        <v>PCS</v>
      </c>
      <c r="AA42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</v>
      </c>
      <c r="AB425" s="4" t="str">
        <f>IF(Table1[[#This Row],[CTN]]&lt;1,INDEX([1]!NOTA[QTY],Table1[[#This Row],[//NOTA]]),"")</f>
        <v/>
      </c>
      <c r="AC425" s="4" t="str">
        <f>IF(Table1[[#This Row],[SISA]]="","",INDEX([1]!NOTA[STN],Table1[[#This Row],[//NOTA]]))</f>
        <v/>
      </c>
      <c r="AD42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25" s="2" t="str">
        <f>IF(Table1[[#This Row],[SISA X]]="","",Table1[[#This Row],[STN X]])</f>
        <v/>
      </c>
      <c r="AF425" s="2" t="str">
        <f ca="1">IF(AND(AR$5:AR$466&gt;=$3:$3,AR$5:AR$466&lt;=$4:$4),Table1[[#This Row],[CTN]],"")</f>
        <v/>
      </c>
      <c r="AG425" s="2" t="str">
        <f ca="1">IF(Table1[[#This Row],[CTN_MG_1]]="","",Table1[[#This Row],[SISA X]])</f>
        <v/>
      </c>
      <c r="AH425" s="2" t="str">
        <f ca="1">IF(Table1[[#This Row],[QTY_ECER_MG_1]]="","",Table1[[#This Row],[STN SISA X]])</f>
        <v/>
      </c>
      <c r="AI425" s="2" t="str">
        <f ca="1">IF(Table1[[#This Row],[CTN_MG_1]]="","",COUNT(AF$6:AF425))</f>
        <v/>
      </c>
      <c r="AJ425" s="2" t="str">
        <f ca="1">IF(AND(Table1[TGL_H]&gt;=$3:$3,Table1[TGL_H]&lt;=$4:$4),Table1[CTN],"")</f>
        <v/>
      </c>
      <c r="AK425" s="2" t="str">
        <f ca="1">IF(Table1[[#This Row],[CTN_MG_2]]="","",Table1[[#This Row],[SISA X]])</f>
        <v/>
      </c>
      <c r="AL425" s="2" t="str">
        <f ca="1">IF(Table1[[#This Row],[QTY_ECER_MG_2]]="","",Table1[[#This Row],[STN SISA X]])</f>
        <v/>
      </c>
      <c r="AM425" s="2" t="str">
        <f ca="1">IF(Table1[[#This Row],[CTN_MG_2]]="","",COUNT(AJ$6:AJ425))</f>
        <v/>
      </c>
      <c r="AN425" s="2">
        <f ca="1">IF(AND(AR$5:AR$466&gt;=$3:$3,AR$5:AR$466&lt;=$4:$4),Table1[[#This Row],[CTN]],"")</f>
        <v>2</v>
      </c>
      <c r="AO425" s="2" t="str">
        <f ca="1">IF(Table1[[#This Row],[CTN_MG_3]]="","",Table1[[#This Row],[SISA X]])</f>
        <v/>
      </c>
      <c r="AP425" s="2" t="str">
        <f ca="1">IF(Table1[[#This Row],[QTY_ECER_MG_3]]="","",Table1[[#This Row],[STN SISA X]])</f>
        <v/>
      </c>
      <c r="AQ425" s="4">
        <f ca="1">IF(Table1[[#This Row],[CTN_MG_3]]="","",COUNT(AN$6:AN425))</f>
        <v>103</v>
      </c>
      <c r="AR425" s="3">
        <f ca="1">INDEX([1]!NOTA[TGL_H],Table1[[#This Row],[//NOTA]])</f>
        <v>45127</v>
      </c>
    </row>
    <row r="426" spans="1:44" x14ac:dyDescent="0.25">
      <c r="A426" s="1">
        <v>530</v>
      </c>
      <c r="D426" s="4" t="str">
        <f ca="1">INDEX([1]!NOTA[NB NOTA_C_QTY],Table1[[#This Row],[//NOTA]])</f>
        <v>crayonputartwcr12sjk12lsnartomoro</v>
      </c>
      <c r="E42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crayonputarjktwcr12s12lsn</v>
      </c>
      <c r="F426" s="4" t="e">
        <f ca="1">MATCH(Table1[NB BM_C_QTY],Table6[POINTER],0)</f>
        <v>#N/A</v>
      </c>
      <c r="G426" s="4">
        <f t="shared" si="9"/>
        <v>530</v>
      </c>
      <c r="H426" s="4">
        <f ca="1">MATCH(Table1[[#This Row],[NB NOTA_C_QTY]],[2]!db[NB NOTA_C_QTY+F],0)</f>
        <v>642</v>
      </c>
      <c r="I426" s="4" t="str">
        <f ca="1">INDEX(INDIRECT($4:$4),Table1[//DB])</f>
        <v>Crayon putar JK TWCR-12 S</v>
      </c>
      <c r="J426" s="4" t="str">
        <f ca="1">INDEX(INDIRECT($4:$4),Table1[//DB])</f>
        <v>ARTO MORO</v>
      </c>
      <c r="K426" s="5" t="str">
        <f ca="1">INDEX(INDIRECT($4:$4),Table1[//DB])</f>
        <v>ATALI</v>
      </c>
      <c r="L426" s="4" t="str">
        <f ca="1">INDEX(INDIRECT($4:$4),Table1[//DB])</f>
        <v>12 LSN</v>
      </c>
      <c r="M426" s="4" t="str">
        <f ca="1">INDEX(INDIRECT($4:$4),Table1[//DB])</f>
        <v>cr/op</v>
      </c>
      <c r="N426" s="4" t="str">
        <f ca="1">INDEX(INDIRECT($4:$4),Table1[//DB])</f>
        <v>12</v>
      </c>
      <c r="O426" s="4" t="str">
        <f ca="1">INDEX(INDIRECT($4:$4),Table1[//DB])</f>
        <v>LSN</v>
      </c>
      <c r="P426" s="4">
        <f ca="1">INDEX(INDIRECT($4:$4),Table1[//DB])</f>
        <v>12</v>
      </c>
      <c r="Q426" s="4" t="str">
        <f ca="1">INDEX(INDIRECT($4:$4),Table1[//DB])</f>
        <v>PCS</v>
      </c>
      <c r="R426" s="4" t="str">
        <f ca="1">INDEX(INDIRECT($4:$4),Table1[//DB])</f>
        <v/>
      </c>
      <c r="S426" s="4" t="str">
        <f ca="1">INDEX(INDIRECT($4:$4),Table1[//DB])</f>
        <v/>
      </c>
      <c r="T426" s="4">
        <f ca="1">INDEX(INDIRECT($4:$4),Table1[//DB])</f>
        <v>144</v>
      </c>
      <c r="U426" s="4" t="str">
        <f ca="1">INDEX(INDIRECT($4:$4),Table1[//DB])</f>
        <v>PCS</v>
      </c>
      <c r="V426" s="4"/>
      <c r="W426" s="2">
        <f>INDEX([1]!NOTA[C],Table1[[#This Row],[//NOTA]])</f>
        <v>2</v>
      </c>
      <c r="X426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26" s="2">
        <f>IF(Table1[[#This Row],[CTN]]&lt;1,"",INDEX([1]!NOTA[QTY],Table1[[#This Row],[//NOTA]]))</f>
        <v>288</v>
      </c>
      <c r="Z426" s="2" t="str">
        <f>IF(Table1[[#This Row],[CTN]]&lt;1,"",INDEX([1]!NOTA[STN],Table1[[#This Row],[//NOTA]]))</f>
        <v>SET</v>
      </c>
      <c r="AA42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426" s="4" t="str">
        <f>IF(Table1[[#This Row],[CTN]]&lt;1,INDEX([1]!NOTA[QTY],Table1[[#This Row],[//NOTA]]),"")</f>
        <v/>
      </c>
      <c r="AC426" s="4" t="str">
        <f>IF(Table1[[#This Row],[SISA]]="","",INDEX([1]!NOTA[STN],Table1[[#This Row],[//NOTA]]))</f>
        <v/>
      </c>
      <c r="AD42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26" s="2" t="str">
        <f>IF(Table1[[#This Row],[SISA X]]="","",Table1[[#This Row],[STN X]])</f>
        <v/>
      </c>
      <c r="AF426" s="2" t="str">
        <f ca="1">IF(AND(AR$5:AR$466&gt;=$3:$3,AR$5:AR$466&lt;=$4:$4),Table1[[#This Row],[CTN]],"")</f>
        <v/>
      </c>
      <c r="AG426" s="2" t="str">
        <f ca="1">IF(Table1[[#This Row],[CTN_MG_1]]="","",Table1[[#This Row],[SISA X]])</f>
        <v/>
      </c>
      <c r="AH426" s="2" t="str">
        <f ca="1">IF(Table1[[#This Row],[QTY_ECER_MG_1]]="","",Table1[[#This Row],[STN SISA X]])</f>
        <v/>
      </c>
      <c r="AI426" s="2" t="str">
        <f ca="1">IF(Table1[[#This Row],[CTN_MG_1]]="","",COUNT(AF$6:AF426))</f>
        <v/>
      </c>
      <c r="AJ426" s="2" t="str">
        <f ca="1">IF(AND(Table1[TGL_H]&gt;=$3:$3,Table1[TGL_H]&lt;=$4:$4),Table1[CTN],"")</f>
        <v/>
      </c>
      <c r="AK426" s="2" t="str">
        <f ca="1">IF(Table1[[#This Row],[CTN_MG_2]]="","",Table1[[#This Row],[SISA X]])</f>
        <v/>
      </c>
      <c r="AL426" s="2" t="str">
        <f ca="1">IF(Table1[[#This Row],[QTY_ECER_MG_2]]="","",Table1[[#This Row],[STN SISA X]])</f>
        <v/>
      </c>
      <c r="AM426" s="2" t="str">
        <f ca="1">IF(Table1[[#This Row],[CTN_MG_2]]="","",COUNT(AJ$6:AJ426))</f>
        <v/>
      </c>
      <c r="AN426" s="2">
        <f ca="1">IF(AND(AR$5:AR$466&gt;=$3:$3,AR$5:AR$466&lt;=$4:$4),Table1[[#This Row],[CTN]],"")</f>
        <v>2</v>
      </c>
      <c r="AO426" s="2" t="str">
        <f ca="1">IF(Table1[[#This Row],[CTN_MG_3]]="","",Table1[[#This Row],[SISA X]])</f>
        <v/>
      </c>
      <c r="AP426" s="2" t="str">
        <f ca="1">IF(Table1[[#This Row],[QTY_ECER_MG_3]]="","",Table1[[#This Row],[STN SISA X]])</f>
        <v/>
      </c>
      <c r="AQ426" s="4">
        <f ca="1">IF(Table1[[#This Row],[CTN_MG_3]]="","",COUNT(AN$6:AN426))</f>
        <v>104</v>
      </c>
      <c r="AR426" s="3">
        <f ca="1">INDEX([1]!NOTA[TGL_H],Table1[[#This Row],[//NOTA]])</f>
        <v>45127</v>
      </c>
    </row>
    <row r="427" spans="1:44" x14ac:dyDescent="0.25">
      <c r="A427" s="1">
        <v>531</v>
      </c>
      <c r="D427" s="4" t="str">
        <f ca="1">INDEX([1]!NOTA[NB NOTA_C_QTY],Table1[[#This Row],[//NOTA]])</f>
        <v>correctionfluidcfs209jk36lsnartomoro</v>
      </c>
      <c r="E42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tipeexjkcfs20936lsn</v>
      </c>
      <c r="F427" s="4" t="e">
        <f ca="1">MATCH(Table1[NB BM_C_QTY],Table6[POINTER],0)</f>
        <v>#N/A</v>
      </c>
      <c r="G427" s="4">
        <f t="shared" si="9"/>
        <v>531</v>
      </c>
      <c r="H427" s="4">
        <f ca="1">MATCH(Table1[[#This Row],[NB NOTA_C_QTY]],[2]!db[NB NOTA_C_QTY+F],0)</f>
        <v>588</v>
      </c>
      <c r="I427" s="4" t="str">
        <f ca="1">INDEX(INDIRECT($4:$4),Table1[//DB])</f>
        <v>Tipe-ex JK CF-S209</v>
      </c>
      <c r="J427" s="4" t="str">
        <f ca="1">INDEX(INDIRECT($4:$4),Table1[//DB])</f>
        <v>ARTO MORO</v>
      </c>
      <c r="K427" s="5" t="str">
        <f ca="1">INDEX(INDIRECT($4:$4),Table1[//DB])</f>
        <v>ATALI</v>
      </c>
      <c r="L427" s="4" t="str">
        <f ca="1">INDEX(INDIRECT($4:$4),Table1[//DB])</f>
        <v>36 LSN</v>
      </c>
      <c r="M427" s="4" t="str">
        <f ca="1">INDEX(INDIRECT($4:$4),Table1[//DB])</f>
        <v>tipex</v>
      </c>
      <c r="N427" s="4" t="str">
        <f ca="1">INDEX(INDIRECT($4:$4),Table1[//DB])</f>
        <v>36</v>
      </c>
      <c r="O427" s="4" t="str">
        <f ca="1">INDEX(INDIRECT($4:$4),Table1[//DB])</f>
        <v>LSN</v>
      </c>
      <c r="P427" s="4">
        <f ca="1">INDEX(INDIRECT($4:$4),Table1[//DB])</f>
        <v>12</v>
      </c>
      <c r="Q427" s="4" t="str">
        <f ca="1">INDEX(INDIRECT($4:$4),Table1[//DB])</f>
        <v>PCS</v>
      </c>
      <c r="R427" s="4" t="str">
        <f ca="1">INDEX(INDIRECT($4:$4),Table1[//DB])</f>
        <v/>
      </c>
      <c r="S427" s="4" t="str">
        <f ca="1">INDEX(INDIRECT($4:$4),Table1[//DB])</f>
        <v/>
      </c>
      <c r="T427" s="4">
        <f ca="1">INDEX(INDIRECT($4:$4),Table1[//DB])</f>
        <v>432</v>
      </c>
      <c r="U427" s="4" t="str">
        <f ca="1">INDEX(INDIRECT($4:$4),Table1[//DB])</f>
        <v>PCS</v>
      </c>
      <c r="V427" s="4"/>
      <c r="W427" s="2">
        <f>INDEX([1]!NOTA[C],Table1[[#This Row],[//NOTA]])</f>
        <v>1</v>
      </c>
      <c r="X42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27" s="2">
        <f>IF(Table1[[#This Row],[CTN]]&lt;1,"",INDEX([1]!NOTA[QTY],Table1[[#This Row],[//NOTA]]))</f>
        <v>36</v>
      </c>
      <c r="Z427" s="2" t="str">
        <f>IF(Table1[[#This Row],[CTN]]&lt;1,"",INDEX([1]!NOTA[STN],Table1[[#This Row],[//NOTA]]))</f>
        <v>LSN</v>
      </c>
      <c r="AA42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</v>
      </c>
      <c r="AB427" s="4" t="str">
        <f>IF(Table1[[#This Row],[CTN]]&lt;1,INDEX([1]!NOTA[QTY],Table1[[#This Row],[//NOTA]]),"")</f>
        <v/>
      </c>
      <c r="AC427" s="4" t="str">
        <f>IF(Table1[[#This Row],[SISA]]="","",INDEX([1]!NOTA[STN],Table1[[#This Row],[//NOTA]]))</f>
        <v/>
      </c>
      <c r="AD42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27" s="2" t="str">
        <f>IF(Table1[[#This Row],[SISA X]]="","",Table1[[#This Row],[STN X]])</f>
        <v/>
      </c>
      <c r="AF427" s="2" t="str">
        <f ca="1">IF(AND(AR$5:AR$466&gt;=$3:$3,AR$5:AR$466&lt;=$4:$4),Table1[[#This Row],[CTN]],"")</f>
        <v/>
      </c>
      <c r="AG427" s="2" t="str">
        <f ca="1">IF(Table1[[#This Row],[CTN_MG_1]]="","",Table1[[#This Row],[SISA X]])</f>
        <v/>
      </c>
      <c r="AH427" s="2" t="str">
        <f ca="1">IF(Table1[[#This Row],[QTY_ECER_MG_1]]="","",Table1[[#This Row],[STN SISA X]])</f>
        <v/>
      </c>
      <c r="AI427" s="2" t="str">
        <f ca="1">IF(Table1[[#This Row],[CTN_MG_1]]="","",COUNT(AF$6:AF427))</f>
        <v/>
      </c>
      <c r="AJ427" s="2" t="str">
        <f ca="1">IF(AND(Table1[TGL_H]&gt;=$3:$3,Table1[TGL_H]&lt;=$4:$4),Table1[CTN],"")</f>
        <v/>
      </c>
      <c r="AK427" s="2" t="str">
        <f ca="1">IF(Table1[[#This Row],[CTN_MG_2]]="","",Table1[[#This Row],[SISA X]])</f>
        <v/>
      </c>
      <c r="AL427" s="2" t="str">
        <f ca="1">IF(Table1[[#This Row],[QTY_ECER_MG_2]]="","",Table1[[#This Row],[STN SISA X]])</f>
        <v/>
      </c>
      <c r="AM427" s="2" t="str">
        <f ca="1">IF(Table1[[#This Row],[CTN_MG_2]]="","",COUNT(AJ$6:AJ427))</f>
        <v/>
      </c>
      <c r="AN427" s="2">
        <f ca="1">IF(AND(AR$5:AR$466&gt;=$3:$3,AR$5:AR$466&lt;=$4:$4),Table1[[#This Row],[CTN]],"")</f>
        <v>1</v>
      </c>
      <c r="AO427" s="2" t="str">
        <f ca="1">IF(Table1[[#This Row],[CTN_MG_3]]="","",Table1[[#This Row],[SISA X]])</f>
        <v/>
      </c>
      <c r="AP427" s="2" t="str">
        <f ca="1">IF(Table1[[#This Row],[QTY_ECER_MG_3]]="","",Table1[[#This Row],[STN SISA X]])</f>
        <v/>
      </c>
      <c r="AQ427" s="4">
        <f ca="1">IF(Table1[[#This Row],[CTN_MG_3]]="","",COUNT(AN$6:AN427))</f>
        <v>105</v>
      </c>
      <c r="AR427" s="3">
        <f ca="1">INDEX([1]!NOTA[TGL_H],Table1[[#This Row],[//NOTA]])</f>
        <v>45127</v>
      </c>
    </row>
    <row r="428" spans="1:44" x14ac:dyDescent="0.25">
      <c r="A428" s="1">
        <v>532</v>
      </c>
      <c r="D428" s="4" t="str">
        <f ca="1">INDEX([1]!NOTA[NB NOTA_C_QTY],Table1[[#This Row],[//NOTA]])</f>
        <v>correctionfluidcfs205ptjk48lsnartomoro</v>
      </c>
      <c r="E42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tipeexjkcf205pt48lsn</v>
      </c>
      <c r="F428" s="4" t="e">
        <f ca="1">MATCH(Table1[NB BM_C_QTY],Table6[POINTER],0)</f>
        <v>#N/A</v>
      </c>
      <c r="G428" s="4">
        <f t="shared" si="9"/>
        <v>532</v>
      </c>
      <c r="H428" s="4">
        <f ca="1">MATCH(Table1[[#This Row],[NB NOTA_C_QTY]],[2]!db[NB NOTA_C_QTY+F],0)</f>
        <v>585</v>
      </c>
      <c r="I428" s="4" t="str">
        <f ca="1">INDEX(INDIRECT($4:$4),Table1[//DB])</f>
        <v>Tipe-ex JK CF-205 PT</v>
      </c>
      <c r="J428" s="4" t="str">
        <f ca="1">INDEX(INDIRECT($4:$4),Table1[//DB])</f>
        <v>ARTO MORO</v>
      </c>
      <c r="K428" s="5" t="str">
        <f ca="1">INDEX(INDIRECT($4:$4),Table1[//DB])</f>
        <v>ATALI</v>
      </c>
      <c r="L428" s="4" t="str">
        <f ca="1">INDEX(INDIRECT($4:$4),Table1[//DB])</f>
        <v>48 LSN</v>
      </c>
      <c r="M428" s="4" t="str">
        <f ca="1">INDEX(INDIRECT($4:$4),Table1[//DB])</f>
        <v>tipex</v>
      </c>
      <c r="N428" s="4" t="str">
        <f ca="1">INDEX(INDIRECT($4:$4),Table1[//DB])</f>
        <v>48</v>
      </c>
      <c r="O428" s="4" t="str">
        <f ca="1">INDEX(INDIRECT($4:$4),Table1[//DB])</f>
        <v>LSN</v>
      </c>
      <c r="P428" s="4">
        <f ca="1">INDEX(INDIRECT($4:$4),Table1[//DB])</f>
        <v>12</v>
      </c>
      <c r="Q428" s="4" t="str">
        <f ca="1">INDEX(INDIRECT($4:$4),Table1[//DB])</f>
        <v>PCS</v>
      </c>
      <c r="R428" s="4" t="str">
        <f ca="1">INDEX(INDIRECT($4:$4),Table1[//DB])</f>
        <v/>
      </c>
      <c r="S428" s="4" t="str">
        <f ca="1">INDEX(INDIRECT($4:$4),Table1[//DB])</f>
        <v/>
      </c>
      <c r="T428" s="4">
        <f ca="1">INDEX(INDIRECT($4:$4),Table1[//DB])</f>
        <v>576</v>
      </c>
      <c r="U428" s="4" t="str">
        <f ca="1">INDEX(INDIRECT($4:$4),Table1[//DB])</f>
        <v>PCS</v>
      </c>
      <c r="V428" s="4"/>
      <c r="W428" s="2">
        <f>INDEX([1]!NOTA[C],Table1[[#This Row],[//NOTA]])</f>
        <v>1</v>
      </c>
      <c r="X428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28" s="2">
        <f>IF(Table1[[#This Row],[CTN]]&lt;1,"",INDEX([1]!NOTA[QTY],Table1[[#This Row],[//NOTA]]))</f>
        <v>48</v>
      </c>
      <c r="Z428" s="2" t="str">
        <f>IF(Table1[[#This Row],[CTN]]&lt;1,"",INDEX([1]!NOTA[STN],Table1[[#This Row],[//NOTA]]))</f>
        <v>LSN</v>
      </c>
      <c r="AA428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B428" s="4" t="str">
        <f>IF(Table1[[#This Row],[CTN]]&lt;1,INDEX([1]!NOTA[QTY],Table1[[#This Row],[//NOTA]]),"")</f>
        <v/>
      </c>
      <c r="AC428" s="4" t="str">
        <f>IF(Table1[[#This Row],[SISA]]="","",INDEX([1]!NOTA[STN],Table1[[#This Row],[//NOTA]]))</f>
        <v/>
      </c>
      <c r="AD42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28" s="2" t="str">
        <f>IF(Table1[[#This Row],[SISA X]]="","",Table1[[#This Row],[STN X]])</f>
        <v/>
      </c>
      <c r="AF428" s="2" t="str">
        <f ca="1">IF(AND(AR$5:AR$466&gt;=$3:$3,AR$5:AR$466&lt;=$4:$4),Table1[[#This Row],[CTN]],"")</f>
        <v/>
      </c>
      <c r="AG428" s="2" t="str">
        <f ca="1">IF(Table1[[#This Row],[CTN_MG_1]]="","",Table1[[#This Row],[SISA X]])</f>
        <v/>
      </c>
      <c r="AH428" s="2" t="str">
        <f ca="1">IF(Table1[[#This Row],[QTY_ECER_MG_1]]="","",Table1[[#This Row],[STN SISA X]])</f>
        <v/>
      </c>
      <c r="AI428" s="2" t="str">
        <f ca="1">IF(Table1[[#This Row],[CTN_MG_1]]="","",COUNT(AF$6:AF428))</f>
        <v/>
      </c>
      <c r="AJ428" s="2" t="str">
        <f ca="1">IF(AND(Table1[TGL_H]&gt;=$3:$3,Table1[TGL_H]&lt;=$4:$4),Table1[CTN],"")</f>
        <v/>
      </c>
      <c r="AK428" s="2" t="str">
        <f ca="1">IF(Table1[[#This Row],[CTN_MG_2]]="","",Table1[[#This Row],[SISA X]])</f>
        <v/>
      </c>
      <c r="AL428" s="2" t="str">
        <f ca="1">IF(Table1[[#This Row],[QTY_ECER_MG_2]]="","",Table1[[#This Row],[STN SISA X]])</f>
        <v/>
      </c>
      <c r="AM428" s="2" t="str">
        <f ca="1">IF(Table1[[#This Row],[CTN_MG_2]]="","",COUNT(AJ$6:AJ428))</f>
        <v/>
      </c>
      <c r="AN428" s="2">
        <f ca="1">IF(AND(AR$5:AR$466&gt;=$3:$3,AR$5:AR$466&lt;=$4:$4),Table1[[#This Row],[CTN]],"")</f>
        <v>1</v>
      </c>
      <c r="AO428" s="2" t="str">
        <f ca="1">IF(Table1[[#This Row],[CTN_MG_3]]="","",Table1[[#This Row],[SISA X]])</f>
        <v/>
      </c>
      <c r="AP428" s="2" t="str">
        <f ca="1">IF(Table1[[#This Row],[QTY_ECER_MG_3]]="","",Table1[[#This Row],[STN SISA X]])</f>
        <v/>
      </c>
      <c r="AQ428" s="4">
        <f ca="1">IF(Table1[[#This Row],[CTN_MG_3]]="","",COUNT(AN$6:AN428))</f>
        <v>106</v>
      </c>
      <c r="AR428" s="3">
        <f ca="1">INDEX([1]!NOTA[TGL_H],Table1[[#This Row],[//NOTA]])</f>
        <v>45127</v>
      </c>
    </row>
    <row r="429" spans="1:44" x14ac:dyDescent="0.25">
      <c r="A429" s="1">
        <v>533</v>
      </c>
      <c r="D429" s="4" t="str">
        <f ca="1">INDEX([1]!NOTA[NB NOTA_C_QTY],Table1[[#This Row],[//NOTA]])</f>
        <v>eraser526b40bljk50box40pcsartomoro</v>
      </c>
      <c r="E42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stipjk526b40blhitam50box40pcs</v>
      </c>
      <c r="F429" s="4" t="e">
        <f ca="1">MATCH(Table1[NB BM_C_QTY],Table6[POINTER],0)</f>
        <v>#N/A</v>
      </c>
      <c r="G429" s="4">
        <f t="shared" si="9"/>
        <v>533</v>
      </c>
      <c r="H429" s="4">
        <f ca="1">MATCH(Table1[[#This Row],[NB NOTA_C_QTY]],[2]!db[NB NOTA_C_QTY+F],0)</f>
        <v>791</v>
      </c>
      <c r="I429" s="4" t="str">
        <f ca="1">INDEX(INDIRECT($4:$4),Table1[//DB])</f>
        <v>Stip JK 526-B40 BL Hitam</v>
      </c>
      <c r="J429" s="4" t="str">
        <f ca="1">INDEX(INDIRECT($4:$4),Table1[//DB])</f>
        <v>ARTO MORO</v>
      </c>
      <c r="K429" s="5" t="str">
        <f ca="1">INDEX(INDIRECT($4:$4),Table1[//DB])</f>
        <v>ATALI</v>
      </c>
      <c r="L429" s="4" t="str">
        <f ca="1">INDEX(INDIRECT($4:$4),Table1[//DB])</f>
        <v>50 BOX (40 PCS)</v>
      </c>
      <c r="M429" s="4" t="str">
        <f ca="1">INDEX(INDIRECT($4:$4),Table1[//DB])</f>
        <v>stip</v>
      </c>
      <c r="N429" s="4" t="str">
        <f ca="1">INDEX(INDIRECT($4:$4),Table1[//DB])</f>
        <v>50</v>
      </c>
      <c r="O429" s="4" t="str">
        <f ca="1">INDEX(INDIRECT($4:$4),Table1[//DB])</f>
        <v>BOX</v>
      </c>
      <c r="P429" s="4" t="str">
        <f ca="1">INDEX(INDIRECT($4:$4),Table1[//DB])</f>
        <v>40</v>
      </c>
      <c r="Q429" s="4" t="str">
        <f ca="1">INDEX(INDIRECT($4:$4),Table1[//DB])</f>
        <v>PCS</v>
      </c>
      <c r="R429" s="4" t="str">
        <f ca="1">INDEX(INDIRECT($4:$4),Table1[//DB])</f>
        <v/>
      </c>
      <c r="S429" s="4" t="str">
        <f ca="1">INDEX(INDIRECT($4:$4),Table1[//DB])</f>
        <v/>
      </c>
      <c r="T429" s="4">
        <f ca="1">INDEX(INDIRECT($4:$4),Table1[//DB])</f>
        <v>2000</v>
      </c>
      <c r="U429" s="4" t="str">
        <f ca="1">INDEX(INDIRECT($4:$4),Table1[//DB])</f>
        <v>PCS</v>
      </c>
      <c r="V429" s="4"/>
      <c r="W429" s="2">
        <f>INDEX([1]!NOTA[C],Table1[[#This Row],[//NOTA]])</f>
        <v>1</v>
      </c>
      <c r="X429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29" s="2">
        <f>IF(Table1[[#This Row],[CTN]]&lt;1,"",INDEX([1]!NOTA[QTY],Table1[[#This Row],[//NOTA]]))</f>
        <v>50</v>
      </c>
      <c r="Z429" s="2" t="str">
        <f>IF(Table1[[#This Row],[CTN]]&lt;1,"",INDEX([1]!NOTA[STN],Table1[[#This Row],[//NOTA]]))</f>
        <v>BOX</v>
      </c>
      <c r="AA42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2000</v>
      </c>
      <c r="AB429" s="4" t="str">
        <f>IF(Table1[[#This Row],[CTN]]&lt;1,INDEX([1]!NOTA[QTY],Table1[[#This Row],[//NOTA]]),"")</f>
        <v/>
      </c>
      <c r="AC429" s="4" t="str">
        <f>IF(Table1[[#This Row],[SISA]]="","",INDEX([1]!NOTA[STN],Table1[[#This Row],[//NOTA]]))</f>
        <v/>
      </c>
      <c r="AD42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29" s="2" t="str">
        <f>IF(Table1[[#This Row],[SISA X]]="","",Table1[[#This Row],[STN X]])</f>
        <v/>
      </c>
      <c r="AF429" s="2" t="str">
        <f ca="1">IF(AND(AR$5:AR$466&gt;=$3:$3,AR$5:AR$466&lt;=$4:$4),Table1[[#This Row],[CTN]],"")</f>
        <v/>
      </c>
      <c r="AG429" s="2" t="str">
        <f ca="1">IF(Table1[[#This Row],[CTN_MG_1]]="","",Table1[[#This Row],[SISA X]])</f>
        <v/>
      </c>
      <c r="AH429" s="2" t="str">
        <f ca="1">IF(Table1[[#This Row],[QTY_ECER_MG_1]]="","",Table1[[#This Row],[STN SISA X]])</f>
        <v/>
      </c>
      <c r="AI429" s="2" t="str">
        <f ca="1">IF(Table1[[#This Row],[CTN_MG_1]]="","",COUNT(AF$6:AF429))</f>
        <v/>
      </c>
      <c r="AJ429" s="2" t="str">
        <f ca="1">IF(AND(Table1[TGL_H]&gt;=$3:$3,Table1[TGL_H]&lt;=$4:$4),Table1[CTN],"")</f>
        <v/>
      </c>
      <c r="AK429" s="2" t="str">
        <f ca="1">IF(Table1[[#This Row],[CTN_MG_2]]="","",Table1[[#This Row],[SISA X]])</f>
        <v/>
      </c>
      <c r="AL429" s="2" t="str">
        <f ca="1">IF(Table1[[#This Row],[QTY_ECER_MG_2]]="","",Table1[[#This Row],[STN SISA X]])</f>
        <v/>
      </c>
      <c r="AM429" s="2" t="str">
        <f ca="1">IF(Table1[[#This Row],[CTN_MG_2]]="","",COUNT(AJ$6:AJ429))</f>
        <v/>
      </c>
      <c r="AN429" s="2">
        <f ca="1">IF(AND(AR$5:AR$466&gt;=$3:$3,AR$5:AR$466&lt;=$4:$4),Table1[[#This Row],[CTN]],"")</f>
        <v>1</v>
      </c>
      <c r="AO429" s="2" t="str">
        <f ca="1">IF(Table1[[#This Row],[CTN_MG_3]]="","",Table1[[#This Row],[SISA X]])</f>
        <v/>
      </c>
      <c r="AP429" s="2" t="str">
        <f ca="1">IF(Table1[[#This Row],[QTY_ECER_MG_3]]="","",Table1[[#This Row],[STN SISA X]])</f>
        <v/>
      </c>
      <c r="AQ429" s="4">
        <f ca="1">IF(Table1[[#This Row],[CTN_MG_3]]="","",COUNT(AN$6:AN429))</f>
        <v>107</v>
      </c>
      <c r="AR429" s="3">
        <f ca="1">INDEX([1]!NOTA[TGL_H],Table1[[#This Row],[//NOTA]])</f>
        <v>45127</v>
      </c>
    </row>
    <row r="430" spans="1:44" x14ac:dyDescent="0.25">
      <c r="A430" s="1">
        <v>534</v>
      </c>
      <c r="D430" s="4" t="str">
        <f ca="1">INDEX([1]!NOTA[NB NOTA_C_QTY],Table1[[#This Row],[//NOTA]])</f>
        <v>eraser526b40pjk50box40pcsartomoro</v>
      </c>
      <c r="E43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stipjk526b40pputih50box40pcs</v>
      </c>
      <c r="F430" s="4" t="e">
        <f ca="1">MATCH(Table1[NB BM_C_QTY],Table6[POINTER],0)</f>
        <v>#N/A</v>
      </c>
      <c r="G430" s="4">
        <f t="shared" si="9"/>
        <v>534</v>
      </c>
      <c r="H430" s="4">
        <f ca="1">MATCH(Table1[[#This Row],[NB NOTA_C_QTY]],[2]!db[NB NOTA_C_QTY+F],0)</f>
        <v>793</v>
      </c>
      <c r="I430" s="4" t="str">
        <f ca="1">INDEX(INDIRECT($4:$4),Table1[//DB])</f>
        <v>Stip JK 526-B40 P Putih</v>
      </c>
      <c r="J430" s="4" t="str">
        <f ca="1">INDEX(INDIRECT($4:$4),Table1[//DB])</f>
        <v>ARTO MORO</v>
      </c>
      <c r="K430" s="5" t="str">
        <f ca="1">INDEX(INDIRECT($4:$4),Table1[//DB])</f>
        <v>ATALI</v>
      </c>
      <c r="L430" s="4" t="str">
        <f ca="1">INDEX(INDIRECT($4:$4),Table1[//DB])</f>
        <v>50 BOX (40 PCS)</v>
      </c>
      <c r="M430" s="4" t="str">
        <f ca="1">INDEX(INDIRECT($4:$4),Table1[//DB])</f>
        <v>stip</v>
      </c>
      <c r="N430" s="4" t="str">
        <f ca="1">INDEX(INDIRECT($4:$4),Table1[//DB])</f>
        <v>50</v>
      </c>
      <c r="O430" s="4" t="str">
        <f ca="1">INDEX(INDIRECT($4:$4),Table1[//DB])</f>
        <v>BOX</v>
      </c>
      <c r="P430" s="4" t="str">
        <f ca="1">INDEX(INDIRECT($4:$4),Table1[//DB])</f>
        <v>40</v>
      </c>
      <c r="Q430" s="4" t="str">
        <f ca="1">INDEX(INDIRECT($4:$4),Table1[//DB])</f>
        <v>PCS</v>
      </c>
      <c r="R430" s="4" t="str">
        <f ca="1">INDEX(INDIRECT($4:$4),Table1[//DB])</f>
        <v/>
      </c>
      <c r="S430" s="4" t="str">
        <f ca="1">INDEX(INDIRECT($4:$4),Table1[//DB])</f>
        <v/>
      </c>
      <c r="T430" s="4">
        <f ca="1">INDEX(INDIRECT($4:$4),Table1[//DB])</f>
        <v>2000</v>
      </c>
      <c r="U430" s="4" t="str">
        <f ca="1">INDEX(INDIRECT($4:$4),Table1[//DB])</f>
        <v>PCS</v>
      </c>
      <c r="V430" s="4"/>
      <c r="W430" s="2">
        <f>INDEX([1]!NOTA[C],Table1[[#This Row],[//NOTA]])</f>
        <v>7</v>
      </c>
      <c r="X430" s="2">
        <f ca="1">IF(Table1[[#This Row],[Column5]]/Table1[[#This Row],[QTY X]]=Table1[[#This Row],[CTN]],Table1[[#This Row],[Column5]]/Table1[[#This Row],[QTY X]],Table1[[#This Row],[Column5]]/Table1[[#This Row],[QTY X]]&amp;" xxx ")</f>
        <v>7</v>
      </c>
      <c r="Y430" s="2">
        <f>IF(Table1[[#This Row],[CTN]]&lt;1,"",INDEX([1]!NOTA[QTY],Table1[[#This Row],[//NOTA]]))</f>
        <v>350</v>
      </c>
      <c r="Z430" s="2" t="str">
        <f>IF(Table1[[#This Row],[CTN]]&lt;1,"",INDEX([1]!NOTA[STN],Table1[[#This Row],[//NOTA]]))</f>
        <v>BOX</v>
      </c>
      <c r="AA43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14000</v>
      </c>
      <c r="AB430" s="4" t="str">
        <f>IF(Table1[[#This Row],[CTN]]&lt;1,INDEX([1]!NOTA[QTY],Table1[[#This Row],[//NOTA]]),"")</f>
        <v/>
      </c>
      <c r="AC430" s="4" t="str">
        <f>IF(Table1[[#This Row],[SISA]]="","",INDEX([1]!NOTA[STN],Table1[[#This Row],[//NOTA]]))</f>
        <v/>
      </c>
      <c r="AD43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30" s="2" t="str">
        <f>IF(Table1[[#This Row],[SISA X]]="","",Table1[[#This Row],[STN X]])</f>
        <v/>
      </c>
      <c r="AF430" s="2" t="str">
        <f ca="1">IF(AND(AR$5:AR$466&gt;=$3:$3,AR$5:AR$466&lt;=$4:$4),Table1[[#This Row],[CTN]],"")</f>
        <v/>
      </c>
      <c r="AG430" s="2" t="str">
        <f ca="1">IF(Table1[[#This Row],[CTN_MG_1]]="","",Table1[[#This Row],[SISA X]])</f>
        <v/>
      </c>
      <c r="AH430" s="2" t="str">
        <f ca="1">IF(Table1[[#This Row],[QTY_ECER_MG_1]]="","",Table1[[#This Row],[STN SISA X]])</f>
        <v/>
      </c>
      <c r="AI430" s="2" t="str">
        <f ca="1">IF(Table1[[#This Row],[CTN_MG_1]]="","",COUNT(AF$6:AF430))</f>
        <v/>
      </c>
      <c r="AJ430" s="2" t="str">
        <f ca="1">IF(AND(Table1[TGL_H]&gt;=$3:$3,Table1[TGL_H]&lt;=$4:$4),Table1[CTN],"")</f>
        <v/>
      </c>
      <c r="AK430" s="2" t="str">
        <f ca="1">IF(Table1[[#This Row],[CTN_MG_2]]="","",Table1[[#This Row],[SISA X]])</f>
        <v/>
      </c>
      <c r="AL430" s="2" t="str">
        <f ca="1">IF(Table1[[#This Row],[QTY_ECER_MG_2]]="","",Table1[[#This Row],[STN SISA X]])</f>
        <v/>
      </c>
      <c r="AM430" s="2" t="str">
        <f ca="1">IF(Table1[[#This Row],[CTN_MG_2]]="","",COUNT(AJ$6:AJ430))</f>
        <v/>
      </c>
      <c r="AN430" s="2">
        <f ca="1">IF(AND(AR$5:AR$466&gt;=$3:$3,AR$5:AR$466&lt;=$4:$4),Table1[[#This Row],[CTN]],"")</f>
        <v>7</v>
      </c>
      <c r="AO430" s="2" t="str">
        <f ca="1">IF(Table1[[#This Row],[CTN_MG_3]]="","",Table1[[#This Row],[SISA X]])</f>
        <v/>
      </c>
      <c r="AP430" s="2" t="str">
        <f ca="1">IF(Table1[[#This Row],[QTY_ECER_MG_3]]="","",Table1[[#This Row],[STN SISA X]])</f>
        <v/>
      </c>
      <c r="AQ430" s="4">
        <f ca="1">IF(Table1[[#This Row],[CTN_MG_3]]="","",COUNT(AN$6:AN430))</f>
        <v>108</v>
      </c>
      <c r="AR430" s="3">
        <f ca="1">INDEX([1]!NOTA[TGL_H],Table1[[#This Row],[//NOTA]])</f>
        <v>45127</v>
      </c>
    </row>
    <row r="431" spans="1:44" x14ac:dyDescent="0.25">
      <c r="A431" s="1">
        <v>536</v>
      </c>
      <c r="D431" s="4" t="str">
        <f ca="1">INDEX([1]!NOTA[NB NOTA_C_QTY],Table1[[#This Row],[//NOTA]])</f>
        <v>correctiontapect520jk360pcsartomoro</v>
      </c>
      <c r="E43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tipeexkertasjkct520360pcs</v>
      </c>
      <c r="F431" s="4" t="e">
        <f ca="1">MATCH(Table1[NB BM_C_QTY],Table6[POINTER],0)</f>
        <v>#N/A</v>
      </c>
      <c r="G431" s="4">
        <f t="shared" si="9"/>
        <v>536</v>
      </c>
      <c r="H431" s="4">
        <f ca="1">MATCH(Table1[[#This Row],[NB NOTA_C_QTY]],[2]!db[NB NOTA_C_QTY+F],0)</f>
        <v>603</v>
      </c>
      <c r="I431" s="4" t="str">
        <f ca="1">INDEX(INDIRECT($4:$4),Table1[//DB])</f>
        <v>Tipe-ex Kertas JK CT-520</v>
      </c>
      <c r="J431" s="4" t="str">
        <f ca="1">INDEX(INDIRECT($4:$4),Table1[//DB])</f>
        <v>ARTO MORO</v>
      </c>
      <c r="K431" s="5" t="str">
        <f ca="1">INDEX(INDIRECT($4:$4),Table1[//DB])</f>
        <v>ATALI</v>
      </c>
      <c r="L431" s="4" t="str">
        <f ca="1">INDEX(INDIRECT($4:$4),Table1[//DB])</f>
        <v>360 PCS</v>
      </c>
      <c r="M431" s="4" t="str">
        <f ca="1">INDEX(INDIRECT($4:$4),Table1[//DB])</f>
        <v>tipex</v>
      </c>
      <c r="N431" s="4" t="str">
        <f ca="1">INDEX(INDIRECT($4:$4),Table1[//DB])</f>
        <v>360</v>
      </c>
      <c r="O431" s="4" t="str">
        <f ca="1">INDEX(INDIRECT($4:$4),Table1[//DB])</f>
        <v>PCS</v>
      </c>
      <c r="P431" s="4" t="str">
        <f ca="1">INDEX(INDIRECT($4:$4),Table1[//DB])</f>
        <v/>
      </c>
      <c r="Q431" s="4" t="str">
        <f ca="1">INDEX(INDIRECT($4:$4),Table1[//DB])</f>
        <v/>
      </c>
      <c r="R431" s="4" t="str">
        <f ca="1">INDEX(INDIRECT($4:$4),Table1[//DB])</f>
        <v/>
      </c>
      <c r="S431" s="4" t="str">
        <f ca="1">INDEX(INDIRECT($4:$4),Table1[//DB])</f>
        <v/>
      </c>
      <c r="T431" s="4">
        <f ca="1">INDEX(INDIRECT($4:$4),Table1[//DB])</f>
        <v>360</v>
      </c>
      <c r="U431" s="4" t="str">
        <f ca="1">INDEX(INDIRECT($4:$4),Table1[//DB])</f>
        <v>PCS</v>
      </c>
      <c r="V431" s="4"/>
      <c r="W431" s="2">
        <f>INDEX([1]!NOTA[C],Table1[[#This Row],[//NOTA]])</f>
        <v>1</v>
      </c>
      <c r="X43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31" s="2">
        <f>IF(Table1[[#This Row],[CTN]]&lt;1,"",INDEX([1]!NOTA[QTY],Table1[[#This Row],[//NOTA]]))</f>
        <v>360</v>
      </c>
      <c r="Z431" s="2" t="str">
        <f>IF(Table1[[#This Row],[CTN]]&lt;1,"",INDEX([1]!NOTA[STN],Table1[[#This Row],[//NOTA]]))</f>
        <v>PCS</v>
      </c>
      <c r="AA43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B431" s="4" t="str">
        <f>IF(Table1[[#This Row],[CTN]]&lt;1,INDEX([1]!NOTA[QTY],Table1[[#This Row],[//NOTA]]),"")</f>
        <v/>
      </c>
      <c r="AC431" s="4" t="str">
        <f>IF(Table1[[#This Row],[SISA]]="","",INDEX([1]!NOTA[STN],Table1[[#This Row],[//NOTA]]))</f>
        <v/>
      </c>
      <c r="AD43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31" s="2" t="str">
        <f>IF(Table1[[#This Row],[SISA X]]="","",Table1[[#This Row],[STN X]])</f>
        <v/>
      </c>
      <c r="AF431" s="2" t="str">
        <f ca="1">IF(AND(AR$5:AR$466&gt;=$3:$3,AR$5:AR$466&lt;=$4:$4),Table1[[#This Row],[CTN]],"")</f>
        <v/>
      </c>
      <c r="AG431" s="2" t="str">
        <f ca="1">IF(Table1[[#This Row],[CTN_MG_1]]="","",Table1[[#This Row],[SISA X]])</f>
        <v/>
      </c>
      <c r="AH431" s="2" t="str">
        <f ca="1">IF(Table1[[#This Row],[QTY_ECER_MG_1]]="","",Table1[[#This Row],[STN SISA X]])</f>
        <v/>
      </c>
      <c r="AI431" s="2" t="str">
        <f ca="1">IF(Table1[[#This Row],[CTN_MG_1]]="","",COUNT(AF$6:AF431))</f>
        <v/>
      </c>
      <c r="AJ431" s="2" t="str">
        <f ca="1">IF(AND(Table1[TGL_H]&gt;=$3:$3,Table1[TGL_H]&lt;=$4:$4),Table1[CTN],"")</f>
        <v/>
      </c>
      <c r="AK431" s="2" t="str">
        <f ca="1">IF(Table1[[#This Row],[CTN_MG_2]]="","",Table1[[#This Row],[SISA X]])</f>
        <v/>
      </c>
      <c r="AL431" s="2" t="str">
        <f ca="1">IF(Table1[[#This Row],[QTY_ECER_MG_2]]="","",Table1[[#This Row],[STN SISA X]])</f>
        <v/>
      </c>
      <c r="AM431" s="2" t="str">
        <f ca="1">IF(Table1[[#This Row],[CTN_MG_2]]="","",COUNT(AJ$6:AJ431))</f>
        <v/>
      </c>
      <c r="AN431" s="2">
        <f ca="1">IF(AND(AR$5:AR$466&gt;=$3:$3,AR$5:AR$466&lt;=$4:$4),Table1[[#This Row],[CTN]],"")</f>
        <v>1</v>
      </c>
      <c r="AO431" s="2" t="str">
        <f ca="1">IF(Table1[[#This Row],[CTN_MG_3]]="","",Table1[[#This Row],[SISA X]])</f>
        <v/>
      </c>
      <c r="AP431" s="2" t="str">
        <f ca="1">IF(Table1[[#This Row],[QTY_ECER_MG_3]]="","",Table1[[#This Row],[STN SISA X]])</f>
        <v/>
      </c>
      <c r="AQ431" s="4">
        <f ca="1">IF(Table1[[#This Row],[CTN_MG_3]]="","",COUNT(AN$6:AN431))</f>
        <v>109</v>
      </c>
      <c r="AR431" s="3">
        <f ca="1">INDEX([1]!NOTA[TGL_H],Table1[[#This Row],[//NOTA]])</f>
        <v>45127</v>
      </c>
    </row>
    <row r="432" spans="1:44" x14ac:dyDescent="0.25">
      <c r="A432" s="1">
        <v>537</v>
      </c>
      <c r="D432" s="4" t="str">
        <f ca="1">INDEX([1]!NOTA[NB NOTA_C_QTY],Table1[[#This Row],[//NOTA]])</f>
        <v>correctiontapect533jk40lsnartomoro</v>
      </c>
      <c r="E43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tipeexkertasjkct53340lsn</v>
      </c>
      <c r="F432" s="4" t="e">
        <f ca="1">MATCH(Table1[NB BM_C_QTY],Table6[POINTER],0)</f>
        <v>#N/A</v>
      </c>
      <c r="G432" s="4">
        <f t="shared" si="9"/>
        <v>537</v>
      </c>
      <c r="H432" s="4">
        <f ca="1">MATCH(Table1[[#This Row],[NB NOTA_C_QTY]],[2]!db[NB NOTA_C_QTY+F],0)</f>
        <v>607</v>
      </c>
      <c r="I432" s="4" t="str">
        <f ca="1">INDEX(INDIRECT($4:$4),Table1[//DB])</f>
        <v>Tipe-ex kertas JK CT-533</v>
      </c>
      <c r="J432" s="4" t="str">
        <f ca="1">INDEX(INDIRECT($4:$4),Table1[//DB])</f>
        <v>ARTO MORO</v>
      </c>
      <c r="K432" s="5" t="str">
        <f ca="1">INDEX(INDIRECT($4:$4),Table1[//DB])</f>
        <v>ATALI</v>
      </c>
      <c r="L432" s="4" t="str">
        <f ca="1">INDEX(INDIRECT($4:$4),Table1[//DB])</f>
        <v>40 LSN</v>
      </c>
      <c r="M432" s="4" t="str">
        <f ca="1">INDEX(INDIRECT($4:$4),Table1[//DB])</f>
        <v>tipex</v>
      </c>
      <c r="N432" s="4" t="str">
        <f ca="1">INDEX(INDIRECT($4:$4),Table1[//DB])</f>
        <v>40</v>
      </c>
      <c r="O432" s="4" t="str">
        <f ca="1">INDEX(INDIRECT($4:$4),Table1[//DB])</f>
        <v>LSN</v>
      </c>
      <c r="P432" s="4">
        <f ca="1">INDEX(INDIRECT($4:$4),Table1[//DB])</f>
        <v>12</v>
      </c>
      <c r="Q432" s="4" t="str">
        <f ca="1">INDEX(INDIRECT($4:$4),Table1[//DB])</f>
        <v>PCS</v>
      </c>
      <c r="R432" s="4" t="str">
        <f ca="1">INDEX(INDIRECT($4:$4),Table1[//DB])</f>
        <v/>
      </c>
      <c r="S432" s="4" t="str">
        <f ca="1">INDEX(INDIRECT($4:$4),Table1[//DB])</f>
        <v/>
      </c>
      <c r="T432" s="4">
        <f ca="1">INDEX(INDIRECT($4:$4),Table1[//DB])</f>
        <v>480</v>
      </c>
      <c r="U432" s="4" t="str">
        <f ca="1">INDEX(INDIRECT($4:$4),Table1[//DB])</f>
        <v>PCS</v>
      </c>
      <c r="V432" s="4"/>
      <c r="W432" s="2">
        <f>INDEX([1]!NOTA[C],Table1[[#This Row],[//NOTA]])</f>
        <v>1</v>
      </c>
      <c r="X43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32" s="2">
        <f>IF(Table1[[#This Row],[CTN]]&lt;1,"",INDEX([1]!NOTA[QTY],Table1[[#This Row],[//NOTA]]))</f>
        <v>480</v>
      </c>
      <c r="Z432" s="2" t="str">
        <f>IF(Table1[[#This Row],[CTN]]&lt;1,"",INDEX([1]!NOTA[STN],Table1[[#This Row],[//NOTA]]))</f>
        <v>PCS</v>
      </c>
      <c r="AA43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432" s="4" t="str">
        <f>IF(Table1[[#This Row],[CTN]]&lt;1,INDEX([1]!NOTA[QTY],Table1[[#This Row],[//NOTA]]),"")</f>
        <v/>
      </c>
      <c r="AC432" s="4" t="str">
        <f>IF(Table1[[#This Row],[SISA]]="","",INDEX([1]!NOTA[STN],Table1[[#This Row],[//NOTA]]))</f>
        <v/>
      </c>
      <c r="AD43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32" s="2" t="str">
        <f>IF(Table1[[#This Row],[SISA X]]="","",Table1[[#This Row],[STN X]])</f>
        <v/>
      </c>
      <c r="AF432" s="2" t="str">
        <f ca="1">IF(AND(AR$5:AR$466&gt;=$3:$3,AR$5:AR$466&lt;=$4:$4),Table1[[#This Row],[CTN]],"")</f>
        <v/>
      </c>
      <c r="AG432" s="2" t="str">
        <f ca="1">IF(Table1[[#This Row],[CTN_MG_1]]="","",Table1[[#This Row],[SISA X]])</f>
        <v/>
      </c>
      <c r="AH432" s="2" t="str">
        <f ca="1">IF(Table1[[#This Row],[QTY_ECER_MG_1]]="","",Table1[[#This Row],[STN SISA X]])</f>
        <v/>
      </c>
      <c r="AI432" s="2" t="str">
        <f ca="1">IF(Table1[[#This Row],[CTN_MG_1]]="","",COUNT(AF$6:AF432))</f>
        <v/>
      </c>
      <c r="AJ432" s="2" t="str">
        <f ca="1">IF(AND(Table1[TGL_H]&gt;=$3:$3,Table1[TGL_H]&lt;=$4:$4),Table1[CTN],"")</f>
        <v/>
      </c>
      <c r="AK432" s="2" t="str">
        <f ca="1">IF(Table1[[#This Row],[CTN_MG_2]]="","",Table1[[#This Row],[SISA X]])</f>
        <v/>
      </c>
      <c r="AL432" s="2" t="str">
        <f ca="1">IF(Table1[[#This Row],[QTY_ECER_MG_2]]="","",Table1[[#This Row],[STN SISA X]])</f>
        <v/>
      </c>
      <c r="AM432" s="2" t="str">
        <f ca="1">IF(Table1[[#This Row],[CTN_MG_2]]="","",COUNT(AJ$6:AJ432))</f>
        <v/>
      </c>
      <c r="AN432" s="2">
        <f ca="1">IF(AND(AR$5:AR$466&gt;=$3:$3,AR$5:AR$466&lt;=$4:$4),Table1[[#This Row],[CTN]],"")</f>
        <v>1</v>
      </c>
      <c r="AO432" s="2" t="str">
        <f ca="1">IF(Table1[[#This Row],[CTN_MG_3]]="","",Table1[[#This Row],[SISA X]])</f>
        <v/>
      </c>
      <c r="AP432" s="2" t="str">
        <f ca="1">IF(Table1[[#This Row],[QTY_ECER_MG_3]]="","",Table1[[#This Row],[STN SISA X]])</f>
        <v/>
      </c>
      <c r="AQ432" s="4">
        <f ca="1">IF(Table1[[#This Row],[CTN_MG_3]]="","",COUNT(AN$6:AN432))</f>
        <v>110</v>
      </c>
      <c r="AR432" s="3">
        <f ca="1">INDEX([1]!NOTA[TGL_H],Table1[[#This Row],[//NOTA]])</f>
        <v>45127</v>
      </c>
    </row>
    <row r="433" spans="1:44" x14ac:dyDescent="0.25">
      <c r="A433" s="1">
        <v>538</v>
      </c>
      <c r="D433" s="4" t="str">
        <f ca="1">INDEX([1]!NOTA[NB NOTA_C_QTY],Table1[[#This Row],[//NOTA]])</f>
        <v>pencilp932bjk30grsartomoro</v>
      </c>
      <c r="E43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pensiljkp932b30grs</v>
      </c>
      <c r="F433" s="4">
        <f ca="1">MATCH(Table1[NB BM_C_QTY],Table6[POINTER],0)</f>
        <v>3657</v>
      </c>
      <c r="G433" s="4">
        <f t="shared" si="9"/>
        <v>538</v>
      </c>
      <c r="H433" s="4">
        <f ca="1">MATCH(Table1[[#This Row],[NB NOTA_C_QTY]],[2]!db[NB NOTA_C_QTY+F],0)</f>
        <v>2073</v>
      </c>
      <c r="I433" s="4" t="str">
        <f ca="1">INDEX(INDIRECT($4:$4),Table1[//DB])</f>
        <v>Pensil JK P-93 2B</v>
      </c>
      <c r="J433" s="4" t="str">
        <f ca="1">INDEX(INDIRECT($4:$4),Table1[//DB])</f>
        <v>ARTO MORO</v>
      </c>
      <c r="K433" s="5" t="str">
        <f ca="1">INDEX(INDIRECT($4:$4),Table1[//DB])</f>
        <v>ATALI</v>
      </c>
      <c r="L433" s="4" t="str">
        <f ca="1">INDEX(INDIRECT($4:$4),Table1[//DB])</f>
        <v>30 GRS</v>
      </c>
      <c r="M433" s="4" t="str">
        <f ca="1">INDEX(INDIRECT($4:$4),Table1[//DB])</f>
        <v>pensil</v>
      </c>
      <c r="N433" s="4" t="str">
        <f ca="1">INDEX(INDIRECT($4:$4),Table1[//DB])</f>
        <v>30</v>
      </c>
      <c r="O433" s="4" t="str">
        <f ca="1">INDEX(INDIRECT($4:$4),Table1[//DB])</f>
        <v>GRS</v>
      </c>
      <c r="P433" s="4">
        <f ca="1">INDEX(INDIRECT($4:$4),Table1[//DB])</f>
        <v>12</v>
      </c>
      <c r="Q433" s="4" t="str">
        <f ca="1">INDEX(INDIRECT($4:$4),Table1[//DB])</f>
        <v>LSN</v>
      </c>
      <c r="R433" s="4">
        <f ca="1">INDEX(INDIRECT($4:$4),Table1[//DB])</f>
        <v>12</v>
      </c>
      <c r="S433" s="4" t="str">
        <f ca="1">INDEX(INDIRECT($4:$4),Table1[//DB])</f>
        <v>PCS</v>
      </c>
      <c r="T433" s="4">
        <f ca="1">INDEX(INDIRECT($4:$4),Table1[//DB])</f>
        <v>4320</v>
      </c>
      <c r="U433" s="4" t="str">
        <f ca="1">INDEX(INDIRECT($4:$4),Table1[//DB])</f>
        <v>PCS</v>
      </c>
      <c r="V433" s="4"/>
      <c r="W433" s="2">
        <f>INDEX([1]!NOTA[C],Table1[[#This Row],[//NOTA]])</f>
        <v>2</v>
      </c>
      <c r="X43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33" s="2">
        <f>IF(Table1[[#This Row],[CTN]]&lt;1,"",INDEX([1]!NOTA[QTY],Table1[[#This Row],[//NOTA]]))</f>
        <v>60</v>
      </c>
      <c r="Z433" s="2" t="str">
        <f>IF(Table1[[#This Row],[CTN]]&lt;1,"",INDEX([1]!NOTA[STN],Table1[[#This Row],[//NOTA]]))</f>
        <v>GRS</v>
      </c>
      <c r="AA433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8640</v>
      </c>
      <c r="AB433" s="4" t="str">
        <f>IF(Table1[[#This Row],[CTN]]&lt;1,INDEX([1]!NOTA[QTY],Table1[[#This Row],[//NOTA]]),"")</f>
        <v/>
      </c>
      <c r="AC433" s="4" t="str">
        <f>IF(Table1[[#This Row],[SISA]]="","",INDEX([1]!NOTA[STN],Table1[[#This Row],[//NOTA]]))</f>
        <v/>
      </c>
      <c r="AD43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33" s="2" t="str">
        <f>IF(Table1[[#This Row],[SISA X]]="","",Table1[[#This Row],[STN X]])</f>
        <v/>
      </c>
      <c r="AF433" s="2" t="str">
        <f ca="1">IF(AND(AR$5:AR$466&gt;=$3:$3,AR$5:AR$466&lt;=$4:$4),Table1[[#This Row],[CTN]],"")</f>
        <v/>
      </c>
      <c r="AG433" s="2" t="str">
        <f ca="1">IF(Table1[[#This Row],[CTN_MG_1]]="","",Table1[[#This Row],[SISA X]])</f>
        <v/>
      </c>
      <c r="AH433" s="2" t="str">
        <f ca="1">IF(Table1[[#This Row],[QTY_ECER_MG_1]]="","",Table1[[#This Row],[STN SISA X]])</f>
        <v/>
      </c>
      <c r="AI433" s="2" t="str">
        <f ca="1">IF(Table1[[#This Row],[CTN_MG_1]]="","",COUNT(AF$6:AF433))</f>
        <v/>
      </c>
      <c r="AJ433" s="2" t="str">
        <f ca="1">IF(AND(Table1[TGL_H]&gt;=$3:$3,Table1[TGL_H]&lt;=$4:$4),Table1[CTN],"")</f>
        <v/>
      </c>
      <c r="AK433" s="2" t="str">
        <f ca="1">IF(Table1[[#This Row],[CTN_MG_2]]="","",Table1[[#This Row],[SISA X]])</f>
        <v/>
      </c>
      <c r="AL433" s="2" t="str">
        <f ca="1">IF(Table1[[#This Row],[QTY_ECER_MG_2]]="","",Table1[[#This Row],[STN SISA X]])</f>
        <v/>
      </c>
      <c r="AM433" s="2" t="str">
        <f ca="1">IF(Table1[[#This Row],[CTN_MG_2]]="","",COUNT(AJ$6:AJ433))</f>
        <v/>
      </c>
      <c r="AN433" s="2">
        <f ca="1">IF(AND(AR$5:AR$466&gt;=$3:$3,AR$5:AR$466&lt;=$4:$4),Table1[[#This Row],[CTN]],"")</f>
        <v>2</v>
      </c>
      <c r="AO433" s="2" t="str">
        <f ca="1">IF(Table1[[#This Row],[CTN_MG_3]]="","",Table1[[#This Row],[SISA X]])</f>
        <v/>
      </c>
      <c r="AP433" s="2" t="str">
        <f ca="1">IF(Table1[[#This Row],[QTY_ECER_MG_3]]="","",Table1[[#This Row],[STN SISA X]])</f>
        <v/>
      </c>
      <c r="AQ433" s="4">
        <f ca="1">IF(Table1[[#This Row],[CTN_MG_3]]="","",COUNT(AN$6:AN433))</f>
        <v>111</v>
      </c>
      <c r="AR433" s="3">
        <f ca="1">INDEX([1]!NOTA[TGL_H],Table1[[#This Row],[//NOTA]])</f>
        <v>45127</v>
      </c>
    </row>
    <row r="434" spans="1:44" x14ac:dyDescent="0.25">
      <c r="A434" s="1">
        <v>539</v>
      </c>
      <c r="D434" s="4" t="str">
        <f ca="1">INDEX([1]!NOTA[NB NOTA_C_QTY],Table1[[#This Row],[//NOTA]])</f>
        <v>gelpengp212idiamondblackjk144lsnartomoro</v>
      </c>
      <c r="E43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gelpenjkgp212idiamondhitam144lsn</v>
      </c>
      <c r="F434" s="4" t="e">
        <f ca="1">MATCH(Table1[NB BM_C_QTY],Table6[POINTER],0)</f>
        <v>#N/A</v>
      </c>
      <c r="G434" s="4">
        <f t="shared" si="9"/>
        <v>539</v>
      </c>
      <c r="H434" s="4">
        <f ca="1">MATCH(Table1[[#This Row],[NB NOTA_C_QTY]],[2]!db[NB NOTA_C_QTY+F],0)</f>
        <v>854</v>
      </c>
      <c r="I434" s="4" t="str">
        <f ca="1">INDEX(INDIRECT($4:$4),Table1[//DB])</f>
        <v>Gel pen JK GP-212 I-Diamond Hitam</v>
      </c>
      <c r="J434" s="4" t="str">
        <f ca="1">INDEX(INDIRECT($4:$4),Table1[//DB])</f>
        <v>ARTO MORO</v>
      </c>
      <c r="K434" s="5" t="str">
        <f ca="1">INDEX(INDIRECT($4:$4),Table1[//DB])</f>
        <v>ATALI</v>
      </c>
      <c r="L434" s="4" t="str">
        <f ca="1">INDEX(INDIRECT($4:$4),Table1[//DB])</f>
        <v>144 LSN</v>
      </c>
      <c r="M434" s="4" t="str">
        <f ca="1">INDEX(INDIRECT($4:$4),Table1[//DB])</f>
        <v>pen</v>
      </c>
      <c r="N434" s="4" t="str">
        <f ca="1">INDEX(INDIRECT($4:$4),Table1[//DB])</f>
        <v>144</v>
      </c>
      <c r="O434" s="4" t="str">
        <f ca="1">INDEX(INDIRECT($4:$4),Table1[//DB])</f>
        <v>LSN</v>
      </c>
      <c r="P434" s="4">
        <f ca="1">INDEX(INDIRECT($4:$4),Table1[//DB])</f>
        <v>12</v>
      </c>
      <c r="Q434" s="4" t="str">
        <f ca="1">INDEX(INDIRECT($4:$4),Table1[//DB])</f>
        <v>PCS</v>
      </c>
      <c r="R434" s="4" t="str">
        <f ca="1">INDEX(INDIRECT($4:$4),Table1[//DB])</f>
        <v/>
      </c>
      <c r="S434" s="4" t="str">
        <f ca="1">INDEX(INDIRECT($4:$4),Table1[//DB])</f>
        <v/>
      </c>
      <c r="T434" s="4">
        <f ca="1">INDEX(INDIRECT($4:$4),Table1[//DB])</f>
        <v>1728</v>
      </c>
      <c r="U434" s="4" t="str">
        <f ca="1">INDEX(INDIRECT($4:$4),Table1[//DB])</f>
        <v>PCS</v>
      </c>
      <c r="V434" s="4"/>
      <c r="W434" s="2">
        <f>INDEX([1]!NOTA[C],Table1[[#This Row],[//NOTA]])</f>
        <v>1</v>
      </c>
      <c r="X43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34" s="2">
        <f>IF(Table1[[#This Row],[CTN]]&lt;1,"",INDEX([1]!NOTA[QTY],Table1[[#This Row],[//NOTA]]))</f>
        <v>144</v>
      </c>
      <c r="Z434" s="2" t="str">
        <f>IF(Table1[[#This Row],[CTN]]&lt;1,"",INDEX([1]!NOTA[STN],Table1[[#This Row],[//NOTA]]))</f>
        <v>LSN</v>
      </c>
      <c r="AA43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434" s="4" t="str">
        <f>IF(Table1[[#This Row],[CTN]]&lt;1,INDEX([1]!NOTA[QTY],Table1[[#This Row],[//NOTA]]),"")</f>
        <v/>
      </c>
      <c r="AC434" s="4" t="str">
        <f>IF(Table1[[#This Row],[SISA]]="","",INDEX([1]!NOTA[STN],Table1[[#This Row],[//NOTA]]))</f>
        <v/>
      </c>
      <c r="AD43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34" s="2" t="str">
        <f>IF(Table1[[#This Row],[SISA X]]="","",Table1[[#This Row],[STN X]])</f>
        <v/>
      </c>
      <c r="AF434" s="2" t="str">
        <f ca="1">IF(AND(AR$5:AR$466&gt;=$3:$3,AR$5:AR$466&lt;=$4:$4),Table1[[#This Row],[CTN]],"")</f>
        <v/>
      </c>
      <c r="AG434" s="2" t="str">
        <f ca="1">IF(Table1[[#This Row],[CTN_MG_1]]="","",Table1[[#This Row],[SISA X]])</f>
        <v/>
      </c>
      <c r="AH434" s="2" t="str">
        <f ca="1">IF(Table1[[#This Row],[QTY_ECER_MG_1]]="","",Table1[[#This Row],[STN SISA X]])</f>
        <v/>
      </c>
      <c r="AI434" s="2" t="str">
        <f ca="1">IF(Table1[[#This Row],[CTN_MG_1]]="","",COUNT(AF$6:AF434))</f>
        <v/>
      </c>
      <c r="AJ434" s="2" t="str">
        <f ca="1">IF(AND(Table1[TGL_H]&gt;=$3:$3,Table1[TGL_H]&lt;=$4:$4),Table1[CTN],"")</f>
        <v/>
      </c>
      <c r="AK434" s="2" t="str">
        <f ca="1">IF(Table1[[#This Row],[CTN_MG_2]]="","",Table1[[#This Row],[SISA X]])</f>
        <v/>
      </c>
      <c r="AL434" s="2" t="str">
        <f ca="1">IF(Table1[[#This Row],[QTY_ECER_MG_2]]="","",Table1[[#This Row],[STN SISA X]])</f>
        <v/>
      </c>
      <c r="AM434" s="2" t="str">
        <f ca="1">IF(Table1[[#This Row],[CTN_MG_2]]="","",COUNT(AJ$6:AJ434))</f>
        <v/>
      </c>
      <c r="AN434" s="2">
        <f ca="1">IF(AND(AR$5:AR$466&gt;=$3:$3,AR$5:AR$466&lt;=$4:$4),Table1[[#This Row],[CTN]],"")</f>
        <v>1</v>
      </c>
      <c r="AO434" s="2" t="str">
        <f ca="1">IF(Table1[[#This Row],[CTN_MG_3]]="","",Table1[[#This Row],[SISA X]])</f>
        <v/>
      </c>
      <c r="AP434" s="2" t="str">
        <f ca="1">IF(Table1[[#This Row],[QTY_ECER_MG_3]]="","",Table1[[#This Row],[STN SISA X]])</f>
        <v/>
      </c>
      <c r="AQ434" s="4">
        <f ca="1">IF(Table1[[#This Row],[CTN_MG_3]]="","",COUNT(AN$6:AN434))</f>
        <v>112</v>
      </c>
      <c r="AR434" s="3">
        <f ca="1">INDEX([1]!NOTA[TGL_H],Table1[[#This Row],[//NOTA]])</f>
        <v>45127</v>
      </c>
    </row>
    <row r="435" spans="1:44" x14ac:dyDescent="0.25">
      <c r="A435" s="1">
        <v>540</v>
      </c>
      <c r="D435" s="4" t="str">
        <f ca="1">INDEX([1]!NOTA[NB NOTA_C_QTY],Table1[[#This Row],[//NOTA]])</f>
        <v>ballpenbp273zetoblackjk144lsnartomoro</v>
      </c>
      <c r="E43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bpjkbp273zetohitam144lsn</v>
      </c>
      <c r="F435" s="4" t="e">
        <f ca="1">MATCH(Table1[NB BM_C_QTY],Table6[POINTER],0)</f>
        <v>#N/A</v>
      </c>
      <c r="G435" s="4">
        <f t="shared" si="9"/>
        <v>540</v>
      </c>
      <c r="H435" s="4">
        <f ca="1">MATCH(Table1[[#This Row],[NB NOTA_C_QTY]],[2]!db[NB NOTA_C_QTY+F],0)</f>
        <v>92</v>
      </c>
      <c r="I435" s="4" t="str">
        <f ca="1">INDEX(INDIRECT($4:$4),Table1[//DB])</f>
        <v>Bp JK BP-273 Zeto hitam</v>
      </c>
      <c r="J435" s="4" t="str">
        <f ca="1">INDEX(INDIRECT($4:$4),Table1[//DB])</f>
        <v>ARTO MORO</v>
      </c>
      <c r="K435" s="5" t="str">
        <f ca="1">INDEX(INDIRECT($4:$4),Table1[//DB])</f>
        <v>ATALI</v>
      </c>
      <c r="L435" s="4" t="str">
        <f ca="1">INDEX(INDIRECT($4:$4),Table1[//DB])</f>
        <v>144 LSN</v>
      </c>
      <c r="M435" s="4" t="str">
        <f ca="1">INDEX(INDIRECT($4:$4),Table1[//DB])</f>
        <v>pen</v>
      </c>
      <c r="N435" s="4" t="str">
        <f ca="1">INDEX(INDIRECT($4:$4),Table1[//DB])</f>
        <v>144</v>
      </c>
      <c r="O435" s="4" t="str">
        <f ca="1">INDEX(INDIRECT($4:$4),Table1[//DB])</f>
        <v>LSN</v>
      </c>
      <c r="P435" s="4">
        <f ca="1">INDEX(INDIRECT($4:$4),Table1[//DB])</f>
        <v>12</v>
      </c>
      <c r="Q435" s="4" t="str">
        <f ca="1">INDEX(INDIRECT($4:$4),Table1[//DB])</f>
        <v>PCS</v>
      </c>
      <c r="R435" s="4" t="str">
        <f ca="1">INDEX(INDIRECT($4:$4),Table1[//DB])</f>
        <v/>
      </c>
      <c r="S435" s="4" t="str">
        <f ca="1">INDEX(INDIRECT($4:$4),Table1[//DB])</f>
        <v/>
      </c>
      <c r="T435" s="4">
        <f ca="1">INDEX(INDIRECT($4:$4),Table1[//DB])</f>
        <v>1728</v>
      </c>
      <c r="U435" s="4" t="str">
        <f ca="1">INDEX(INDIRECT($4:$4),Table1[//DB])</f>
        <v>PCS</v>
      </c>
      <c r="V435" s="4"/>
      <c r="W435" s="2">
        <f>INDEX([1]!NOTA[C],Table1[[#This Row],[//NOTA]])</f>
        <v>1</v>
      </c>
      <c r="X43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35" s="2">
        <f>IF(Table1[[#This Row],[CTN]]&lt;1,"",INDEX([1]!NOTA[QTY],Table1[[#This Row],[//NOTA]]))</f>
        <v>144</v>
      </c>
      <c r="Z435" s="2" t="str">
        <f>IF(Table1[[#This Row],[CTN]]&lt;1,"",INDEX([1]!NOTA[STN],Table1[[#This Row],[//NOTA]]))</f>
        <v>LSN</v>
      </c>
      <c r="AA43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435" s="4" t="str">
        <f>IF(Table1[[#This Row],[CTN]]&lt;1,INDEX([1]!NOTA[QTY],Table1[[#This Row],[//NOTA]]),"")</f>
        <v/>
      </c>
      <c r="AC435" s="4" t="str">
        <f>IF(Table1[[#This Row],[SISA]]="","",INDEX([1]!NOTA[STN],Table1[[#This Row],[//NOTA]]))</f>
        <v/>
      </c>
      <c r="AD43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35" s="2" t="str">
        <f>IF(Table1[[#This Row],[SISA X]]="","",Table1[[#This Row],[STN X]])</f>
        <v/>
      </c>
      <c r="AF435" s="2" t="str">
        <f ca="1">IF(AND(AR$5:AR$466&gt;=$3:$3,AR$5:AR$466&lt;=$4:$4),Table1[[#This Row],[CTN]],"")</f>
        <v/>
      </c>
      <c r="AG435" s="2" t="str">
        <f ca="1">IF(Table1[[#This Row],[CTN_MG_1]]="","",Table1[[#This Row],[SISA X]])</f>
        <v/>
      </c>
      <c r="AH435" s="2" t="str">
        <f ca="1">IF(Table1[[#This Row],[QTY_ECER_MG_1]]="","",Table1[[#This Row],[STN SISA X]])</f>
        <v/>
      </c>
      <c r="AI435" s="2" t="str">
        <f ca="1">IF(Table1[[#This Row],[CTN_MG_1]]="","",COUNT(AF$6:AF435))</f>
        <v/>
      </c>
      <c r="AJ435" s="2" t="str">
        <f ca="1">IF(AND(Table1[TGL_H]&gt;=$3:$3,Table1[TGL_H]&lt;=$4:$4),Table1[CTN],"")</f>
        <v/>
      </c>
      <c r="AK435" s="2" t="str">
        <f ca="1">IF(Table1[[#This Row],[CTN_MG_2]]="","",Table1[[#This Row],[SISA X]])</f>
        <v/>
      </c>
      <c r="AL435" s="2" t="str">
        <f ca="1">IF(Table1[[#This Row],[QTY_ECER_MG_2]]="","",Table1[[#This Row],[STN SISA X]])</f>
        <v/>
      </c>
      <c r="AM435" s="2" t="str">
        <f ca="1">IF(Table1[[#This Row],[CTN_MG_2]]="","",COUNT(AJ$6:AJ435))</f>
        <v/>
      </c>
      <c r="AN435" s="2">
        <f ca="1">IF(AND(AR$5:AR$466&gt;=$3:$3,AR$5:AR$466&lt;=$4:$4),Table1[[#This Row],[CTN]],"")</f>
        <v>1</v>
      </c>
      <c r="AO435" s="2" t="str">
        <f ca="1">IF(Table1[[#This Row],[CTN_MG_3]]="","",Table1[[#This Row],[SISA X]])</f>
        <v/>
      </c>
      <c r="AP435" s="2" t="str">
        <f ca="1">IF(Table1[[#This Row],[QTY_ECER_MG_3]]="","",Table1[[#This Row],[STN SISA X]])</f>
        <v/>
      </c>
      <c r="AQ435" s="4">
        <f ca="1">IF(Table1[[#This Row],[CTN_MG_3]]="","",COUNT(AN$6:AN435))</f>
        <v>113</v>
      </c>
      <c r="AR435" s="3">
        <f ca="1">INDEX([1]!NOTA[TGL_H],Table1[[#This Row],[//NOTA]])</f>
        <v>45127</v>
      </c>
    </row>
    <row r="436" spans="1:44" x14ac:dyDescent="0.25">
      <c r="A436" s="1">
        <v>541</v>
      </c>
      <c r="D436" s="4" t="str">
        <f ca="1">INDEX([1]!NOTA[NB NOTA_C_QTY],Table1[[#This Row],[//NOTA]])</f>
        <v>ballpenbp248sumablackjk144lsnartomoro</v>
      </c>
      <c r="E436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436" s="4" t="e">
        <f ca="1">MATCH(Table1[NB BM_C_QTY],Table6[POINTER],0)</f>
        <v>#N/A</v>
      </c>
      <c r="G436" s="4">
        <f t="shared" si="9"/>
        <v>541</v>
      </c>
      <c r="H436" s="4" t="e">
        <f ca="1">MATCH(Table1[[#This Row],[NB NOTA_C_QTY]],[2]!db[NB NOTA_C_QTY+F],0)</f>
        <v>#N/A</v>
      </c>
      <c r="I436" s="4" t="e">
        <f ca="1">INDEX(INDIRECT($4:$4),Table1[//DB])</f>
        <v>#N/A</v>
      </c>
      <c r="J436" s="4" t="e">
        <f ca="1">INDEX(INDIRECT($4:$4),Table1[//DB])</f>
        <v>#N/A</v>
      </c>
      <c r="K436" s="5" t="e">
        <f ca="1">INDEX(INDIRECT($4:$4),Table1[//DB])</f>
        <v>#N/A</v>
      </c>
      <c r="L436" s="4" t="e">
        <f ca="1">INDEX(INDIRECT($4:$4),Table1[//DB])</f>
        <v>#N/A</v>
      </c>
      <c r="M436" s="4" t="e">
        <f ca="1">INDEX(INDIRECT($4:$4),Table1[//DB])</f>
        <v>#N/A</v>
      </c>
      <c r="N436" s="4" t="e">
        <f ca="1">INDEX(INDIRECT($4:$4),Table1[//DB])</f>
        <v>#N/A</v>
      </c>
      <c r="O436" s="4" t="e">
        <f ca="1">INDEX(INDIRECT($4:$4),Table1[//DB])</f>
        <v>#N/A</v>
      </c>
      <c r="P436" s="4" t="e">
        <f ca="1">INDEX(INDIRECT($4:$4),Table1[//DB])</f>
        <v>#N/A</v>
      </c>
      <c r="Q436" s="4" t="e">
        <f ca="1">INDEX(INDIRECT($4:$4),Table1[//DB])</f>
        <v>#N/A</v>
      </c>
      <c r="R436" s="4" t="e">
        <f ca="1">INDEX(INDIRECT($4:$4),Table1[//DB])</f>
        <v>#N/A</v>
      </c>
      <c r="S436" s="4" t="e">
        <f ca="1">INDEX(INDIRECT($4:$4),Table1[//DB])</f>
        <v>#N/A</v>
      </c>
      <c r="T436" s="4" t="e">
        <f ca="1">INDEX(INDIRECT($4:$4),Table1[//DB])</f>
        <v>#N/A</v>
      </c>
      <c r="U436" s="4" t="e">
        <f ca="1">INDEX(INDIRECT($4:$4),Table1[//DB])</f>
        <v>#N/A</v>
      </c>
      <c r="V436" s="4"/>
      <c r="W436" s="2">
        <f>INDEX([1]!NOTA[C],Table1[[#This Row],[//NOTA]])</f>
        <v>2</v>
      </c>
      <c r="X436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36" s="2">
        <f>IF(Table1[[#This Row],[CTN]]&lt;1,"",INDEX([1]!NOTA[QTY],Table1[[#This Row],[//NOTA]]))</f>
        <v>288</v>
      </c>
      <c r="Z436" s="2" t="str">
        <f>IF(Table1[[#This Row],[CTN]]&lt;1,"",INDEX([1]!NOTA[STN],Table1[[#This Row],[//NOTA]]))</f>
        <v>LSN</v>
      </c>
      <c r="AA43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3456</v>
      </c>
      <c r="AB436" s="4" t="str">
        <f>IF(Table1[[#This Row],[CTN]]&lt;1,INDEX([1]!NOTA[QTY],Table1[[#This Row],[//NOTA]]),"")</f>
        <v/>
      </c>
      <c r="AC436" s="4" t="str">
        <f>IF(Table1[[#This Row],[SISA]]="","",INDEX([1]!NOTA[STN],Table1[[#This Row],[//NOTA]]))</f>
        <v/>
      </c>
      <c r="AD43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36" s="2" t="str">
        <f>IF(Table1[[#This Row],[SISA X]]="","",Table1[[#This Row],[STN X]])</f>
        <v/>
      </c>
      <c r="AF436" s="2" t="str">
        <f ca="1">IF(AND(AR$5:AR$466&gt;=$3:$3,AR$5:AR$466&lt;=$4:$4),Table1[[#This Row],[CTN]],"")</f>
        <v/>
      </c>
      <c r="AG436" s="2" t="str">
        <f ca="1">IF(Table1[[#This Row],[CTN_MG_1]]="","",Table1[[#This Row],[SISA X]])</f>
        <v/>
      </c>
      <c r="AH436" s="2" t="str">
        <f ca="1">IF(Table1[[#This Row],[QTY_ECER_MG_1]]="","",Table1[[#This Row],[STN SISA X]])</f>
        <v/>
      </c>
      <c r="AI436" s="2" t="str">
        <f ca="1">IF(Table1[[#This Row],[CTN_MG_1]]="","",COUNT(AF$6:AF436))</f>
        <v/>
      </c>
      <c r="AJ436" s="2" t="str">
        <f ca="1">IF(AND(Table1[TGL_H]&gt;=$3:$3,Table1[TGL_H]&lt;=$4:$4),Table1[CTN],"")</f>
        <v/>
      </c>
      <c r="AK436" s="2" t="str">
        <f ca="1">IF(Table1[[#This Row],[CTN_MG_2]]="","",Table1[[#This Row],[SISA X]])</f>
        <v/>
      </c>
      <c r="AL436" s="2" t="str">
        <f ca="1">IF(Table1[[#This Row],[QTY_ECER_MG_2]]="","",Table1[[#This Row],[STN SISA X]])</f>
        <v/>
      </c>
      <c r="AM436" s="2" t="str">
        <f ca="1">IF(Table1[[#This Row],[CTN_MG_2]]="","",COUNT(AJ$6:AJ436))</f>
        <v/>
      </c>
      <c r="AN436" s="2">
        <f ca="1">IF(AND(AR$5:AR$466&gt;=$3:$3,AR$5:AR$466&lt;=$4:$4),Table1[[#This Row],[CTN]],"")</f>
        <v>2</v>
      </c>
      <c r="AO436" s="2" t="str">
        <f ca="1">IF(Table1[[#This Row],[CTN_MG_3]]="","",Table1[[#This Row],[SISA X]])</f>
        <v/>
      </c>
      <c r="AP436" s="2" t="str">
        <f ca="1">IF(Table1[[#This Row],[QTY_ECER_MG_3]]="","",Table1[[#This Row],[STN SISA X]])</f>
        <v/>
      </c>
      <c r="AQ436" s="4">
        <f ca="1">IF(Table1[[#This Row],[CTN_MG_3]]="","",COUNT(AN$6:AN436))</f>
        <v>114</v>
      </c>
      <c r="AR436" s="3">
        <f ca="1">INDEX([1]!NOTA[TGL_H],Table1[[#This Row],[//NOTA]])</f>
        <v>45127</v>
      </c>
    </row>
    <row r="437" spans="1:44" x14ac:dyDescent="0.25">
      <c r="A437" s="1">
        <v>542</v>
      </c>
      <c r="D437" s="4" t="str">
        <f ca="1">INDEX([1]!NOTA[NB NOTA_C_QTY],Table1[[#This Row],[//NOTA]])</f>
        <v>penstandblackpsgp147blackjk48lsnartomoro</v>
      </c>
      <c r="E43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standpenjkpsgp147hitam48lsn</v>
      </c>
      <c r="F437" s="4" t="e">
        <f ca="1">MATCH(Table1[NB BM_C_QTY],Table6[POINTER],0)</f>
        <v>#N/A</v>
      </c>
      <c r="G437" s="4">
        <f t="shared" si="9"/>
        <v>542</v>
      </c>
      <c r="H437" s="4">
        <f ca="1">MATCH(Table1[[#This Row],[NB NOTA_C_QTY]],[2]!db[NB NOTA_C_QTY+F],0)</f>
        <v>2159</v>
      </c>
      <c r="I437" s="4" t="str">
        <f ca="1">INDEX(INDIRECT($4:$4),Table1[//DB])</f>
        <v>Stand Pen JK PSGP-147 hitam</v>
      </c>
      <c r="J437" s="4" t="str">
        <f ca="1">INDEX(INDIRECT($4:$4),Table1[//DB])</f>
        <v>ARTO MORO</v>
      </c>
      <c r="K437" s="5" t="str">
        <f ca="1">INDEX(INDIRECT($4:$4),Table1[//DB])</f>
        <v>ATALI</v>
      </c>
      <c r="L437" s="4" t="str">
        <f ca="1">INDEX(INDIRECT($4:$4),Table1[//DB])</f>
        <v>48 LSN</v>
      </c>
      <c r="M437" s="4" t="str">
        <f ca="1">INDEX(INDIRECT($4:$4),Table1[//DB])</f>
        <v>pen</v>
      </c>
      <c r="N437" s="4" t="str">
        <f ca="1">INDEX(INDIRECT($4:$4),Table1[//DB])</f>
        <v>48</v>
      </c>
      <c r="O437" s="4" t="str">
        <f ca="1">INDEX(INDIRECT($4:$4),Table1[//DB])</f>
        <v>LSN</v>
      </c>
      <c r="P437" s="4">
        <f ca="1">INDEX(INDIRECT($4:$4),Table1[//DB])</f>
        <v>12</v>
      </c>
      <c r="Q437" s="4" t="str">
        <f ca="1">INDEX(INDIRECT($4:$4),Table1[//DB])</f>
        <v>PCS</v>
      </c>
      <c r="R437" s="4" t="str">
        <f ca="1">INDEX(INDIRECT($4:$4),Table1[//DB])</f>
        <v/>
      </c>
      <c r="S437" s="4" t="str">
        <f ca="1">INDEX(INDIRECT($4:$4),Table1[//DB])</f>
        <v/>
      </c>
      <c r="T437" s="4">
        <f ca="1">INDEX(INDIRECT($4:$4),Table1[//DB])</f>
        <v>576</v>
      </c>
      <c r="U437" s="4" t="str">
        <f ca="1">INDEX(INDIRECT($4:$4),Table1[//DB])</f>
        <v>PCS</v>
      </c>
      <c r="V437" s="4"/>
      <c r="W437" s="2">
        <f>INDEX([1]!NOTA[C],Table1[[#This Row],[//NOTA]])</f>
        <v>1</v>
      </c>
      <c r="X437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37" s="2">
        <f>IF(Table1[[#This Row],[CTN]]&lt;1,"",INDEX([1]!NOTA[QTY],Table1[[#This Row],[//NOTA]]))</f>
        <v>576</v>
      </c>
      <c r="Z437" s="2" t="str">
        <f>IF(Table1[[#This Row],[CTN]]&lt;1,"",INDEX([1]!NOTA[STN],Table1[[#This Row],[//NOTA]]))</f>
        <v>PCS</v>
      </c>
      <c r="AA43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576</v>
      </c>
      <c r="AB437" s="4" t="str">
        <f>IF(Table1[[#This Row],[CTN]]&lt;1,INDEX([1]!NOTA[QTY],Table1[[#This Row],[//NOTA]]),"")</f>
        <v/>
      </c>
      <c r="AC437" s="4" t="str">
        <f>IF(Table1[[#This Row],[SISA]]="","",INDEX([1]!NOTA[STN],Table1[[#This Row],[//NOTA]]))</f>
        <v/>
      </c>
      <c r="AD43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37" s="2" t="str">
        <f>IF(Table1[[#This Row],[SISA X]]="","",Table1[[#This Row],[STN X]])</f>
        <v/>
      </c>
      <c r="AF437" s="2" t="str">
        <f ca="1">IF(AND(AR$5:AR$466&gt;=$3:$3,AR$5:AR$466&lt;=$4:$4),Table1[[#This Row],[CTN]],"")</f>
        <v/>
      </c>
      <c r="AG437" s="2" t="str">
        <f ca="1">IF(Table1[[#This Row],[CTN_MG_1]]="","",Table1[[#This Row],[SISA X]])</f>
        <v/>
      </c>
      <c r="AH437" s="2" t="str">
        <f ca="1">IF(Table1[[#This Row],[QTY_ECER_MG_1]]="","",Table1[[#This Row],[STN SISA X]])</f>
        <v/>
      </c>
      <c r="AI437" s="2" t="str">
        <f ca="1">IF(Table1[[#This Row],[CTN_MG_1]]="","",COUNT(AF$6:AF437))</f>
        <v/>
      </c>
      <c r="AJ437" s="2" t="str">
        <f ca="1">IF(AND(Table1[TGL_H]&gt;=$3:$3,Table1[TGL_H]&lt;=$4:$4),Table1[CTN],"")</f>
        <v/>
      </c>
      <c r="AK437" s="2" t="str">
        <f ca="1">IF(Table1[[#This Row],[CTN_MG_2]]="","",Table1[[#This Row],[SISA X]])</f>
        <v/>
      </c>
      <c r="AL437" s="2" t="str">
        <f ca="1">IF(Table1[[#This Row],[QTY_ECER_MG_2]]="","",Table1[[#This Row],[STN SISA X]])</f>
        <v/>
      </c>
      <c r="AM437" s="2" t="str">
        <f ca="1">IF(Table1[[#This Row],[CTN_MG_2]]="","",COUNT(AJ$6:AJ437))</f>
        <v/>
      </c>
      <c r="AN437" s="2">
        <f ca="1">IF(AND(AR$5:AR$466&gt;=$3:$3,AR$5:AR$466&lt;=$4:$4),Table1[[#This Row],[CTN]],"")</f>
        <v>1</v>
      </c>
      <c r="AO437" s="2" t="str">
        <f ca="1">IF(Table1[[#This Row],[CTN_MG_3]]="","",Table1[[#This Row],[SISA X]])</f>
        <v/>
      </c>
      <c r="AP437" s="2" t="str">
        <f ca="1">IF(Table1[[#This Row],[QTY_ECER_MG_3]]="","",Table1[[#This Row],[STN SISA X]])</f>
        <v/>
      </c>
      <c r="AQ437" s="4">
        <f ca="1">IF(Table1[[#This Row],[CTN_MG_3]]="","",COUNT(AN$6:AN437))</f>
        <v>115</v>
      </c>
      <c r="AR437" s="3">
        <f ca="1">INDEX([1]!NOTA[TGL_H],Table1[[#This Row],[//NOTA]])</f>
        <v>45127</v>
      </c>
    </row>
    <row r="438" spans="1:44" x14ac:dyDescent="0.25">
      <c r="A438" s="1">
        <v>543</v>
      </c>
      <c r="D438" s="4" t="str">
        <f ca="1">INDEX([1]!NOTA[NB NOTA_C_QTY],Table1[[#This Row],[//NOTA]])</f>
        <v>tapecuttertd102jk24pcsartomoro</v>
      </c>
      <c r="E43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tapecutterjktd10224pcs</v>
      </c>
      <c r="F438" s="4" t="e">
        <f ca="1">MATCH(Table1[NB BM_C_QTY],Table6[POINTER],0)</f>
        <v>#N/A</v>
      </c>
      <c r="G438" s="4">
        <f t="shared" ref="G438:G466" si="10">A:A</f>
        <v>543</v>
      </c>
      <c r="H438" s="4">
        <f ca="1">MATCH(Table1[[#This Row],[NB NOTA_C_QTY]],[2]!db[NB NOTA_C_QTY+F],0)</f>
        <v>2389</v>
      </c>
      <c r="I438" s="4" t="str">
        <f ca="1">INDEX(INDIRECT($4:$4),Table1[//DB])</f>
        <v>Tape cutter JK TD-102</v>
      </c>
      <c r="J438" s="4" t="str">
        <f ca="1">INDEX(INDIRECT($4:$4),Table1[//DB])</f>
        <v>ARTO MORO</v>
      </c>
      <c r="K438" s="5" t="str">
        <f ca="1">INDEX(INDIRECT($4:$4),Table1[//DB])</f>
        <v>ATALI</v>
      </c>
      <c r="L438" s="4" t="str">
        <f ca="1">INDEX(INDIRECT($4:$4),Table1[//DB])</f>
        <v>24 PCS</v>
      </c>
      <c r="M438" s="4" t="str">
        <f ca="1">INDEX(INDIRECT($4:$4),Table1[//DB])</f>
        <v>isolasi</v>
      </c>
      <c r="N438" s="4" t="str">
        <f ca="1">INDEX(INDIRECT($4:$4),Table1[//DB])</f>
        <v>24</v>
      </c>
      <c r="O438" s="4" t="str">
        <f ca="1">INDEX(INDIRECT($4:$4),Table1[//DB])</f>
        <v>PCS</v>
      </c>
      <c r="P438" s="4" t="str">
        <f ca="1">INDEX(INDIRECT($4:$4),Table1[//DB])</f>
        <v/>
      </c>
      <c r="Q438" s="4" t="str">
        <f ca="1">INDEX(INDIRECT($4:$4),Table1[//DB])</f>
        <v/>
      </c>
      <c r="R438" s="4" t="str">
        <f ca="1">INDEX(INDIRECT($4:$4),Table1[//DB])</f>
        <v/>
      </c>
      <c r="S438" s="4" t="str">
        <f ca="1">INDEX(INDIRECT($4:$4),Table1[//DB])</f>
        <v/>
      </c>
      <c r="T438" s="4">
        <f ca="1">INDEX(INDIRECT($4:$4),Table1[//DB])</f>
        <v>24</v>
      </c>
      <c r="U438" s="4" t="str">
        <f ca="1">INDEX(INDIRECT($4:$4),Table1[//DB])</f>
        <v>PCS</v>
      </c>
      <c r="V438" s="4"/>
      <c r="W438" s="2">
        <f>INDEX([1]!NOTA[C],Table1[[#This Row],[//NOTA]])</f>
        <v>2</v>
      </c>
      <c r="X438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38" s="2">
        <f>IF(Table1[[#This Row],[CTN]]&lt;1,"",INDEX([1]!NOTA[QTY],Table1[[#This Row],[//NOTA]]))</f>
        <v>48</v>
      </c>
      <c r="Z438" s="2" t="str">
        <f>IF(Table1[[#This Row],[CTN]]&lt;1,"",INDEX([1]!NOTA[STN],Table1[[#This Row],[//NOTA]]))</f>
        <v>PCS</v>
      </c>
      <c r="AA43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</v>
      </c>
      <c r="AB438" s="4" t="str">
        <f>IF(Table1[[#This Row],[CTN]]&lt;1,INDEX([1]!NOTA[QTY],Table1[[#This Row],[//NOTA]]),"")</f>
        <v/>
      </c>
      <c r="AC438" s="4" t="str">
        <f>IF(Table1[[#This Row],[SISA]]="","",INDEX([1]!NOTA[STN],Table1[[#This Row],[//NOTA]]))</f>
        <v/>
      </c>
      <c r="AD43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38" s="2" t="str">
        <f>IF(Table1[[#This Row],[SISA X]]="","",Table1[[#This Row],[STN X]])</f>
        <v/>
      </c>
      <c r="AF438" s="2" t="str">
        <f ca="1">IF(AND(AR$5:AR$466&gt;=$3:$3,AR$5:AR$466&lt;=$4:$4),Table1[[#This Row],[CTN]],"")</f>
        <v/>
      </c>
      <c r="AG438" s="2" t="str">
        <f ca="1">IF(Table1[[#This Row],[CTN_MG_1]]="","",Table1[[#This Row],[SISA X]])</f>
        <v/>
      </c>
      <c r="AH438" s="2" t="str">
        <f ca="1">IF(Table1[[#This Row],[QTY_ECER_MG_1]]="","",Table1[[#This Row],[STN SISA X]])</f>
        <v/>
      </c>
      <c r="AI438" s="2" t="str">
        <f ca="1">IF(Table1[[#This Row],[CTN_MG_1]]="","",COUNT(AF$6:AF438))</f>
        <v/>
      </c>
      <c r="AJ438" s="2" t="str">
        <f ca="1">IF(AND(Table1[TGL_H]&gt;=$3:$3,Table1[TGL_H]&lt;=$4:$4),Table1[CTN],"")</f>
        <v/>
      </c>
      <c r="AK438" s="2" t="str">
        <f ca="1">IF(Table1[[#This Row],[CTN_MG_2]]="","",Table1[[#This Row],[SISA X]])</f>
        <v/>
      </c>
      <c r="AL438" s="2" t="str">
        <f ca="1">IF(Table1[[#This Row],[QTY_ECER_MG_2]]="","",Table1[[#This Row],[STN SISA X]])</f>
        <v/>
      </c>
      <c r="AM438" s="2" t="str">
        <f ca="1">IF(Table1[[#This Row],[CTN_MG_2]]="","",COUNT(AJ$6:AJ438))</f>
        <v/>
      </c>
      <c r="AN438" s="2">
        <f ca="1">IF(AND(AR$5:AR$466&gt;=$3:$3,AR$5:AR$466&lt;=$4:$4),Table1[[#This Row],[CTN]],"")</f>
        <v>2</v>
      </c>
      <c r="AO438" s="2" t="str">
        <f ca="1">IF(Table1[[#This Row],[CTN_MG_3]]="","",Table1[[#This Row],[SISA X]])</f>
        <v/>
      </c>
      <c r="AP438" s="2" t="str">
        <f ca="1">IF(Table1[[#This Row],[QTY_ECER_MG_3]]="","",Table1[[#This Row],[STN SISA X]])</f>
        <v/>
      </c>
      <c r="AQ438" s="4">
        <f ca="1">IF(Table1[[#This Row],[CTN_MG_3]]="","",COUNT(AN$6:AN438))</f>
        <v>116</v>
      </c>
      <c r="AR438" s="3">
        <f ca="1">INDEX([1]!NOTA[TGL_H],Table1[[#This Row],[//NOTA]])</f>
        <v>45127</v>
      </c>
    </row>
    <row r="439" spans="1:44" x14ac:dyDescent="0.25">
      <c r="A439" s="1">
        <v>544</v>
      </c>
      <c r="D439" s="4" t="str">
        <f ca="1">INDEX([1]!NOTA[NB NOTA_C_QTY],Table1[[#This Row],[//NOTA]])</f>
        <v>tapecuttertd09njk24pcsartomoro</v>
      </c>
      <c r="E43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tapecutterjktd09n24pcs</v>
      </c>
      <c r="F439" s="4" t="e">
        <f ca="1">MATCH(Table1[NB BM_C_QTY],Table6[POINTER],0)</f>
        <v>#N/A</v>
      </c>
      <c r="G439" s="4">
        <f t="shared" si="10"/>
        <v>544</v>
      </c>
      <c r="H439" s="4">
        <f ca="1">MATCH(Table1[[#This Row],[NB NOTA_C_QTY]],[2]!db[NB NOTA_C_QTY+F],0)</f>
        <v>2387</v>
      </c>
      <c r="I439" s="4" t="str">
        <f ca="1">INDEX(INDIRECT($4:$4),Table1[//DB])</f>
        <v>Tape cutter JK TD-09N</v>
      </c>
      <c r="J439" s="4" t="str">
        <f ca="1">INDEX(INDIRECT($4:$4),Table1[//DB])</f>
        <v>ARTO MORO</v>
      </c>
      <c r="K439" s="5" t="str">
        <f ca="1">INDEX(INDIRECT($4:$4),Table1[//DB])</f>
        <v>ATALI</v>
      </c>
      <c r="L439" s="4" t="str">
        <f ca="1">INDEX(INDIRECT($4:$4),Table1[//DB])</f>
        <v>24 PCS</v>
      </c>
      <c r="M439" s="4" t="str">
        <f ca="1">INDEX(INDIRECT($4:$4),Table1[//DB])</f>
        <v>isolasi</v>
      </c>
      <c r="N439" s="4" t="str">
        <f ca="1">INDEX(INDIRECT($4:$4),Table1[//DB])</f>
        <v>24</v>
      </c>
      <c r="O439" s="4" t="str">
        <f ca="1">INDEX(INDIRECT($4:$4),Table1[//DB])</f>
        <v>PCS</v>
      </c>
      <c r="P439" s="4" t="str">
        <f ca="1">INDEX(INDIRECT($4:$4),Table1[//DB])</f>
        <v/>
      </c>
      <c r="Q439" s="4" t="str">
        <f ca="1">INDEX(INDIRECT($4:$4),Table1[//DB])</f>
        <v/>
      </c>
      <c r="R439" s="4" t="str">
        <f ca="1">INDEX(INDIRECT($4:$4),Table1[//DB])</f>
        <v/>
      </c>
      <c r="S439" s="4" t="str">
        <f ca="1">INDEX(INDIRECT($4:$4),Table1[//DB])</f>
        <v/>
      </c>
      <c r="T439" s="4">
        <f ca="1">INDEX(INDIRECT($4:$4),Table1[//DB])</f>
        <v>24</v>
      </c>
      <c r="U439" s="4" t="str">
        <f ca="1">INDEX(INDIRECT($4:$4),Table1[//DB])</f>
        <v>PCS</v>
      </c>
      <c r="V439" s="4"/>
      <c r="W439" s="2">
        <f>INDEX([1]!NOTA[C],Table1[[#This Row],[//NOTA]])</f>
        <v>2</v>
      </c>
      <c r="X43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39" s="2">
        <f>IF(Table1[[#This Row],[CTN]]&lt;1,"",INDEX([1]!NOTA[QTY],Table1[[#This Row],[//NOTA]]))</f>
        <v>48</v>
      </c>
      <c r="Z439" s="2" t="str">
        <f>IF(Table1[[#This Row],[CTN]]&lt;1,"",INDEX([1]!NOTA[STN],Table1[[#This Row],[//NOTA]]))</f>
        <v>PCS</v>
      </c>
      <c r="AA43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</v>
      </c>
      <c r="AB439" s="4" t="str">
        <f>IF(Table1[[#This Row],[CTN]]&lt;1,INDEX([1]!NOTA[QTY],Table1[[#This Row],[//NOTA]]),"")</f>
        <v/>
      </c>
      <c r="AC439" s="4" t="str">
        <f>IF(Table1[[#This Row],[SISA]]="","",INDEX([1]!NOTA[STN],Table1[[#This Row],[//NOTA]]))</f>
        <v/>
      </c>
      <c r="AD43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39" s="2" t="str">
        <f>IF(Table1[[#This Row],[SISA X]]="","",Table1[[#This Row],[STN X]])</f>
        <v/>
      </c>
      <c r="AF439" s="2" t="str">
        <f ca="1">IF(AND(AR$5:AR$466&gt;=$3:$3,AR$5:AR$466&lt;=$4:$4),Table1[[#This Row],[CTN]],"")</f>
        <v/>
      </c>
      <c r="AG439" s="2" t="str">
        <f ca="1">IF(Table1[[#This Row],[CTN_MG_1]]="","",Table1[[#This Row],[SISA X]])</f>
        <v/>
      </c>
      <c r="AH439" s="2" t="str">
        <f ca="1">IF(Table1[[#This Row],[QTY_ECER_MG_1]]="","",Table1[[#This Row],[STN SISA X]])</f>
        <v/>
      </c>
      <c r="AI439" s="2" t="str">
        <f ca="1">IF(Table1[[#This Row],[CTN_MG_1]]="","",COUNT(AF$6:AF439))</f>
        <v/>
      </c>
      <c r="AJ439" s="2" t="str">
        <f ca="1">IF(AND(Table1[TGL_H]&gt;=$3:$3,Table1[TGL_H]&lt;=$4:$4),Table1[CTN],"")</f>
        <v/>
      </c>
      <c r="AK439" s="2" t="str">
        <f ca="1">IF(Table1[[#This Row],[CTN_MG_2]]="","",Table1[[#This Row],[SISA X]])</f>
        <v/>
      </c>
      <c r="AL439" s="2" t="str">
        <f ca="1">IF(Table1[[#This Row],[QTY_ECER_MG_2]]="","",Table1[[#This Row],[STN SISA X]])</f>
        <v/>
      </c>
      <c r="AM439" s="2" t="str">
        <f ca="1">IF(Table1[[#This Row],[CTN_MG_2]]="","",COUNT(AJ$6:AJ439))</f>
        <v/>
      </c>
      <c r="AN439" s="2">
        <f ca="1">IF(AND(AR$5:AR$466&gt;=$3:$3,AR$5:AR$466&lt;=$4:$4),Table1[[#This Row],[CTN]],"")</f>
        <v>2</v>
      </c>
      <c r="AO439" s="2" t="str">
        <f ca="1">IF(Table1[[#This Row],[CTN_MG_3]]="","",Table1[[#This Row],[SISA X]])</f>
        <v/>
      </c>
      <c r="AP439" s="2" t="str">
        <f ca="1">IF(Table1[[#This Row],[QTY_ECER_MG_3]]="","",Table1[[#This Row],[STN SISA X]])</f>
        <v/>
      </c>
      <c r="AQ439" s="4">
        <f ca="1">IF(Table1[[#This Row],[CTN_MG_3]]="","",COUNT(AN$6:AN439))</f>
        <v>117</v>
      </c>
      <c r="AR439" s="3">
        <f ca="1">INDEX([1]!NOTA[TGL_H],Table1[[#This Row],[//NOTA]])</f>
        <v>45127</v>
      </c>
    </row>
    <row r="440" spans="1:44" x14ac:dyDescent="0.25">
      <c r="A440" s="1">
        <v>545</v>
      </c>
      <c r="D440" s="4" t="str">
        <f ca="1">INDEX([1]!NOTA[NB NOTA_C_QTY],Table1[[#This Row],[//NOTA]])</f>
        <v>tapecuttertd2hjk24pcsartomoro</v>
      </c>
      <c r="E44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tapecutterjktd2hhandle24pcs</v>
      </c>
      <c r="F440" s="4" t="e">
        <f ca="1">MATCH(Table1[NB BM_C_QTY],Table6[POINTER],0)</f>
        <v>#N/A</v>
      </c>
      <c r="G440" s="4">
        <f t="shared" si="10"/>
        <v>545</v>
      </c>
      <c r="H440" s="4">
        <f ca="1">MATCH(Table1[[#This Row],[NB NOTA_C_QTY]],[2]!db[NB NOTA_C_QTY+F],0)</f>
        <v>2392</v>
      </c>
      <c r="I440" s="4" t="str">
        <f ca="1">INDEX(INDIRECT($4:$4),Table1[//DB])</f>
        <v>Tape cutter JK TD-2H Handle</v>
      </c>
      <c r="J440" s="4" t="str">
        <f ca="1">INDEX(INDIRECT($4:$4),Table1[//DB])</f>
        <v>ARTO MORO</v>
      </c>
      <c r="K440" s="5" t="str">
        <f ca="1">INDEX(INDIRECT($4:$4),Table1[//DB])</f>
        <v>ATALI</v>
      </c>
      <c r="L440" s="4" t="str">
        <f ca="1">INDEX(INDIRECT($4:$4),Table1[//DB])</f>
        <v>24 PCS</v>
      </c>
      <c r="M440" s="4" t="str">
        <f ca="1">INDEX(INDIRECT($4:$4),Table1[//DB])</f>
        <v>isolasi</v>
      </c>
      <c r="N440" s="4" t="str">
        <f ca="1">INDEX(INDIRECT($4:$4),Table1[//DB])</f>
        <v>24</v>
      </c>
      <c r="O440" s="4" t="str">
        <f ca="1">INDEX(INDIRECT($4:$4),Table1[//DB])</f>
        <v>PCS</v>
      </c>
      <c r="P440" s="4" t="str">
        <f ca="1">INDEX(INDIRECT($4:$4),Table1[//DB])</f>
        <v/>
      </c>
      <c r="Q440" s="4" t="str">
        <f ca="1">INDEX(INDIRECT($4:$4),Table1[//DB])</f>
        <v/>
      </c>
      <c r="R440" s="4" t="str">
        <f ca="1">INDEX(INDIRECT($4:$4),Table1[//DB])</f>
        <v/>
      </c>
      <c r="S440" s="4" t="str">
        <f ca="1">INDEX(INDIRECT($4:$4),Table1[//DB])</f>
        <v/>
      </c>
      <c r="T440" s="4">
        <f ca="1">INDEX(INDIRECT($4:$4),Table1[//DB])</f>
        <v>24</v>
      </c>
      <c r="U440" s="4" t="str">
        <f ca="1">INDEX(INDIRECT($4:$4),Table1[//DB])</f>
        <v>PCS</v>
      </c>
      <c r="V440" s="4"/>
      <c r="W440" s="2">
        <f>INDEX([1]!NOTA[C],Table1[[#This Row],[//NOTA]])</f>
        <v>2</v>
      </c>
      <c r="X440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40" s="2">
        <f>IF(Table1[[#This Row],[CTN]]&lt;1,"",INDEX([1]!NOTA[QTY],Table1[[#This Row],[//NOTA]]))</f>
        <v>48</v>
      </c>
      <c r="Z440" s="2" t="str">
        <f>IF(Table1[[#This Row],[CTN]]&lt;1,"",INDEX([1]!NOTA[STN],Table1[[#This Row],[//NOTA]]))</f>
        <v>PCS</v>
      </c>
      <c r="AA44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</v>
      </c>
      <c r="AB440" s="4" t="str">
        <f>IF(Table1[[#This Row],[CTN]]&lt;1,INDEX([1]!NOTA[QTY],Table1[[#This Row],[//NOTA]]),"")</f>
        <v/>
      </c>
      <c r="AC440" s="4" t="str">
        <f>IF(Table1[[#This Row],[SISA]]="","",INDEX([1]!NOTA[STN],Table1[[#This Row],[//NOTA]]))</f>
        <v/>
      </c>
      <c r="AD44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40" s="2" t="str">
        <f>IF(Table1[[#This Row],[SISA X]]="","",Table1[[#This Row],[STN X]])</f>
        <v/>
      </c>
      <c r="AF440" s="2" t="str">
        <f ca="1">IF(AND(AR$5:AR$466&gt;=$3:$3,AR$5:AR$466&lt;=$4:$4),Table1[[#This Row],[CTN]],"")</f>
        <v/>
      </c>
      <c r="AG440" s="2" t="str">
        <f ca="1">IF(Table1[[#This Row],[CTN_MG_1]]="","",Table1[[#This Row],[SISA X]])</f>
        <v/>
      </c>
      <c r="AH440" s="2" t="str">
        <f ca="1">IF(Table1[[#This Row],[QTY_ECER_MG_1]]="","",Table1[[#This Row],[STN SISA X]])</f>
        <v/>
      </c>
      <c r="AI440" s="2" t="str">
        <f ca="1">IF(Table1[[#This Row],[CTN_MG_1]]="","",COUNT(AF$6:AF440))</f>
        <v/>
      </c>
      <c r="AJ440" s="2" t="str">
        <f ca="1">IF(AND(Table1[TGL_H]&gt;=$3:$3,Table1[TGL_H]&lt;=$4:$4),Table1[CTN],"")</f>
        <v/>
      </c>
      <c r="AK440" s="2" t="str">
        <f ca="1">IF(Table1[[#This Row],[CTN_MG_2]]="","",Table1[[#This Row],[SISA X]])</f>
        <v/>
      </c>
      <c r="AL440" s="2" t="str">
        <f ca="1">IF(Table1[[#This Row],[QTY_ECER_MG_2]]="","",Table1[[#This Row],[STN SISA X]])</f>
        <v/>
      </c>
      <c r="AM440" s="2" t="str">
        <f ca="1">IF(Table1[[#This Row],[CTN_MG_2]]="","",COUNT(AJ$6:AJ440))</f>
        <v/>
      </c>
      <c r="AN440" s="2">
        <f ca="1">IF(AND(AR$5:AR$466&gt;=$3:$3,AR$5:AR$466&lt;=$4:$4),Table1[[#This Row],[CTN]],"")</f>
        <v>2</v>
      </c>
      <c r="AO440" s="2" t="str">
        <f ca="1">IF(Table1[[#This Row],[CTN_MG_3]]="","",Table1[[#This Row],[SISA X]])</f>
        <v/>
      </c>
      <c r="AP440" s="2" t="str">
        <f ca="1">IF(Table1[[#This Row],[QTY_ECER_MG_3]]="","",Table1[[#This Row],[STN SISA X]])</f>
        <v/>
      </c>
      <c r="AQ440" s="4">
        <f ca="1">IF(Table1[[#This Row],[CTN_MG_3]]="","",COUNT(AN$6:AN440))</f>
        <v>118</v>
      </c>
      <c r="AR440" s="3">
        <f ca="1">INDEX([1]!NOTA[TGL_H],Table1[[#This Row],[//NOTA]])</f>
        <v>45127</v>
      </c>
    </row>
    <row r="441" spans="1:44" x14ac:dyDescent="0.25">
      <c r="A441" s="1">
        <v>546</v>
      </c>
      <c r="D441" s="4" t="str">
        <f ca="1">INDEX([1]!NOTA[NB NOTA_C_QTY],Table1[[#This Row],[//NOTA]])</f>
        <v>cuttercu10bcjk24lsnartomoro</v>
      </c>
      <c r="E44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cutterjkcu10bc24lsn</v>
      </c>
      <c r="F441" s="4" t="e">
        <f ca="1">MATCH(Table1[NB BM_C_QTY],Table6[POINTER],0)</f>
        <v>#N/A</v>
      </c>
      <c r="G441" s="4">
        <f t="shared" si="10"/>
        <v>546</v>
      </c>
      <c r="H441" s="4">
        <f ca="1">MATCH(Table1[[#This Row],[NB NOTA_C_QTY]],[2]!db[NB NOTA_C_QTY+F],0)</f>
        <v>658</v>
      </c>
      <c r="I441" s="4" t="str">
        <f ca="1">INDEX(INDIRECT($4:$4),Table1[//DB])</f>
        <v>Cutter JK CU-10 BC</v>
      </c>
      <c r="J441" s="4" t="str">
        <f ca="1">INDEX(INDIRECT($4:$4),Table1[//DB])</f>
        <v>ARTO MORO</v>
      </c>
      <c r="K441" s="5" t="str">
        <f ca="1">INDEX(INDIRECT($4:$4),Table1[//DB])</f>
        <v>ATALI</v>
      </c>
      <c r="L441" s="4" t="str">
        <f ca="1">INDEX(INDIRECT($4:$4),Table1[//DB])</f>
        <v>24 LSN</v>
      </c>
      <c r="M441" s="4" t="str">
        <f ca="1">INDEX(INDIRECT($4:$4),Table1[//DB])</f>
        <v>cutter</v>
      </c>
      <c r="N441" s="4" t="str">
        <f ca="1">INDEX(INDIRECT($4:$4),Table1[//DB])</f>
        <v>24</v>
      </c>
      <c r="O441" s="4" t="str">
        <f ca="1">INDEX(INDIRECT($4:$4),Table1[//DB])</f>
        <v>LSN</v>
      </c>
      <c r="P441" s="4">
        <f ca="1">INDEX(INDIRECT($4:$4),Table1[//DB])</f>
        <v>12</v>
      </c>
      <c r="Q441" s="4" t="str">
        <f ca="1">INDEX(INDIRECT($4:$4),Table1[//DB])</f>
        <v>PCS</v>
      </c>
      <c r="R441" s="4" t="str">
        <f ca="1">INDEX(INDIRECT($4:$4),Table1[//DB])</f>
        <v/>
      </c>
      <c r="S441" s="4" t="str">
        <f ca="1">INDEX(INDIRECT($4:$4),Table1[//DB])</f>
        <v/>
      </c>
      <c r="T441" s="4">
        <f ca="1">INDEX(INDIRECT($4:$4),Table1[//DB])</f>
        <v>288</v>
      </c>
      <c r="U441" s="4" t="str">
        <f ca="1">INDEX(INDIRECT($4:$4),Table1[//DB])</f>
        <v>PCS</v>
      </c>
      <c r="V441" s="4"/>
      <c r="W441" s="2">
        <f>INDEX([1]!NOTA[C],Table1[[#This Row],[//NOTA]])</f>
        <v>1</v>
      </c>
      <c r="X44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41" s="2">
        <f>IF(Table1[[#This Row],[CTN]]&lt;1,"",INDEX([1]!NOTA[QTY],Table1[[#This Row],[//NOTA]]))</f>
        <v>24</v>
      </c>
      <c r="Z441" s="2" t="str">
        <f>IF(Table1[[#This Row],[CTN]]&lt;1,"",INDEX([1]!NOTA[STN],Table1[[#This Row],[//NOTA]]))</f>
        <v>LSN</v>
      </c>
      <c r="AA44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441" s="4" t="str">
        <f>IF(Table1[[#This Row],[CTN]]&lt;1,INDEX([1]!NOTA[QTY],Table1[[#This Row],[//NOTA]]),"")</f>
        <v/>
      </c>
      <c r="AC441" s="4" t="str">
        <f>IF(Table1[[#This Row],[SISA]]="","",INDEX([1]!NOTA[STN],Table1[[#This Row],[//NOTA]]))</f>
        <v/>
      </c>
      <c r="AD44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41" s="2" t="str">
        <f>IF(Table1[[#This Row],[SISA X]]="","",Table1[[#This Row],[STN X]])</f>
        <v/>
      </c>
      <c r="AF441" s="2" t="str">
        <f ca="1">IF(AND(AR$5:AR$466&gt;=$3:$3,AR$5:AR$466&lt;=$4:$4),Table1[[#This Row],[CTN]],"")</f>
        <v/>
      </c>
      <c r="AG441" s="2" t="str">
        <f ca="1">IF(Table1[[#This Row],[CTN_MG_1]]="","",Table1[[#This Row],[SISA X]])</f>
        <v/>
      </c>
      <c r="AH441" s="2" t="str">
        <f ca="1">IF(Table1[[#This Row],[QTY_ECER_MG_1]]="","",Table1[[#This Row],[STN SISA X]])</f>
        <v/>
      </c>
      <c r="AI441" s="2" t="str">
        <f ca="1">IF(Table1[[#This Row],[CTN_MG_1]]="","",COUNT(AF$6:AF441))</f>
        <v/>
      </c>
      <c r="AJ441" s="2" t="str">
        <f ca="1">IF(AND(Table1[TGL_H]&gt;=$3:$3,Table1[TGL_H]&lt;=$4:$4),Table1[CTN],"")</f>
        <v/>
      </c>
      <c r="AK441" s="2" t="str">
        <f ca="1">IF(Table1[[#This Row],[CTN_MG_2]]="","",Table1[[#This Row],[SISA X]])</f>
        <v/>
      </c>
      <c r="AL441" s="2" t="str">
        <f ca="1">IF(Table1[[#This Row],[QTY_ECER_MG_2]]="","",Table1[[#This Row],[STN SISA X]])</f>
        <v/>
      </c>
      <c r="AM441" s="2" t="str">
        <f ca="1">IF(Table1[[#This Row],[CTN_MG_2]]="","",COUNT(AJ$6:AJ441))</f>
        <v/>
      </c>
      <c r="AN441" s="2">
        <f ca="1">IF(AND(AR$5:AR$466&gt;=$3:$3,AR$5:AR$466&lt;=$4:$4),Table1[[#This Row],[CTN]],"")</f>
        <v>1</v>
      </c>
      <c r="AO441" s="2" t="str">
        <f ca="1">IF(Table1[[#This Row],[CTN_MG_3]]="","",Table1[[#This Row],[SISA X]])</f>
        <v/>
      </c>
      <c r="AP441" s="2" t="str">
        <f ca="1">IF(Table1[[#This Row],[QTY_ECER_MG_3]]="","",Table1[[#This Row],[STN SISA X]])</f>
        <v/>
      </c>
      <c r="AQ441" s="4">
        <f ca="1">IF(Table1[[#This Row],[CTN_MG_3]]="","",COUNT(AN$6:AN441))</f>
        <v>119</v>
      </c>
      <c r="AR441" s="3">
        <f ca="1">INDEX([1]!NOTA[TGL_H],Table1[[#This Row],[//NOTA]])</f>
        <v>45127</v>
      </c>
    </row>
    <row r="442" spans="1:44" x14ac:dyDescent="0.25">
      <c r="A442" s="1">
        <v>548</v>
      </c>
      <c r="D442" s="4" t="str">
        <f ca="1">INDEX([1]!NOTA[NB NOTA_C_QTY],Table1[[#This Row],[//NOTA]])</f>
        <v>gluestickgs104animalkingdomjk36box24pcsartomoro</v>
      </c>
      <c r="E44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lemstickjkgs10436box24pcs</v>
      </c>
      <c r="F442" s="4" t="e">
        <f ca="1">MATCH(Table1[NB BM_C_QTY],Table6[POINTER],0)</f>
        <v>#N/A</v>
      </c>
      <c r="G442" s="4">
        <f t="shared" si="10"/>
        <v>548</v>
      </c>
      <c r="H442" s="4">
        <f ca="1">MATCH(Table1[[#This Row],[NB NOTA_C_QTY]],[2]!db[NB NOTA_C_QTY+F],0)</f>
        <v>1072</v>
      </c>
      <c r="I442" s="4" t="str">
        <f ca="1">INDEX(INDIRECT($4:$4),Table1[//DB])</f>
        <v>Lem stick JK GS-104</v>
      </c>
      <c r="J442" s="4" t="str">
        <f ca="1">INDEX(INDIRECT($4:$4),Table1[//DB])</f>
        <v>ARTO MORO</v>
      </c>
      <c r="K442" s="5" t="str">
        <f ca="1">INDEX(INDIRECT($4:$4),Table1[//DB])</f>
        <v>ATALI</v>
      </c>
      <c r="L442" s="4" t="str">
        <f ca="1">INDEX(INDIRECT($4:$4),Table1[//DB])</f>
        <v>36 BOX (24 PCS)</v>
      </c>
      <c r="M442" s="4" t="str">
        <f ca="1">INDEX(INDIRECT($4:$4),Table1[//DB])</f>
        <v>lem</v>
      </c>
      <c r="N442" s="4" t="str">
        <f ca="1">INDEX(INDIRECT($4:$4),Table1[//DB])</f>
        <v>36</v>
      </c>
      <c r="O442" s="4" t="str">
        <f ca="1">INDEX(INDIRECT($4:$4),Table1[//DB])</f>
        <v>BOX</v>
      </c>
      <c r="P442" s="4" t="str">
        <f ca="1">INDEX(INDIRECT($4:$4),Table1[//DB])</f>
        <v>24</v>
      </c>
      <c r="Q442" s="4" t="str">
        <f ca="1">INDEX(INDIRECT($4:$4),Table1[//DB])</f>
        <v>PCS</v>
      </c>
      <c r="R442" s="4" t="str">
        <f ca="1">INDEX(INDIRECT($4:$4),Table1[//DB])</f>
        <v/>
      </c>
      <c r="S442" s="4" t="str">
        <f ca="1">INDEX(INDIRECT($4:$4),Table1[//DB])</f>
        <v/>
      </c>
      <c r="T442" s="4">
        <f ca="1">INDEX(INDIRECT($4:$4),Table1[//DB])</f>
        <v>864</v>
      </c>
      <c r="U442" s="4" t="str">
        <f ca="1">INDEX(INDIRECT($4:$4),Table1[//DB])</f>
        <v>PCS</v>
      </c>
      <c r="V442" s="4"/>
      <c r="W442" s="2">
        <f>INDEX([1]!NOTA[C],Table1[[#This Row],[//NOTA]])</f>
        <v>1</v>
      </c>
      <c r="X44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42" s="2">
        <f>IF(Table1[[#This Row],[CTN]]&lt;1,"",INDEX([1]!NOTA[QTY],Table1[[#This Row],[//NOTA]]))</f>
        <v>864</v>
      </c>
      <c r="Z442" s="2" t="str">
        <f>IF(Table1[[#This Row],[CTN]]&lt;1,"",INDEX([1]!NOTA[STN],Table1[[#This Row],[//NOTA]]))</f>
        <v>PCS</v>
      </c>
      <c r="AA44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442" s="4" t="str">
        <f>IF(Table1[[#This Row],[CTN]]&lt;1,INDEX([1]!NOTA[QTY],Table1[[#This Row],[//NOTA]]),"")</f>
        <v/>
      </c>
      <c r="AC442" s="4" t="str">
        <f>IF(Table1[[#This Row],[SISA]]="","",INDEX([1]!NOTA[STN],Table1[[#This Row],[//NOTA]]))</f>
        <v/>
      </c>
      <c r="AD44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42" s="2" t="str">
        <f>IF(Table1[[#This Row],[SISA X]]="","",Table1[[#This Row],[STN X]])</f>
        <v/>
      </c>
      <c r="AF442" s="2" t="str">
        <f ca="1">IF(AND(AR$5:AR$466&gt;=$3:$3,AR$5:AR$466&lt;=$4:$4),Table1[[#This Row],[CTN]],"")</f>
        <v/>
      </c>
      <c r="AG442" s="2" t="str">
        <f ca="1">IF(Table1[[#This Row],[CTN_MG_1]]="","",Table1[[#This Row],[SISA X]])</f>
        <v/>
      </c>
      <c r="AH442" s="2" t="str">
        <f ca="1">IF(Table1[[#This Row],[QTY_ECER_MG_1]]="","",Table1[[#This Row],[STN SISA X]])</f>
        <v/>
      </c>
      <c r="AI442" s="2" t="str">
        <f ca="1">IF(Table1[[#This Row],[CTN_MG_1]]="","",COUNT(AF$6:AF442))</f>
        <v/>
      </c>
      <c r="AJ442" s="2" t="str">
        <f ca="1">IF(AND(Table1[TGL_H]&gt;=$3:$3,Table1[TGL_H]&lt;=$4:$4),Table1[CTN],"")</f>
        <v/>
      </c>
      <c r="AK442" s="2" t="str">
        <f ca="1">IF(Table1[[#This Row],[CTN_MG_2]]="","",Table1[[#This Row],[SISA X]])</f>
        <v/>
      </c>
      <c r="AL442" s="2" t="str">
        <f ca="1">IF(Table1[[#This Row],[QTY_ECER_MG_2]]="","",Table1[[#This Row],[STN SISA X]])</f>
        <v/>
      </c>
      <c r="AM442" s="2" t="str">
        <f ca="1">IF(Table1[[#This Row],[CTN_MG_2]]="","",COUNT(AJ$6:AJ442))</f>
        <v/>
      </c>
      <c r="AN442" s="2">
        <f ca="1">IF(AND(AR$5:AR$466&gt;=$3:$3,AR$5:AR$466&lt;=$4:$4),Table1[[#This Row],[CTN]],"")</f>
        <v>1</v>
      </c>
      <c r="AO442" s="2" t="str">
        <f ca="1">IF(Table1[[#This Row],[CTN_MG_3]]="","",Table1[[#This Row],[SISA X]])</f>
        <v/>
      </c>
      <c r="AP442" s="2" t="str">
        <f ca="1">IF(Table1[[#This Row],[QTY_ECER_MG_3]]="","",Table1[[#This Row],[STN SISA X]])</f>
        <v/>
      </c>
      <c r="AQ442" s="4">
        <f ca="1">IF(Table1[[#This Row],[CTN_MG_3]]="","",COUNT(AN$6:AN442))</f>
        <v>120</v>
      </c>
      <c r="AR442" s="3">
        <f ca="1">INDEX([1]!NOTA[TGL_H],Table1[[#This Row],[//NOTA]])</f>
        <v>45127</v>
      </c>
    </row>
    <row r="443" spans="1:44" x14ac:dyDescent="0.25">
      <c r="A443" s="1">
        <v>549</v>
      </c>
      <c r="D443" s="4" t="str">
        <f ca="1">INDEX([1]!NOTA[NB NOTA_C_QTY],Table1[[#This Row],[//NOTA]])</f>
        <v>gluestickgs1008gramjk36box24pcsartomoro</v>
      </c>
      <c r="E44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lemstickjkgs10036box24pcs</v>
      </c>
      <c r="F443" s="4" t="e">
        <f ca="1">MATCH(Table1[NB BM_C_QTY],Table6[POINTER],0)</f>
        <v>#N/A</v>
      </c>
      <c r="G443" s="4">
        <f t="shared" si="10"/>
        <v>549</v>
      </c>
      <c r="H443" s="4">
        <f ca="1">MATCH(Table1[[#This Row],[NB NOTA_C_QTY]],[2]!db[NB NOTA_C_QTY+F],0)</f>
        <v>1069</v>
      </c>
      <c r="I443" s="4" t="str">
        <f ca="1">INDEX(INDIRECT($4:$4),Table1[//DB])</f>
        <v>Lem stick JK GS-100</v>
      </c>
      <c r="J443" s="4" t="str">
        <f ca="1">INDEX(INDIRECT($4:$4),Table1[//DB])</f>
        <v>ARTO MORO</v>
      </c>
      <c r="K443" s="5" t="str">
        <f ca="1">INDEX(INDIRECT($4:$4),Table1[//DB])</f>
        <v>ATALI</v>
      </c>
      <c r="L443" s="4" t="str">
        <f ca="1">INDEX(INDIRECT($4:$4),Table1[//DB])</f>
        <v>36 BOX (24 PCS)</v>
      </c>
      <c r="M443" s="4" t="str">
        <f ca="1">INDEX(INDIRECT($4:$4),Table1[//DB])</f>
        <v>lem</v>
      </c>
      <c r="N443" s="4" t="str">
        <f ca="1">INDEX(INDIRECT($4:$4),Table1[//DB])</f>
        <v>36</v>
      </c>
      <c r="O443" s="4" t="str">
        <f ca="1">INDEX(INDIRECT($4:$4),Table1[//DB])</f>
        <v>BOX</v>
      </c>
      <c r="P443" s="4" t="str">
        <f ca="1">INDEX(INDIRECT($4:$4),Table1[//DB])</f>
        <v>24</v>
      </c>
      <c r="Q443" s="4" t="str">
        <f ca="1">INDEX(INDIRECT($4:$4),Table1[//DB])</f>
        <v>PCS</v>
      </c>
      <c r="R443" s="4" t="str">
        <f ca="1">INDEX(INDIRECT($4:$4),Table1[//DB])</f>
        <v/>
      </c>
      <c r="S443" s="4" t="str">
        <f ca="1">INDEX(INDIRECT($4:$4),Table1[//DB])</f>
        <v/>
      </c>
      <c r="T443" s="4">
        <f ca="1">INDEX(INDIRECT($4:$4),Table1[//DB])</f>
        <v>864</v>
      </c>
      <c r="U443" s="4" t="str">
        <f ca="1">INDEX(INDIRECT($4:$4),Table1[//DB])</f>
        <v>PCS</v>
      </c>
      <c r="V443" s="4"/>
      <c r="W443" s="2">
        <f>INDEX([1]!NOTA[C],Table1[[#This Row],[//NOTA]])</f>
        <v>1</v>
      </c>
      <c r="X443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43" s="2">
        <f>IF(Table1[[#This Row],[CTN]]&lt;1,"",INDEX([1]!NOTA[QTY],Table1[[#This Row],[//NOTA]]))</f>
        <v>864</v>
      </c>
      <c r="Z443" s="2" t="str">
        <f>IF(Table1[[#This Row],[CTN]]&lt;1,"",INDEX([1]!NOTA[STN],Table1[[#This Row],[//NOTA]]))</f>
        <v>PCS</v>
      </c>
      <c r="AA44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864</v>
      </c>
      <c r="AB443" s="4" t="str">
        <f>IF(Table1[[#This Row],[CTN]]&lt;1,INDEX([1]!NOTA[QTY],Table1[[#This Row],[//NOTA]]),"")</f>
        <v/>
      </c>
      <c r="AC443" s="4" t="str">
        <f>IF(Table1[[#This Row],[SISA]]="","",INDEX([1]!NOTA[STN],Table1[[#This Row],[//NOTA]]))</f>
        <v/>
      </c>
      <c r="AD44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43" s="2" t="str">
        <f>IF(Table1[[#This Row],[SISA X]]="","",Table1[[#This Row],[STN X]])</f>
        <v/>
      </c>
      <c r="AF443" s="2" t="str">
        <f ca="1">IF(AND(AR$5:AR$466&gt;=$3:$3,AR$5:AR$466&lt;=$4:$4),Table1[[#This Row],[CTN]],"")</f>
        <v/>
      </c>
      <c r="AG443" s="2" t="str">
        <f ca="1">IF(Table1[[#This Row],[CTN_MG_1]]="","",Table1[[#This Row],[SISA X]])</f>
        <v/>
      </c>
      <c r="AH443" s="2" t="str">
        <f ca="1">IF(Table1[[#This Row],[QTY_ECER_MG_1]]="","",Table1[[#This Row],[STN SISA X]])</f>
        <v/>
      </c>
      <c r="AI443" s="2" t="str">
        <f ca="1">IF(Table1[[#This Row],[CTN_MG_1]]="","",COUNT(AF$6:AF443))</f>
        <v/>
      </c>
      <c r="AJ443" s="2" t="str">
        <f ca="1">IF(AND(Table1[TGL_H]&gt;=$3:$3,Table1[TGL_H]&lt;=$4:$4),Table1[CTN],"")</f>
        <v/>
      </c>
      <c r="AK443" s="2" t="str">
        <f ca="1">IF(Table1[[#This Row],[CTN_MG_2]]="","",Table1[[#This Row],[SISA X]])</f>
        <v/>
      </c>
      <c r="AL443" s="2" t="str">
        <f ca="1">IF(Table1[[#This Row],[QTY_ECER_MG_2]]="","",Table1[[#This Row],[STN SISA X]])</f>
        <v/>
      </c>
      <c r="AM443" s="2" t="str">
        <f ca="1">IF(Table1[[#This Row],[CTN_MG_2]]="","",COUNT(AJ$6:AJ443))</f>
        <v/>
      </c>
      <c r="AN443" s="2">
        <f ca="1">IF(AND(AR$5:AR$466&gt;=$3:$3,AR$5:AR$466&lt;=$4:$4),Table1[[#This Row],[CTN]],"")</f>
        <v>1</v>
      </c>
      <c r="AO443" s="2" t="str">
        <f ca="1">IF(Table1[[#This Row],[CTN_MG_3]]="","",Table1[[#This Row],[SISA X]])</f>
        <v/>
      </c>
      <c r="AP443" s="2" t="str">
        <f ca="1">IF(Table1[[#This Row],[QTY_ECER_MG_3]]="","",Table1[[#This Row],[STN SISA X]])</f>
        <v/>
      </c>
      <c r="AQ443" s="4">
        <f ca="1">IF(Table1[[#This Row],[CTN_MG_3]]="","",COUNT(AN$6:AN443))</f>
        <v>121</v>
      </c>
      <c r="AR443" s="3">
        <f ca="1">INDEX([1]!NOTA[TGL_H],Table1[[#This Row],[//NOTA]])</f>
        <v>45127</v>
      </c>
    </row>
    <row r="444" spans="1:44" x14ac:dyDescent="0.25">
      <c r="A444" s="1">
        <v>550</v>
      </c>
      <c r="D444" s="4" t="str">
        <f ca="1">INDEX([1]!NOTA[NB NOTA_C_QTY],Table1[[#This Row],[//NOTA]])</f>
        <v>correctionfluidcfs209jk36lsnartomoro</v>
      </c>
      <c r="E44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tipeexjkcfs20936lsn</v>
      </c>
      <c r="F444" s="4" t="e">
        <f ca="1">MATCH(Table1[NB BM_C_QTY],Table6[POINTER],0)</f>
        <v>#N/A</v>
      </c>
      <c r="G444" s="4">
        <f t="shared" si="10"/>
        <v>550</v>
      </c>
      <c r="H444" s="4">
        <f ca="1">MATCH(Table1[[#This Row],[NB NOTA_C_QTY]],[2]!db[NB NOTA_C_QTY+F],0)</f>
        <v>588</v>
      </c>
      <c r="I444" s="4" t="str">
        <f ca="1">INDEX(INDIRECT($4:$4),Table1[//DB])</f>
        <v>Tipe-ex JK CF-S209</v>
      </c>
      <c r="J444" s="4" t="str">
        <f ca="1">INDEX(INDIRECT($4:$4),Table1[//DB])</f>
        <v>ARTO MORO</v>
      </c>
      <c r="K444" s="5" t="str">
        <f ca="1">INDEX(INDIRECT($4:$4),Table1[//DB])</f>
        <v>ATALI</v>
      </c>
      <c r="L444" s="4" t="str">
        <f ca="1">INDEX(INDIRECT($4:$4),Table1[//DB])</f>
        <v>36 LSN</v>
      </c>
      <c r="M444" s="4" t="str">
        <f ca="1">INDEX(INDIRECT($4:$4),Table1[//DB])</f>
        <v>tipex</v>
      </c>
      <c r="N444" s="4" t="str">
        <f ca="1">INDEX(INDIRECT($4:$4),Table1[//DB])</f>
        <v>36</v>
      </c>
      <c r="O444" s="4" t="str">
        <f ca="1">INDEX(INDIRECT($4:$4),Table1[//DB])</f>
        <v>LSN</v>
      </c>
      <c r="P444" s="4">
        <f ca="1">INDEX(INDIRECT($4:$4),Table1[//DB])</f>
        <v>12</v>
      </c>
      <c r="Q444" s="4" t="str">
        <f ca="1">INDEX(INDIRECT($4:$4),Table1[//DB])</f>
        <v>PCS</v>
      </c>
      <c r="R444" s="4" t="str">
        <f ca="1">INDEX(INDIRECT($4:$4),Table1[//DB])</f>
        <v/>
      </c>
      <c r="S444" s="4" t="str">
        <f ca="1">INDEX(INDIRECT($4:$4),Table1[//DB])</f>
        <v/>
      </c>
      <c r="T444" s="4">
        <f ca="1">INDEX(INDIRECT($4:$4),Table1[//DB])</f>
        <v>432</v>
      </c>
      <c r="U444" s="4" t="str">
        <f ca="1">INDEX(INDIRECT($4:$4),Table1[//DB])</f>
        <v>PCS</v>
      </c>
      <c r="V444" s="4"/>
      <c r="W444" s="2">
        <f>INDEX([1]!NOTA[C],Table1[[#This Row],[//NOTA]])</f>
        <v>1</v>
      </c>
      <c r="X444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44" s="2">
        <f>IF(Table1[[#This Row],[CTN]]&lt;1,"",INDEX([1]!NOTA[QTY],Table1[[#This Row],[//NOTA]]))</f>
        <v>36</v>
      </c>
      <c r="Z444" s="2" t="str">
        <f>IF(Table1[[#This Row],[CTN]]&lt;1,"",INDEX([1]!NOTA[STN],Table1[[#This Row],[//NOTA]]))</f>
        <v>LSN</v>
      </c>
      <c r="AA444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432</v>
      </c>
      <c r="AB444" s="4" t="str">
        <f>IF(Table1[[#This Row],[CTN]]&lt;1,INDEX([1]!NOTA[QTY],Table1[[#This Row],[//NOTA]]),"")</f>
        <v/>
      </c>
      <c r="AC444" s="4" t="str">
        <f>IF(Table1[[#This Row],[SISA]]="","",INDEX([1]!NOTA[STN],Table1[[#This Row],[//NOTA]]))</f>
        <v/>
      </c>
      <c r="AD44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44" s="2" t="str">
        <f>IF(Table1[[#This Row],[SISA X]]="","",Table1[[#This Row],[STN X]])</f>
        <v/>
      </c>
      <c r="AF444" s="2" t="str">
        <f ca="1">IF(AND(AR$5:AR$466&gt;=$3:$3,AR$5:AR$466&lt;=$4:$4),Table1[[#This Row],[CTN]],"")</f>
        <v/>
      </c>
      <c r="AG444" s="2" t="str">
        <f ca="1">IF(Table1[[#This Row],[CTN_MG_1]]="","",Table1[[#This Row],[SISA X]])</f>
        <v/>
      </c>
      <c r="AH444" s="2" t="str">
        <f ca="1">IF(Table1[[#This Row],[QTY_ECER_MG_1]]="","",Table1[[#This Row],[STN SISA X]])</f>
        <v/>
      </c>
      <c r="AI444" s="2" t="str">
        <f ca="1">IF(Table1[[#This Row],[CTN_MG_1]]="","",COUNT(AF$6:AF444))</f>
        <v/>
      </c>
      <c r="AJ444" s="2" t="str">
        <f ca="1">IF(AND(Table1[TGL_H]&gt;=$3:$3,Table1[TGL_H]&lt;=$4:$4),Table1[CTN],"")</f>
        <v/>
      </c>
      <c r="AK444" s="2" t="str">
        <f ca="1">IF(Table1[[#This Row],[CTN_MG_2]]="","",Table1[[#This Row],[SISA X]])</f>
        <v/>
      </c>
      <c r="AL444" s="2" t="str">
        <f ca="1">IF(Table1[[#This Row],[QTY_ECER_MG_2]]="","",Table1[[#This Row],[STN SISA X]])</f>
        <v/>
      </c>
      <c r="AM444" s="2" t="str">
        <f ca="1">IF(Table1[[#This Row],[CTN_MG_2]]="","",COUNT(AJ$6:AJ444))</f>
        <v/>
      </c>
      <c r="AN444" s="2">
        <f ca="1">IF(AND(AR$5:AR$466&gt;=$3:$3,AR$5:AR$466&lt;=$4:$4),Table1[[#This Row],[CTN]],"")</f>
        <v>1</v>
      </c>
      <c r="AO444" s="2" t="str">
        <f ca="1">IF(Table1[[#This Row],[CTN_MG_3]]="","",Table1[[#This Row],[SISA X]])</f>
        <v/>
      </c>
      <c r="AP444" s="2" t="str">
        <f ca="1">IF(Table1[[#This Row],[QTY_ECER_MG_3]]="","",Table1[[#This Row],[STN SISA X]])</f>
        <v/>
      </c>
      <c r="AQ444" s="4">
        <f ca="1">IF(Table1[[#This Row],[CTN_MG_3]]="","",COUNT(AN$6:AN444))</f>
        <v>122</v>
      </c>
      <c r="AR444" s="3">
        <f ca="1">INDEX([1]!NOTA[TGL_H],Table1[[#This Row],[//NOTA]])</f>
        <v>45127</v>
      </c>
    </row>
    <row r="445" spans="1:44" x14ac:dyDescent="0.25">
      <c r="A445" s="1">
        <v>551</v>
      </c>
      <c r="D445" s="4" t="str">
        <f ca="1">INDEX([1]!NOTA[NB NOTA_C_QTY],Table1[[#This Row],[//NOTA]])</f>
        <v>cutterbladel150mmhjk40lsnartomoro</v>
      </c>
      <c r="E44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isicutterjkl150mmh40lsn</v>
      </c>
      <c r="F445" s="4" t="e">
        <f ca="1">MATCH(Table1[NB BM_C_QTY],Table6[POINTER],0)</f>
        <v>#N/A</v>
      </c>
      <c r="G445" s="4">
        <f t="shared" si="10"/>
        <v>551</v>
      </c>
      <c r="H445" s="4">
        <f ca="1">MATCH(Table1[[#This Row],[NB NOTA_C_QTY]],[2]!db[NB NOTA_C_QTY+F],0)</f>
        <v>656</v>
      </c>
      <c r="I445" s="4" t="str">
        <f ca="1">INDEX(INDIRECT($4:$4),Table1[//DB])</f>
        <v>Isi cutter JK L-150M MH</v>
      </c>
      <c r="J445" s="4" t="str">
        <f ca="1">INDEX(INDIRECT($4:$4),Table1[//DB])</f>
        <v>ARTO MORO</v>
      </c>
      <c r="K445" s="5" t="str">
        <f ca="1">INDEX(INDIRECT($4:$4),Table1[//DB])</f>
        <v>ATALI</v>
      </c>
      <c r="L445" s="4" t="str">
        <f ca="1">INDEX(INDIRECT($4:$4),Table1[//DB])</f>
        <v>40 LSN</v>
      </c>
      <c r="M445" s="4" t="str">
        <f ca="1">INDEX(INDIRECT($4:$4),Table1[//DB])</f>
        <v>isi</v>
      </c>
      <c r="N445" s="4" t="str">
        <f ca="1">INDEX(INDIRECT($4:$4),Table1[//DB])</f>
        <v>40</v>
      </c>
      <c r="O445" s="4" t="str">
        <f ca="1">INDEX(INDIRECT($4:$4),Table1[//DB])</f>
        <v>LSN</v>
      </c>
      <c r="P445" s="4">
        <f ca="1">INDEX(INDIRECT($4:$4),Table1[//DB])</f>
        <v>12</v>
      </c>
      <c r="Q445" s="4" t="str">
        <f ca="1">INDEX(INDIRECT($4:$4),Table1[//DB])</f>
        <v>PCS</v>
      </c>
      <c r="R445" s="4" t="str">
        <f ca="1">INDEX(INDIRECT($4:$4),Table1[//DB])</f>
        <v/>
      </c>
      <c r="S445" s="4" t="str">
        <f ca="1">INDEX(INDIRECT($4:$4),Table1[//DB])</f>
        <v/>
      </c>
      <c r="T445" s="4">
        <f ca="1">INDEX(INDIRECT($4:$4),Table1[//DB])</f>
        <v>480</v>
      </c>
      <c r="U445" s="4" t="str">
        <f ca="1">INDEX(INDIRECT($4:$4),Table1[//DB])</f>
        <v>PCS</v>
      </c>
      <c r="V445" s="4"/>
      <c r="W445" s="2">
        <f>INDEX([1]!NOTA[C],Table1[[#This Row],[//NOTA]])</f>
        <v>1</v>
      </c>
      <c r="X44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45" s="2">
        <f>IF(Table1[[#This Row],[CTN]]&lt;1,"",INDEX([1]!NOTA[QTY],Table1[[#This Row],[//NOTA]]))</f>
        <v>40</v>
      </c>
      <c r="Z445" s="2" t="str">
        <f>IF(Table1[[#This Row],[CTN]]&lt;1,"",INDEX([1]!NOTA[STN],Table1[[#This Row],[//NOTA]]))</f>
        <v>LSN</v>
      </c>
      <c r="AA44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480</v>
      </c>
      <c r="AB445" s="4" t="str">
        <f>IF(Table1[[#This Row],[CTN]]&lt;1,INDEX([1]!NOTA[QTY],Table1[[#This Row],[//NOTA]]),"")</f>
        <v/>
      </c>
      <c r="AC445" s="4" t="str">
        <f>IF(Table1[[#This Row],[SISA]]="","",INDEX([1]!NOTA[STN],Table1[[#This Row],[//NOTA]]))</f>
        <v/>
      </c>
      <c r="AD44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45" s="2" t="str">
        <f>IF(Table1[[#This Row],[SISA X]]="","",Table1[[#This Row],[STN X]])</f>
        <v/>
      </c>
      <c r="AF445" s="2" t="str">
        <f ca="1">IF(AND(AR$5:AR$466&gt;=$3:$3,AR$5:AR$466&lt;=$4:$4),Table1[[#This Row],[CTN]],"")</f>
        <v/>
      </c>
      <c r="AG445" s="2" t="str">
        <f ca="1">IF(Table1[[#This Row],[CTN_MG_1]]="","",Table1[[#This Row],[SISA X]])</f>
        <v/>
      </c>
      <c r="AH445" s="2" t="str">
        <f ca="1">IF(Table1[[#This Row],[QTY_ECER_MG_1]]="","",Table1[[#This Row],[STN SISA X]])</f>
        <v/>
      </c>
      <c r="AI445" s="2" t="str">
        <f ca="1">IF(Table1[[#This Row],[CTN_MG_1]]="","",COUNT(AF$6:AF445))</f>
        <v/>
      </c>
      <c r="AJ445" s="2" t="str">
        <f ca="1">IF(AND(Table1[TGL_H]&gt;=$3:$3,Table1[TGL_H]&lt;=$4:$4),Table1[CTN],"")</f>
        <v/>
      </c>
      <c r="AK445" s="2" t="str">
        <f ca="1">IF(Table1[[#This Row],[CTN_MG_2]]="","",Table1[[#This Row],[SISA X]])</f>
        <v/>
      </c>
      <c r="AL445" s="2" t="str">
        <f ca="1">IF(Table1[[#This Row],[QTY_ECER_MG_2]]="","",Table1[[#This Row],[STN SISA X]])</f>
        <v/>
      </c>
      <c r="AM445" s="2" t="str">
        <f ca="1">IF(Table1[[#This Row],[CTN_MG_2]]="","",COUNT(AJ$6:AJ445))</f>
        <v/>
      </c>
      <c r="AN445" s="2">
        <f ca="1">IF(AND(AR$5:AR$466&gt;=$3:$3,AR$5:AR$466&lt;=$4:$4),Table1[[#This Row],[CTN]],"")</f>
        <v>1</v>
      </c>
      <c r="AO445" s="2" t="str">
        <f ca="1">IF(Table1[[#This Row],[CTN_MG_3]]="","",Table1[[#This Row],[SISA X]])</f>
        <v/>
      </c>
      <c r="AP445" s="2" t="str">
        <f ca="1">IF(Table1[[#This Row],[QTY_ECER_MG_3]]="","",Table1[[#This Row],[STN SISA X]])</f>
        <v/>
      </c>
      <c r="AQ445" s="4">
        <f ca="1">IF(Table1[[#This Row],[CTN_MG_3]]="","",COUNT(AN$6:AN445))</f>
        <v>123</v>
      </c>
      <c r="AR445" s="3">
        <f ca="1">INDEX([1]!NOTA[TGL_H],Table1[[#This Row],[//NOTA]])</f>
        <v>45127</v>
      </c>
    </row>
    <row r="446" spans="1:44" x14ac:dyDescent="0.25">
      <c r="A446" s="1">
        <v>552</v>
      </c>
      <c r="D446" s="4" t="str">
        <f ca="1">INDEX([1]!NOTA[NB NOTA_C_QTY],Table1[[#This Row],[//NOTA]])</f>
        <v>stamppadno00jk24pak24pcsartomoro</v>
      </c>
      <c r="E446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446" s="4" t="e">
        <f ca="1">MATCH(Table1[NB BM_C_QTY],Table6[POINTER],0)</f>
        <v>#N/A</v>
      </c>
      <c r="G446" s="4">
        <f t="shared" si="10"/>
        <v>552</v>
      </c>
      <c r="H446" s="4" t="e">
        <f ca="1">MATCH(Table1[[#This Row],[NB NOTA_C_QTY]],[2]!db[NB NOTA_C_QTY+F],0)</f>
        <v>#N/A</v>
      </c>
      <c r="I446" s="4" t="e">
        <f ca="1">INDEX(INDIRECT($4:$4),Table1[//DB])</f>
        <v>#N/A</v>
      </c>
      <c r="J446" s="4" t="e">
        <f ca="1">INDEX(INDIRECT($4:$4),Table1[//DB])</f>
        <v>#N/A</v>
      </c>
      <c r="K446" s="5" t="e">
        <f ca="1">INDEX(INDIRECT($4:$4),Table1[//DB])</f>
        <v>#N/A</v>
      </c>
      <c r="L446" s="4" t="e">
        <f ca="1">INDEX(INDIRECT($4:$4),Table1[//DB])</f>
        <v>#N/A</v>
      </c>
      <c r="M446" s="4" t="e">
        <f ca="1">INDEX(INDIRECT($4:$4),Table1[//DB])</f>
        <v>#N/A</v>
      </c>
      <c r="N446" s="4" t="e">
        <f ca="1">INDEX(INDIRECT($4:$4),Table1[//DB])</f>
        <v>#N/A</v>
      </c>
      <c r="O446" s="4" t="e">
        <f ca="1">INDEX(INDIRECT($4:$4),Table1[//DB])</f>
        <v>#N/A</v>
      </c>
      <c r="P446" s="4" t="e">
        <f ca="1">INDEX(INDIRECT($4:$4),Table1[//DB])</f>
        <v>#N/A</v>
      </c>
      <c r="Q446" s="4" t="e">
        <f ca="1">INDEX(INDIRECT($4:$4),Table1[//DB])</f>
        <v>#N/A</v>
      </c>
      <c r="R446" s="4" t="e">
        <f ca="1">INDEX(INDIRECT($4:$4),Table1[//DB])</f>
        <v>#N/A</v>
      </c>
      <c r="S446" s="4" t="e">
        <f ca="1">INDEX(INDIRECT($4:$4),Table1[//DB])</f>
        <v>#N/A</v>
      </c>
      <c r="T446" s="4" t="e">
        <f ca="1">INDEX(INDIRECT($4:$4),Table1[//DB])</f>
        <v>#N/A</v>
      </c>
      <c r="U446" s="4" t="e">
        <f ca="1">INDEX(INDIRECT($4:$4),Table1[//DB])</f>
        <v>#N/A</v>
      </c>
      <c r="V446" s="4"/>
      <c r="W446" s="2">
        <f>INDEX([1]!NOTA[C],Table1[[#This Row],[//NOTA]])</f>
        <v>1</v>
      </c>
      <c r="X446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46" s="2">
        <f>IF(Table1[[#This Row],[CTN]]&lt;1,"",INDEX([1]!NOTA[QTY],Table1[[#This Row],[//NOTA]]))</f>
        <v>576</v>
      </c>
      <c r="Z446" s="2" t="str">
        <f>IF(Table1[[#This Row],[CTN]]&lt;1,"",INDEX([1]!NOTA[STN],Table1[[#This Row],[//NOTA]]))</f>
        <v>PCS</v>
      </c>
      <c r="AA446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B446" s="4" t="str">
        <f>IF(Table1[[#This Row],[CTN]]&lt;1,INDEX([1]!NOTA[QTY],Table1[[#This Row],[//NOTA]]),"")</f>
        <v/>
      </c>
      <c r="AC446" s="4" t="str">
        <f>IF(Table1[[#This Row],[SISA]]="","",INDEX([1]!NOTA[STN],Table1[[#This Row],[//NOTA]]))</f>
        <v/>
      </c>
      <c r="AD44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46" s="2" t="str">
        <f>IF(Table1[[#This Row],[SISA X]]="","",Table1[[#This Row],[STN X]])</f>
        <v/>
      </c>
      <c r="AF446" s="2" t="str">
        <f ca="1">IF(AND(AR$5:AR$466&gt;=$3:$3,AR$5:AR$466&lt;=$4:$4),Table1[[#This Row],[CTN]],"")</f>
        <v/>
      </c>
      <c r="AG446" s="2" t="str">
        <f ca="1">IF(Table1[[#This Row],[CTN_MG_1]]="","",Table1[[#This Row],[SISA X]])</f>
        <v/>
      </c>
      <c r="AH446" s="2" t="str">
        <f ca="1">IF(Table1[[#This Row],[QTY_ECER_MG_1]]="","",Table1[[#This Row],[STN SISA X]])</f>
        <v/>
      </c>
      <c r="AI446" s="2" t="str">
        <f ca="1">IF(Table1[[#This Row],[CTN_MG_1]]="","",COUNT(AF$6:AF446))</f>
        <v/>
      </c>
      <c r="AJ446" s="2" t="str">
        <f ca="1">IF(AND(Table1[TGL_H]&gt;=$3:$3,Table1[TGL_H]&lt;=$4:$4),Table1[CTN],"")</f>
        <v/>
      </c>
      <c r="AK446" s="2" t="str">
        <f ca="1">IF(Table1[[#This Row],[CTN_MG_2]]="","",Table1[[#This Row],[SISA X]])</f>
        <v/>
      </c>
      <c r="AL446" s="2" t="str">
        <f ca="1">IF(Table1[[#This Row],[QTY_ECER_MG_2]]="","",Table1[[#This Row],[STN SISA X]])</f>
        <v/>
      </c>
      <c r="AM446" s="2" t="str">
        <f ca="1">IF(Table1[[#This Row],[CTN_MG_2]]="","",COUNT(AJ$6:AJ446))</f>
        <v/>
      </c>
      <c r="AN446" s="2">
        <f ca="1">IF(AND(AR$5:AR$466&gt;=$3:$3,AR$5:AR$466&lt;=$4:$4),Table1[[#This Row],[CTN]],"")</f>
        <v>1</v>
      </c>
      <c r="AO446" s="2" t="str">
        <f ca="1">IF(Table1[[#This Row],[CTN_MG_3]]="","",Table1[[#This Row],[SISA X]])</f>
        <v/>
      </c>
      <c r="AP446" s="2" t="str">
        <f ca="1">IF(Table1[[#This Row],[QTY_ECER_MG_3]]="","",Table1[[#This Row],[STN SISA X]])</f>
        <v/>
      </c>
      <c r="AQ446" s="4">
        <f ca="1">IF(Table1[[#This Row],[CTN_MG_3]]="","",COUNT(AN$6:AN446))</f>
        <v>124</v>
      </c>
      <c r="AR446" s="3">
        <f ca="1">INDEX([1]!NOTA[TGL_H],Table1[[#This Row],[//NOTA]])</f>
        <v>45127</v>
      </c>
    </row>
    <row r="447" spans="1:44" x14ac:dyDescent="0.25">
      <c r="A447" s="1">
        <v>553</v>
      </c>
      <c r="D447" s="4" t="str">
        <f ca="1">INDEX([1]!NOTA[NB NOTA_C_QTY],Table1[[#This Row],[//NOTA]])</f>
        <v>eraser526b40bljk50box40pcsartomoro</v>
      </c>
      <c r="E44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stipjk526b40blhitam50box40pcs</v>
      </c>
      <c r="F447" s="4" t="e">
        <f ca="1">MATCH(Table1[NB BM_C_QTY],Table6[POINTER],0)</f>
        <v>#N/A</v>
      </c>
      <c r="G447" s="4">
        <f t="shared" si="10"/>
        <v>553</v>
      </c>
      <c r="H447" s="4">
        <f ca="1">MATCH(Table1[[#This Row],[NB NOTA_C_QTY]],[2]!db[NB NOTA_C_QTY+F],0)</f>
        <v>791</v>
      </c>
      <c r="I447" s="4" t="str">
        <f ca="1">INDEX(INDIRECT($4:$4),Table1[//DB])</f>
        <v>Stip JK 526-B40 BL Hitam</v>
      </c>
      <c r="J447" s="4" t="str">
        <f ca="1">INDEX(INDIRECT($4:$4),Table1[//DB])</f>
        <v>ARTO MORO</v>
      </c>
      <c r="K447" s="5" t="str">
        <f ca="1">INDEX(INDIRECT($4:$4),Table1[//DB])</f>
        <v>ATALI</v>
      </c>
      <c r="L447" s="4" t="str">
        <f ca="1">INDEX(INDIRECT($4:$4),Table1[//DB])</f>
        <v>50 BOX (40 PCS)</v>
      </c>
      <c r="M447" s="4" t="str">
        <f ca="1">INDEX(INDIRECT($4:$4),Table1[//DB])</f>
        <v>stip</v>
      </c>
      <c r="N447" s="4" t="str">
        <f ca="1">INDEX(INDIRECT($4:$4),Table1[//DB])</f>
        <v>50</v>
      </c>
      <c r="O447" s="4" t="str">
        <f ca="1">INDEX(INDIRECT($4:$4),Table1[//DB])</f>
        <v>BOX</v>
      </c>
      <c r="P447" s="4" t="str">
        <f ca="1">INDEX(INDIRECT($4:$4),Table1[//DB])</f>
        <v>40</v>
      </c>
      <c r="Q447" s="4" t="str">
        <f ca="1">INDEX(INDIRECT($4:$4),Table1[//DB])</f>
        <v>PCS</v>
      </c>
      <c r="R447" s="4" t="str">
        <f ca="1">INDEX(INDIRECT($4:$4),Table1[//DB])</f>
        <v/>
      </c>
      <c r="S447" s="4" t="str">
        <f ca="1">INDEX(INDIRECT($4:$4),Table1[//DB])</f>
        <v/>
      </c>
      <c r="T447" s="4">
        <f ca="1">INDEX(INDIRECT($4:$4),Table1[//DB])</f>
        <v>2000</v>
      </c>
      <c r="U447" s="4" t="str">
        <f ca="1">INDEX(INDIRECT($4:$4),Table1[//DB])</f>
        <v>PCS</v>
      </c>
      <c r="V447" s="4"/>
      <c r="W447" s="2">
        <f>INDEX([1]!NOTA[C],Table1[[#This Row],[//NOTA]])</f>
        <v>2</v>
      </c>
      <c r="X447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47" s="2">
        <f>IF(Table1[[#This Row],[CTN]]&lt;1,"",INDEX([1]!NOTA[QTY],Table1[[#This Row],[//NOTA]]))</f>
        <v>100</v>
      </c>
      <c r="Z447" s="2" t="str">
        <f>IF(Table1[[#This Row],[CTN]]&lt;1,"",INDEX([1]!NOTA[STN],Table1[[#This Row],[//NOTA]]))</f>
        <v>BOX</v>
      </c>
      <c r="AA447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4000</v>
      </c>
      <c r="AB447" s="4" t="str">
        <f>IF(Table1[[#This Row],[CTN]]&lt;1,INDEX([1]!NOTA[QTY],Table1[[#This Row],[//NOTA]]),"")</f>
        <v/>
      </c>
      <c r="AC447" s="4" t="str">
        <f>IF(Table1[[#This Row],[SISA]]="","",INDEX([1]!NOTA[STN],Table1[[#This Row],[//NOTA]]))</f>
        <v/>
      </c>
      <c r="AD44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47" s="2" t="str">
        <f>IF(Table1[[#This Row],[SISA X]]="","",Table1[[#This Row],[STN X]])</f>
        <v/>
      </c>
      <c r="AF447" s="2" t="str">
        <f ca="1">IF(AND(AR$5:AR$466&gt;=$3:$3,AR$5:AR$466&lt;=$4:$4),Table1[[#This Row],[CTN]],"")</f>
        <v/>
      </c>
      <c r="AG447" s="2" t="str">
        <f ca="1">IF(Table1[[#This Row],[CTN_MG_1]]="","",Table1[[#This Row],[SISA X]])</f>
        <v/>
      </c>
      <c r="AH447" s="2" t="str">
        <f ca="1">IF(Table1[[#This Row],[QTY_ECER_MG_1]]="","",Table1[[#This Row],[STN SISA X]])</f>
        <v/>
      </c>
      <c r="AI447" s="2" t="str">
        <f ca="1">IF(Table1[[#This Row],[CTN_MG_1]]="","",COUNT(AF$6:AF447))</f>
        <v/>
      </c>
      <c r="AJ447" s="2" t="str">
        <f ca="1">IF(AND(Table1[TGL_H]&gt;=$3:$3,Table1[TGL_H]&lt;=$4:$4),Table1[CTN],"")</f>
        <v/>
      </c>
      <c r="AK447" s="2" t="str">
        <f ca="1">IF(Table1[[#This Row],[CTN_MG_2]]="","",Table1[[#This Row],[SISA X]])</f>
        <v/>
      </c>
      <c r="AL447" s="2" t="str">
        <f ca="1">IF(Table1[[#This Row],[QTY_ECER_MG_2]]="","",Table1[[#This Row],[STN SISA X]])</f>
        <v/>
      </c>
      <c r="AM447" s="2" t="str">
        <f ca="1">IF(Table1[[#This Row],[CTN_MG_2]]="","",COUNT(AJ$6:AJ447))</f>
        <v/>
      </c>
      <c r="AN447" s="2">
        <f ca="1">IF(AND(AR$5:AR$466&gt;=$3:$3,AR$5:AR$466&lt;=$4:$4),Table1[[#This Row],[CTN]],"")</f>
        <v>2</v>
      </c>
      <c r="AO447" s="2" t="str">
        <f ca="1">IF(Table1[[#This Row],[CTN_MG_3]]="","",Table1[[#This Row],[SISA X]])</f>
        <v/>
      </c>
      <c r="AP447" s="2" t="str">
        <f ca="1">IF(Table1[[#This Row],[QTY_ECER_MG_3]]="","",Table1[[#This Row],[STN SISA X]])</f>
        <v/>
      </c>
      <c r="AQ447" s="4">
        <f ca="1">IF(Table1[[#This Row],[CTN_MG_3]]="","",COUNT(AN$6:AN447))</f>
        <v>125</v>
      </c>
      <c r="AR447" s="3">
        <f ca="1">INDEX([1]!NOTA[TGL_H],Table1[[#This Row],[//NOTA]])</f>
        <v>45127</v>
      </c>
    </row>
    <row r="448" spans="1:44" x14ac:dyDescent="0.25">
      <c r="A448" s="1">
        <v>555</v>
      </c>
      <c r="D448" s="4" t="str">
        <f ca="1">INDEX([1]!NOTA[NB NOTA_C_QTY],Table1[[#This Row],[//NOTA]])</f>
        <v>pencilcasepc0618pl11bluejk12box24pcsartomoro</v>
      </c>
      <c r="E44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pcjkpc0618pl11biru12box24pcs</v>
      </c>
      <c r="F448" s="4" t="e">
        <f ca="1">MATCH(Table1[NB BM_C_QTY],Table6[POINTER],0)</f>
        <v>#N/A</v>
      </c>
      <c r="G448" s="4">
        <f t="shared" si="10"/>
        <v>555</v>
      </c>
      <c r="H448" s="4">
        <f ca="1">MATCH(Table1[[#This Row],[NB NOTA_C_QTY]],[2]!db[NB NOTA_C_QTY+F],0)</f>
        <v>2042</v>
      </c>
      <c r="I448" s="4" t="str">
        <f ca="1">INDEX(INDIRECT($4:$4),Table1[//DB])</f>
        <v>Pc JK PC-0618PL-11 Biru</v>
      </c>
      <c r="J448" s="4" t="str">
        <f ca="1">INDEX(INDIRECT($4:$4),Table1[//DB])</f>
        <v>ARTO MORO</v>
      </c>
      <c r="K448" s="5" t="str">
        <f ca="1">INDEX(INDIRECT($4:$4),Table1[//DB])</f>
        <v>ATALI</v>
      </c>
      <c r="L448" s="4" t="str">
        <f ca="1">INDEX(INDIRECT($4:$4),Table1[//DB])</f>
        <v>12 BOX (24 PCS)</v>
      </c>
      <c r="M448" s="4" t="str">
        <f ca="1">INDEX(INDIRECT($4:$4),Table1[//DB])</f>
        <v>pcase</v>
      </c>
      <c r="N448" s="4" t="str">
        <f ca="1">INDEX(INDIRECT($4:$4),Table1[//DB])</f>
        <v>12</v>
      </c>
      <c r="O448" s="4" t="str">
        <f ca="1">INDEX(INDIRECT($4:$4),Table1[//DB])</f>
        <v>BOX</v>
      </c>
      <c r="P448" s="4" t="str">
        <f ca="1">INDEX(INDIRECT($4:$4),Table1[//DB])</f>
        <v>24</v>
      </c>
      <c r="Q448" s="4" t="str">
        <f ca="1">INDEX(INDIRECT($4:$4),Table1[//DB])</f>
        <v>PCS</v>
      </c>
      <c r="R448" s="4" t="str">
        <f ca="1">INDEX(INDIRECT($4:$4),Table1[//DB])</f>
        <v/>
      </c>
      <c r="S448" s="4" t="str">
        <f ca="1">INDEX(INDIRECT($4:$4),Table1[//DB])</f>
        <v/>
      </c>
      <c r="T448" s="4">
        <f ca="1">INDEX(INDIRECT($4:$4),Table1[//DB])</f>
        <v>288</v>
      </c>
      <c r="U448" s="4" t="str">
        <f ca="1">INDEX(INDIRECT($4:$4),Table1[//DB])</f>
        <v>PCS</v>
      </c>
      <c r="V448" s="4"/>
      <c r="W448" s="2">
        <f>INDEX([1]!NOTA[C],Table1[[#This Row],[//NOTA]])</f>
        <v>0</v>
      </c>
      <c r="X448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448" s="2" t="str">
        <f>IF(Table1[[#This Row],[CTN]]&lt;1,"",INDEX([1]!NOTA[QTY],Table1[[#This Row],[//NOTA]]))</f>
        <v/>
      </c>
      <c r="Z448" s="2" t="str">
        <f>IF(Table1[[#This Row],[CTN]]&lt;1,"",INDEX([1]!NOTA[STN],Table1[[#This Row],[//NOTA]]))</f>
        <v/>
      </c>
      <c r="AA44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448" s="4">
        <f>IF(Table1[[#This Row],[CTN]]&lt;1,INDEX([1]!NOTA[QTY],Table1[[#This Row],[//NOTA]]),"")</f>
        <v>72</v>
      </c>
      <c r="AC448" s="4" t="str">
        <f>IF(Table1[[#This Row],[SISA]]="","",INDEX([1]!NOTA[STN],Table1[[#This Row],[//NOTA]]))</f>
        <v>PCS</v>
      </c>
      <c r="AD448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72</v>
      </c>
      <c r="AE448" s="2" t="str">
        <f ca="1">IF(Table1[[#This Row],[SISA X]]="","",Table1[[#This Row],[STN X]])</f>
        <v>PCS</v>
      </c>
      <c r="AF448" s="2" t="str">
        <f ca="1">IF(AND(AR$5:AR$466&gt;=$3:$3,AR$5:AR$466&lt;=$4:$4),Table1[[#This Row],[CTN]],"")</f>
        <v/>
      </c>
      <c r="AG448" s="2" t="str">
        <f ca="1">IF(Table1[[#This Row],[CTN_MG_1]]="","",Table1[[#This Row],[SISA X]])</f>
        <v/>
      </c>
      <c r="AH448" s="2" t="str">
        <f ca="1">IF(Table1[[#This Row],[QTY_ECER_MG_1]]="","",Table1[[#This Row],[STN SISA X]])</f>
        <v/>
      </c>
      <c r="AI448" s="2" t="str">
        <f ca="1">IF(Table1[[#This Row],[CTN_MG_1]]="","",COUNT(AF$6:AF448))</f>
        <v/>
      </c>
      <c r="AJ448" s="2" t="str">
        <f ca="1">IF(AND(Table1[TGL_H]&gt;=$3:$3,Table1[TGL_H]&lt;=$4:$4),Table1[CTN],"")</f>
        <v/>
      </c>
      <c r="AK448" s="2" t="str">
        <f ca="1">IF(Table1[[#This Row],[CTN_MG_2]]="","",Table1[[#This Row],[SISA X]])</f>
        <v/>
      </c>
      <c r="AL448" s="2" t="str">
        <f ca="1">IF(Table1[[#This Row],[QTY_ECER_MG_2]]="","",Table1[[#This Row],[STN SISA X]])</f>
        <v/>
      </c>
      <c r="AM448" s="2" t="str">
        <f ca="1">IF(Table1[[#This Row],[CTN_MG_2]]="","",COUNT(AJ$6:AJ448))</f>
        <v/>
      </c>
      <c r="AN448" s="2">
        <f ca="1">IF(AND(AR$5:AR$466&gt;=$3:$3,AR$5:AR$466&lt;=$4:$4),Table1[[#This Row],[CTN]],"")</f>
        <v>0</v>
      </c>
      <c r="AO448" s="2">
        <f ca="1">IF(Table1[[#This Row],[CTN_MG_3]]="","",Table1[[#This Row],[SISA X]])</f>
        <v>72</v>
      </c>
      <c r="AP448" s="2" t="str">
        <f ca="1">IF(Table1[[#This Row],[QTY_ECER_MG_3]]="","",Table1[[#This Row],[STN SISA X]])</f>
        <v>PCS</v>
      </c>
      <c r="AQ448" s="4">
        <f ca="1">IF(Table1[[#This Row],[CTN_MG_3]]="","",COUNT(AN$6:AN448))</f>
        <v>126</v>
      </c>
      <c r="AR448" s="3">
        <f ca="1">INDEX([1]!NOTA[TGL_H],Table1[[#This Row],[//NOTA]])</f>
        <v>45127</v>
      </c>
    </row>
    <row r="449" spans="1:44" x14ac:dyDescent="0.25">
      <c r="A449" s="1">
        <v>556</v>
      </c>
      <c r="D449" s="4" t="str">
        <f ca="1">INDEX([1]!NOTA[NB NOTA_C_QTY],Table1[[#This Row],[//NOTA]])</f>
        <v>pencilcasepc0618pl11greenjk12box24pcsartomoro</v>
      </c>
      <c r="E44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pcjkpc0618pl11hijau12box24pcs</v>
      </c>
      <c r="F449" s="4" t="e">
        <f ca="1">MATCH(Table1[NB BM_C_QTY],Table6[POINTER],0)</f>
        <v>#N/A</v>
      </c>
      <c r="G449" s="4">
        <f t="shared" si="10"/>
        <v>556</v>
      </c>
      <c r="H449" s="4">
        <f ca="1">MATCH(Table1[[#This Row],[NB NOTA_C_QTY]],[2]!db[NB NOTA_C_QTY+F],0)</f>
        <v>2043</v>
      </c>
      <c r="I449" s="4" t="str">
        <f ca="1">INDEX(INDIRECT($4:$4),Table1[//DB])</f>
        <v>Pc JK PC-0618PL-11 Hijau</v>
      </c>
      <c r="J449" s="4" t="str">
        <f ca="1">INDEX(INDIRECT($4:$4),Table1[//DB])</f>
        <v>ARTO MORO</v>
      </c>
      <c r="K449" s="5" t="str">
        <f ca="1">INDEX(INDIRECT($4:$4),Table1[//DB])</f>
        <v>ATALI</v>
      </c>
      <c r="L449" s="4" t="str">
        <f ca="1">INDEX(INDIRECT($4:$4),Table1[//DB])</f>
        <v>12 BOX (24 PCS)</v>
      </c>
      <c r="M449" s="4" t="str">
        <f ca="1">INDEX(INDIRECT($4:$4),Table1[//DB])</f>
        <v>pcase</v>
      </c>
      <c r="N449" s="4" t="str">
        <f ca="1">INDEX(INDIRECT($4:$4),Table1[//DB])</f>
        <v>12</v>
      </c>
      <c r="O449" s="4" t="str">
        <f ca="1">INDEX(INDIRECT($4:$4),Table1[//DB])</f>
        <v>BOX</v>
      </c>
      <c r="P449" s="4" t="str">
        <f ca="1">INDEX(INDIRECT($4:$4),Table1[//DB])</f>
        <v>24</v>
      </c>
      <c r="Q449" s="4" t="str">
        <f ca="1">INDEX(INDIRECT($4:$4),Table1[//DB])</f>
        <v>PCS</v>
      </c>
      <c r="R449" s="4" t="str">
        <f ca="1">INDEX(INDIRECT($4:$4),Table1[//DB])</f>
        <v/>
      </c>
      <c r="S449" s="4" t="str">
        <f ca="1">INDEX(INDIRECT($4:$4),Table1[//DB])</f>
        <v/>
      </c>
      <c r="T449" s="4">
        <f ca="1">INDEX(INDIRECT($4:$4),Table1[//DB])</f>
        <v>288</v>
      </c>
      <c r="U449" s="4" t="str">
        <f ca="1">INDEX(INDIRECT($4:$4),Table1[//DB])</f>
        <v>PCS</v>
      </c>
      <c r="V449" s="4"/>
      <c r="W449" s="2">
        <f>INDEX([1]!NOTA[C],Table1[[#This Row],[//NOTA]])</f>
        <v>0</v>
      </c>
      <c r="X449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449" s="2" t="str">
        <f>IF(Table1[[#This Row],[CTN]]&lt;1,"",INDEX([1]!NOTA[QTY],Table1[[#This Row],[//NOTA]]))</f>
        <v/>
      </c>
      <c r="Z449" s="2" t="str">
        <f>IF(Table1[[#This Row],[CTN]]&lt;1,"",INDEX([1]!NOTA[STN],Table1[[#This Row],[//NOTA]]))</f>
        <v/>
      </c>
      <c r="AA449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449" s="4">
        <f>IF(Table1[[#This Row],[CTN]]&lt;1,INDEX([1]!NOTA[QTY],Table1[[#This Row],[//NOTA]]),"")</f>
        <v>72</v>
      </c>
      <c r="AC449" s="4" t="str">
        <f>IF(Table1[[#This Row],[SISA]]="","",INDEX([1]!NOTA[STN],Table1[[#This Row],[//NOTA]]))</f>
        <v>PCS</v>
      </c>
      <c r="AD449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72</v>
      </c>
      <c r="AE449" s="2" t="str">
        <f ca="1">IF(Table1[[#This Row],[SISA X]]="","",Table1[[#This Row],[STN X]])</f>
        <v>PCS</v>
      </c>
      <c r="AF449" s="2" t="str">
        <f ca="1">IF(AND(AR$5:AR$466&gt;=$3:$3,AR$5:AR$466&lt;=$4:$4),Table1[[#This Row],[CTN]],"")</f>
        <v/>
      </c>
      <c r="AG449" s="2" t="str">
        <f ca="1">IF(Table1[[#This Row],[CTN_MG_1]]="","",Table1[[#This Row],[SISA X]])</f>
        <v/>
      </c>
      <c r="AH449" s="2" t="str">
        <f ca="1">IF(Table1[[#This Row],[QTY_ECER_MG_1]]="","",Table1[[#This Row],[STN SISA X]])</f>
        <v/>
      </c>
      <c r="AI449" s="2" t="str">
        <f ca="1">IF(Table1[[#This Row],[CTN_MG_1]]="","",COUNT(AF$6:AF449))</f>
        <v/>
      </c>
      <c r="AJ449" s="2" t="str">
        <f ca="1">IF(AND(Table1[TGL_H]&gt;=$3:$3,Table1[TGL_H]&lt;=$4:$4),Table1[CTN],"")</f>
        <v/>
      </c>
      <c r="AK449" s="2" t="str">
        <f ca="1">IF(Table1[[#This Row],[CTN_MG_2]]="","",Table1[[#This Row],[SISA X]])</f>
        <v/>
      </c>
      <c r="AL449" s="2" t="str">
        <f ca="1">IF(Table1[[#This Row],[QTY_ECER_MG_2]]="","",Table1[[#This Row],[STN SISA X]])</f>
        <v/>
      </c>
      <c r="AM449" s="2" t="str">
        <f ca="1">IF(Table1[[#This Row],[CTN_MG_2]]="","",COUNT(AJ$6:AJ449))</f>
        <v/>
      </c>
      <c r="AN449" s="2">
        <f ca="1">IF(AND(AR$5:AR$466&gt;=$3:$3,AR$5:AR$466&lt;=$4:$4),Table1[[#This Row],[CTN]],"")</f>
        <v>0</v>
      </c>
      <c r="AO449" s="2">
        <f ca="1">IF(Table1[[#This Row],[CTN_MG_3]]="","",Table1[[#This Row],[SISA X]])</f>
        <v>72</v>
      </c>
      <c r="AP449" s="2" t="str">
        <f ca="1">IF(Table1[[#This Row],[QTY_ECER_MG_3]]="","",Table1[[#This Row],[STN SISA X]])</f>
        <v>PCS</v>
      </c>
      <c r="AQ449" s="4">
        <f ca="1">IF(Table1[[#This Row],[CTN_MG_3]]="","",COUNT(AN$6:AN449))</f>
        <v>127</v>
      </c>
      <c r="AR449" s="3">
        <f ca="1">INDEX([1]!NOTA[TGL_H],Table1[[#This Row],[//NOTA]])</f>
        <v>45127</v>
      </c>
    </row>
    <row r="450" spans="1:44" x14ac:dyDescent="0.25">
      <c r="A450" s="1">
        <v>557</v>
      </c>
      <c r="D450" s="4" t="str">
        <f ca="1">INDEX([1]!NOTA[NB NOTA_C_QTY],Table1[[#This Row],[//NOTA]])</f>
        <v>pencilcasepc0618pl11redjk12box24pcsartomoro</v>
      </c>
      <c r="E45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pcjkpc0618pl11merah12box24pcs</v>
      </c>
      <c r="F450" s="4" t="e">
        <f ca="1">MATCH(Table1[NB BM_C_QTY],Table6[POINTER],0)</f>
        <v>#N/A</v>
      </c>
      <c r="G450" s="4">
        <f t="shared" si="10"/>
        <v>557</v>
      </c>
      <c r="H450" s="4">
        <f ca="1">MATCH(Table1[[#This Row],[NB NOTA_C_QTY]],[2]!db[NB NOTA_C_QTY+F],0)</f>
        <v>2044</v>
      </c>
      <c r="I450" s="4" t="str">
        <f ca="1">INDEX(INDIRECT($4:$4),Table1[//DB])</f>
        <v>Pc JK PC-0618PL-11 Merah</v>
      </c>
      <c r="J450" s="4" t="str">
        <f ca="1">INDEX(INDIRECT($4:$4),Table1[//DB])</f>
        <v>ARTO MORO</v>
      </c>
      <c r="K450" s="5" t="str">
        <f ca="1">INDEX(INDIRECT($4:$4),Table1[//DB])</f>
        <v>ATALI</v>
      </c>
      <c r="L450" s="4" t="str">
        <f ca="1">INDEX(INDIRECT($4:$4),Table1[//DB])</f>
        <v>12 BOX (24 PCS)</v>
      </c>
      <c r="M450" s="4" t="str">
        <f ca="1">INDEX(INDIRECT($4:$4),Table1[//DB])</f>
        <v>pcase</v>
      </c>
      <c r="N450" s="4" t="str">
        <f ca="1">INDEX(INDIRECT($4:$4),Table1[//DB])</f>
        <v>12</v>
      </c>
      <c r="O450" s="4" t="str">
        <f ca="1">INDEX(INDIRECT($4:$4),Table1[//DB])</f>
        <v>BOX</v>
      </c>
      <c r="P450" s="4" t="str">
        <f ca="1">INDEX(INDIRECT($4:$4),Table1[//DB])</f>
        <v>24</v>
      </c>
      <c r="Q450" s="4" t="str">
        <f ca="1">INDEX(INDIRECT($4:$4),Table1[//DB])</f>
        <v>PCS</v>
      </c>
      <c r="R450" s="4" t="str">
        <f ca="1">INDEX(INDIRECT($4:$4),Table1[//DB])</f>
        <v/>
      </c>
      <c r="S450" s="4" t="str">
        <f ca="1">INDEX(INDIRECT($4:$4),Table1[//DB])</f>
        <v/>
      </c>
      <c r="T450" s="4">
        <f ca="1">INDEX(INDIRECT($4:$4),Table1[//DB])</f>
        <v>288</v>
      </c>
      <c r="U450" s="4" t="str">
        <f ca="1">INDEX(INDIRECT($4:$4),Table1[//DB])</f>
        <v>PCS</v>
      </c>
      <c r="V450" s="4"/>
      <c r="W450" s="2">
        <f>INDEX([1]!NOTA[C],Table1[[#This Row],[//NOTA]])</f>
        <v>0</v>
      </c>
      <c r="X450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450" s="2" t="str">
        <f>IF(Table1[[#This Row],[CTN]]&lt;1,"",INDEX([1]!NOTA[QTY],Table1[[#This Row],[//NOTA]]))</f>
        <v/>
      </c>
      <c r="Z450" s="2" t="str">
        <f>IF(Table1[[#This Row],[CTN]]&lt;1,"",INDEX([1]!NOTA[STN],Table1[[#This Row],[//NOTA]]))</f>
        <v/>
      </c>
      <c r="AA45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450" s="4">
        <f>IF(Table1[[#This Row],[CTN]]&lt;1,INDEX([1]!NOTA[QTY],Table1[[#This Row],[//NOTA]]),"")</f>
        <v>72</v>
      </c>
      <c r="AC450" s="4" t="str">
        <f>IF(Table1[[#This Row],[SISA]]="","",INDEX([1]!NOTA[STN],Table1[[#This Row],[//NOTA]]))</f>
        <v>PCS</v>
      </c>
      <c r="AD450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72</v>
      </c>
      <c r="AE450" s="2" t="str">
        <f ca="1">IF(Table1[[#This Row],[SISA X]]="","",Table1[[#This Row],[STN X]])</f>
        <v>PCS</v>
      </c>
      <c r="AF450" s="2" t="str">
        <f ca="1">IF(AND(AR$5:AR$466&gt;=$3:$3,AR$5:AR$466&lt;=$4:$4),Table1[[#This Row],[CTN]],"")</f>
        <v/>
      </c>
      <c r="AG450" s="2" t="str">
        <f ca="1">IF(Table1[[#This Row],[CTN_MG_1]]="","",Table1[[#This Row],[SISA X]])</f>
        <v/>
      </c>
      <c r="AH450" s="2" t="str">
        <f ca="1">IF(Table1[[#This Row],[QTY_ECER_MG_1]]="","",Table1[[#This Row],[STN SISA X]])</f>
        <v/>
      </c>
      <c r="AI450" s="2" t="str">
        <f ca="1">IF(Table1[[#This Row],[CTN_MG_1]]="","",COUNT(AF$6:AF450))</f>
        <v/>
      </c>
      <c r="AJ450" s="2" t="str">
        <f ca="1">IF(AND(Table1[TGL_H]&gt;=$3:$3,Table1[TGL_H]&lt;=$4:$4),Table1[CTN],"")</f>
        <v/>
      </c>
      <c r="AK450" s="2" t="str">
        <f ca="1">IF(Table1[[#This Row],[CTN_MG_2]]="","",Table1[[#This Row],[SISA X]])</f>
        <v/>
      </c>
      <c r="AL450" s="2" t="str">
        <f ca="1">IF(Table1[[#This Row],[QTY_ECER_MG_2]]="","",Table1[[#This Row],[STN SISA X]])</f>
        <v/>
      </c>
      <c r="AM450" s="2" t="str">
        <f ca="1">IF(Table1[[#This Row],[CTN_MG_2]]="","",COUNT(AJ$6:AJ450))</f>
        <v/>
      </c>
      <c r="AN450" s="2">
        <f ca="1">IF(AND(AR$5:AR$466&gt;=$3:$3,AR$5:AR$466&lt;=$4:$4),Table1[[#This Row],[CTN]],"")</f>
        <v>0</v>
      </c>
      <c r="AO450" s="2">
        <f ca="1">IF(Table1[[#This Row],[CTN_MG_3]]="","",Table1[[#This Row],[SISA X]])</f>
        <v>72</v>
      </c>
      <c r="AP450" s="2" t="str">
        <f ca="1">IF(Table1[[#This Row],[QTY_ECER_MG_3]]="","",Table1[[#This Row],[STN SISA X]])</f>
        <v>PCS</v>
      </c>
      <c r="AQ450" s="4">
        <f ca="1">IF(Table1[[#This Row],[CTN_MG_3]]="","",COUNT(AN$6:AN450))</f>
        <v>128</v>
      </c>
      <c r="AR450" s="3">
        <f ca="1">INDEX([1]!NOTA[TGL_H],Table1[[#This Row],[//NOTA]])</f>
        <v>45127</v>
      </c>
    </row>
    <row r="451" spans="1:44" x14ac:dyDescent="0.25">
      <c r="A451" s="1">
        <v>558</v>
      </c>
      <c r="D451" s="4" t="str">
        <f ca="1">INDEX([1]!NOTA[NB NOTA_C_QTY],Table1[[#This Row],[//NOTA]])</f>
        <v>pencilcasepc0618pl11yellowjk12box24pcsartomoro</v>
      </c>
      <c r="E45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pcjkpc0618pl11kuning12box24pcs</v>
      </c>
      <c r="F451" s="4" t="e">
        <f ca="1">MATCH(Table1[NB BM_C_QTY],Table6[POINTER],0)</f>
        <v>#N/A</v>
      </c>
      <c r="G451" s="4">
        <f t="shared" si="10"/>
        <v>558</v>
      </c>
      <c r="H451" s="4">
        <f ca="1">MATCH(Table1[[#This Row],[NB NOTA_C_QTY]],[2]!db[NB NOTA_C_QTY+F],0)</f>
        <v>2045</v>
      </c>
      <c r="I451" s="4" t="str">
        <f ca="1">INDEX(INDIRECT($4:$4),Table1[//DB])</f>
        <v>Pc JK PC-0618PL-11 Kuning</v>
      </c>
      <c r="J451" s="4" t="str">
        <f ca="1">INDEX(INDIRECT($4:$4),Table1[//DB])</f>
        <v>ARTO MORO</v>
      </c>
      <c r="K451" s="5" t="str">
        <f ca="1">INDEX(INDIRECT($4:$4),Table1[//DB])</f>
        <v>ATALI</v>
      </c>
      <c r="L451" s="4" t="str">
        <f ca="1">INDEX(INDIRECT($4:$4),Table1[//DB])</f>
        <v>12 BOX (24 PCS)</v>
      </c>
      <c r="M451" s="4" t="str">
        <f ca="1">INDEX(INDIRECT($4:$4),Table1[//DB])</f>
        <v>pcase</v>
      </c>
      <c r="N451" s="4" t="str">
        <f ca="1">INDEX(INDIRECT($4:$4),Table1[//DB])</f>
        <v>12</v>
      </c>
      <c r="O451" s="4" t="str">
        <f ca="1">INDEX(INDIRECT($4:$4),Table1[//DB])</f>
        <v>BOX</v>
      </c>
      <c r="P451" s="4" t="str">
        <f ca="1">INDEX(INDIRECT($4:$4),Table1[//DB])</f>
        <v>24</v>
      </c>
      <c r="Q451" s="4" t="str">
        <f ca="1">INDEX(INDIRECT($4:$4),Table1[//DB])</f>
        <v>PCS</v>
      </c>
      <c r="R451" s="4" t="str">
        <f ca="1">INDEX(INDIRECT($4:$4),Table1[//DB])</f>
        <v/>
      </c>
      <c r="S451" s="4" t="str">
        <f ca="1">INDEX(INDIRECT($4:$4),Table1[//DB])</f>
        <v/>
      </c>
      <c r="T451" s="4">
        <f ca="1">INDEX(INDIRECT($4:$4),Table1[//DB])</f>
        <v>288</v>
      </c>
      <c r="U451" s="4" t="str">
        <f ca="1">INDEX(INDIRECT($4:$4),Table1[//DB])</f>
        <v>PCS</v>
      </c>
      <c r="V451" s="4"/>
      <c r="W451" s="2">
        <f>INDEX([1]!NOTA[C],Table1[[#This Row],[//NOTA]])</f>
        <v>0</v>
      </c>
      <c r="X451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451" s="2" t="str">
        <f>IF(Table1[[#This Row],[CTN]]&lt;1,"",INDEX([1]!NOTA[QTY],Table1[[#This Row],[//NOTA]]))</f>
        <v/>
      </c>
      <c r="Z451" s="2" t="str">
        <f>IF(Table1[[#This Row],[CTN]]&lt;1,"",INDEX([1]!NOTA[STN],Table1[[#This Row],[//NOTA]]))</f>
        <v/>
      </c>
      <c r="AA451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451" s="4">
        <f>IF(Table1[[#This Row],[CTN]]&lt;1,INDEX([1]!NOTA[QTY],Table1[[#This Row],[//NOTA]]),"")</f>
        <v>72</v>
      </c>
      <c r="AC451" s="4" t="str">
        <f>IF(Table1[[#This Row],[SISA]]="","",INDEX([1]!NOTA[STN],Table1[[#This Row],[//NOTA]]))</f>
        <v>PCS</v>
      </c>
      <c r="AD451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72</v>
      </c>
      <c r="AE451" s="2" t="str">
        <f ca="1">IF(Table1[[#This Row],[SISA X]]="","",Table1[[#This Row],[STN X]])</f>
        <v>PCS</v>
      </c>
      <c r="AF451" s="2" t="str">
        <f ca="1">IF(AND(AR$5:AR$466&gt;=$3:$3,AR$5:AR$466&lt;=$4:$4),Table1[[#This Row],[CTN]],"")</f>
        <v/>
      </c>
      <c r="AG451" s="2" t="str">
        <f ca="1">IF(Table1[[#This Row],[CTN_MG_1]]="","",Table1[[#This Row],[SISA X]])</f>
        <v/>
      </c>
      <c r="AH451" s="2" t="str">
        <f ca="1">IF(Table1[[#This Row],[QTY_ECER_MG_1]]="","",Table1[[#This Row],[STN SISA X]])</f>
        <v/>
      </c>
      <c r="AI451" s="2" t="str">
        <f ca="1">IF(Table1[[#This Row],[CTN_MG_1]]="","",COUNT(AF$6:AF451))</f>
        <v/>
      </c>
      <c r="AJ451" s="2" t="str">
        <f ca="1">IF(AND(Table1[TGL_H]&gt;=$3:$3,Table1[TGL_H]&lt;=$4:$4),Table1[CTN],"")</f>
        <v/>
      </c>
      <c r="AK451" s="2" t="str">
        <f ca="1">IF(Table1[[#This Row],[CTN_MG_2]]="","",Table1[[#This Row],[SISA X]])</f>
        <v/>
      </c>
      <c r="AL451" s="2" t="str">
        <f ca="1">IF(Table1[[#This Row],[QTY_ECER_MG_2]]="","",Table1[[#This Row],[STN SISA X]])</f>
        <v/>
      </c>
      <c r="AM451" s="2" t="str">
        <f ca="1">IF(Table1[[#This Row],[CTN_MG_2]]="","",COUNT(AJ$6:AJ451))</f>
        <v/>
      </c>
      <c r="AN451" s="2">
        <f ca="1">IF(AND(AR$5:AR$466&gt;=$3:$3,AR$5:AR$466&lt;=$4:$4),Table1[[#This Row],[CTN]],"")</f>
        <v>0</v>
      </c>
      <c r="AO451" s="2">
        <f ca="1">IF(Table1[[#This Row],[CTN_MG_3]]="","",Table1[[#This Row],[SISA X]])</f>
        <v>72</v>
      </c>
      <c r="AP451" s="2" t="str">
        <f ca="1">IF(Table1[[#This Row],[QTY_ECER_MG_3]]="","",Table1[[#This Row],[STN SISA X]])</f>
        <v>PCS</v>
      </c>
      <c r="AQ451" s="4">
        <f ca="1">IF(Table1[[#This Row],[CTN_MG_3]]="","",COUNT(AN$6:AN451))</f>
        <v>129</v>
      </c>
      <c r="AR451" s="3">
        <f ca="1">INDEX([1]!NOTA[TGL_H],Table1[[#This Row],[//NOTA]])</f>
        <v>45127</v>
      </c>
    </row>
    <row r="452" spans="1:44" x14ac:dyDescent="0.25">
      <c r="A452" s="1">
        <v>559</v>
      </c>
      <c r="D452" s="4" t="str">
        <f ca="1">INDEX([1]!NOTA[NB NOTA_C_QTY],Table1[[#This Row],[//NOTA]])</f>
        <v>highlighterhl1yellowjk72box10pcsartomoro</v>
      </c>
      <c r="E45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stabillohighlighterjkhl1kuning72box10pcs</v>
      </c>
      <c r="F452" s="4" t="e">
        <f ca="1">MATCH(Table1[NB BM_C_QTY],Table6[POINTER],0)</f>
        <v>#N/A</v>
      </c>
      <c r="G452" s="4">
        <f t="shared" si="10"/>
        <v>559</v>
      </c>
      <c r="H452" s="4">
        <f ca="1">MATCH(Table1[[#This Row],[NB NOTA_C_QTY]],[2]!db[NB NOTA_C_QTY+F],0)</f>
        <v>1121</v>
      </c>
      <c r="I452" s="4" t="str">
        <f ca="1">INDEX(INDIRECT($4:$4),Table1[//DB])</f>
        <v>Stabillo Highlighter JK HL-1 kuning</v>
      </c>
      <c r="J452" s="4" t="str">
        <f ca="1">INDEX(INDIRECT($4:$4),Table1[//DB])</f>
        <v>ARTO MORO</v>
      </c>
      <c r="K452" s="5" t="str">
        <f ca="1">INDEX(INDIRECT($4:$4),Table1[//DB])</f>
        <v>ATALI</v>
      </c>
      <c r="L452" s="4" t="str">
        <f ca="1">INDEX(INDIRECT($4:$4),Table1[//DB])</f>
        <v>72 BOX (10 PCS)</v>
      </c>
      <c r="M452" s="4" t="str">
        <f ca="1">INDEX(INDIRECT($4:$4),Table1[//DB])</f>
        <v>spidol</v>
      </c>
      <c r="N452" s="4" t="str">
        <f ca="1">INDEX(INDIRECT($4:$4),Table1[//DB])</f>
        <v>72</v>
      </c>
      <c r="O452" s="4" t="str">
        <f ca="1">INDEX(INDIRECT($4:$4),Table1[//DB])</f>
        <v>BOX</v>
      </c>
      <c r="P452" s="4" t="str">
        <f ca="1">INDEX(INDIRECT($4:$4),Table1[//DB])</f>
        <v>10</v>
      </c>
      <c r="Q452" s="4" t="str">
        <f ca="1">INDEX(INDIRECT($4:$4),Table1[//DB])</f>
        <v>PCS</v>
      </c>
      <c r="R452" s="4" t="str">
        <f ca="1">INDEX(INDIRECT($4:$4),Table1[//DB])</f>
        <v/>
      </c>
      <c r="S452" s="4" t="str">
        <f ca="1">INDEX(INDIRECT($4:$4),Table1[//DB])</f>
        <v/>
      </c>
      <c r="T452" s="4">
        <f ca="1">INDEX(INDIRECT($4:$4),Table1[//DB])</f>
        <v>720</v>
      </c>
      <c r="U452" s="4" t="str">
        <f ca="1">INDEX(INDIRECT($4:$4),Table1[//DB])</f>
        <v>PCS</v>
      </c>
      <c r="V452" s="4"/>
      <c r="W452" s="2">
        <f>INDEX([1]!NOTA[C],Table1[[#This Row],[//NOTA]])</f>
        <v>0</v>
      </c>
      <c r="X452" s="2">
        <f ca="1">IF(Table1[[#This Row],[Column5]]/Table1[[#This Row],[QTY X]]=Table1[[#This Row],[CTN]],Table1[[#This Row],[Column5]]/Table1[[#This Row],[QTY X]],Table1[[#This Row],[Column5]]/Table1[[#This Row],[QTY X]]&amp;" xxx ")</f>
        <v>0</v>
      </c>
      <c r="Y452" s="2" t="str">
        <f>IF(Table1[[#This Row],[CTN]]&lt;1,"",INDEX([1]!NOTA[QTY],Table1[[#This Row],[//NOTA]]))</f>
        <v/>
      </c>
      <c r="Z452" s="2" t="str">
        <f>IF(Table1[[#This Row],[CTN]]&lt;1,"",INDEX([1]!NOTA[STN],Table1[[#This Row],[//NOTA]]))</f>
        <v/>
      </c>
      <c r="AA452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0</v>
      </c>
      <c r="AB452" s="4">
        <f>IF(Table1[[#This Row],[CTN]]&lt;1,INDEX([1]!NOTA[QTY],Table1[[#This Row],[//NOTA]]),"")</f>
        <v>360</v>
      </c>
      <c r="AC452" s="4" t="str">
        <f>IF(Table1[[#This Row],[SISA]]="","",INDEX([1]!NOTA[STN],Table1[[#This Row],[//NOTA]]))</f>
        <v>PCS</v>
      </c>
      <c r="AD452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360</v>
      </c>
      <c r="AE452" s="2" t="str">
        <f ca="1">IF(Table1[[#This Row],[SISA X]]="","",Table1[[#This Row],[STN X]])</f>
        <v>PCS</v>
      </c>
      <c r="AF452" s="2" t="str">
        <f ca="1">IF(AND(AR$5:AR$466&gt;=$3:$3,AR$5:AR$466&lt;=$4:$4),Table1[[#This Row],[CTN]],"")</f>
        <v/>
      </c>
      <c r="AG452" s="2" t="str">
        <f ca="1">IF(Table1[[#This Row],[CTN_MG_1]]="","",Table1[[#This Row],[SISA X]])</f>
        <v/>
      </c>
      <c r="AH452" s="2" t="str">
        <f ca="1">IF(Table1[[#This Row],[QTY_ECER_MG_1]]="","",Table1[[#This Row],[STN SISA X]])</f>
        <v/>
      </c>
      <c r="AI452" s="2" t="str">
        <f ca="1">IF(Table1[[#This Row],[CTN_MG_1]]="","",COUNT(AF$6:AF452))</f>
        <v/>
      </c>
      <c r="AJ452" s="2" t="str">
        <f ca="1">IF(AND(Table1[TGL_H]&gt;=$3:$3,Table1[TGL_H]&lt;=$4:$4),Table1[CTN],"")</f>
        <v/>
      </c>
      <c r="AK452" s="2" t="str">
        <f ca="1">IF(Table1[[#This Row],[CTN_MG_2]]="","",Table1[[#This Row],[SISA X]])</f>
        <v/>
      </c>
      <c r="AL452" s="2" t="str">
        <f ca="1">IF(Table1[[#This Row],[QTY_ECER_MG_2]]="","",Table1[[#This Row],[STN SISA X]])</f>
        <v/>
      </c>
      <c r="AM452" s="2" t="str">
        <f ca="1">IF(Table1[[#This Row],[CTN_MG_2]]="","",COUNT(AJ$6:AJ452))</f>
        <v/>
      </c>
      <c r="AN452" s="2">
        <f ca="1">IF(AND(AR$5:AR$466&gt;=$3:$3,AR$5:AR$466&lt;=$4:$4),Table1[[#This Row],[CTN]],"")</f>
        <v>0</v>
      </c>
      <c r="AO452" s="2">
        <f ca="1">IF(Table1[[#This Row],[CTN_MG_3]]="","",Table1[[#This Row],[SISA X]])</f>
        <v>360</v>
      </c>
      <c r="AP452" s="2" t="str">
        <f ca="1">IF(Table1[[#This Row],[QTY_ECER_MG_3]]="","",Table1[[#This Row],[STN SISA X]])</f>
        <v>PCS</v>
      </c>
      <c r="AQ452" s="4">
        <f ca="1">IF(Table1[[#This Row],[CTN_MG_3]]="","",COUNT(AN$6:AN452))</f>
        <v>130</v>
      </c>
      <c r="AR452" s="3">
        <f ca="1">INDEX([1]!NOTA[TGL_H],Table1[[#This Row],[//NOTA]])</f>
        <v>45127</v>
      </c>
    </row>
    <row r="453" spans="1:44" x14ac:dyDescent="0.25">
      <c r="A453" s="1">
        <v>560</v>
      </c>
      <c r="D453" s="4" t="str">
        <f ca="1">INDEX([1]!NOTA[NB NOTA_C_QTY],Table1[[#This Row],[//NOTA]])</f>
        <v>highlighterhl5orangejk73box10pcsartomoro</v>
      </c>
      <c r="E453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453" s="4" t="e">
        <f ca="1">MATCH(Table1[NB BM_C_QTY],Table6[POINTER],0)</f>
        <v>#N/A</v>
      </c>
      <c r="G453" s="4">
        <f t="shared" si="10"/>
        <v>560</v>
      </c>
      <c r="H453" s="4" t="e">
        <f ca="1">MATCH(Table1[[#This Row],[NB NOTA_C_QTY]],[2]!db[NB NOTA_C_QTY+F],0)</f>
        <v>#N/A</v>
      </c>
      <c r="I453" s="4" t="e">
        <f ca="1">INDEX(INDIRECT($4:$4),Table1[//DB])</f>
        <v>#N/A</v>
      </c>
      <c r="J453" s="4" t="e">
        <f ca="1">INDEX(INDIRECT($4:$4),Table1[//DB])</f>
        <v>#N/A</v>
      </c>
      <c r="K453" s="5" t="e">
        <f ca="1">INDEX(INDIRECT($4:$4),Table1[//DB])</f>
        <v>#N/A</v>
      </c>
      <c r="L453" s="4" t="e">
        <f ca="1">INDEX(INDIRECT($4:$4),Table1[//DB])</f>
        <v>#N/A</v>
      </c>
      <c r="M453" s="4" t="e">
        <f ca="1">INDEX(INDIRECT($4:$4),Table1[//DB])</f>
        <v>#N/A</v>
      </c>
      <c r="N453" s="4" t="e">
        <f ca="1">INDEX(INDIRECT($4:$4),Table1[//DB])</f>
        <v>#N/A</v>
      </c>
      <c r="O453" s="4" t="e">
        <f ca="1">INDEX(INDIRECT($4:$4),Table1[//DB])</f>
        <v>#N/A</v>
      </c>
      <c r="P453" s="4" t="e">
        <f ca="1">INDEX(INDIRECT($4:$4),Table1[//DB])</f>
        <v>#N/A</v>
      </c>
      <c r="Q453" s="4" t="e">
        <f ca="1">INDEX(INDIRECT($4:$4),Table1[//DB])</f>
        <v>#N/A</v>
      </c>
      <c r="R453" s="4" t="e">
        <f ca="1">INDEX(INDIRECT($4:$4),Table1[//DB])</f>
        <v>#N/A</v>
      </c>
      <c r="S453" s="4" t="e">
        <f ca="1">INDEX(INDIRECT($4:$4),Table1[//DB])</f>
        <v>#N/A</v>
      </c>
      <c r="T453" s="4" t="e">
        <f ca="1">INDEX(INDIRECT($4:$4),Table1[//DB])</f>
        <v>#N/A</v>
      </c>
      <c r="U453" s="4" t="e">
        <f ca="1">INDEX(INDIRECT($4:$4),Table1[//DB])</f>
        <v>#N/A</v>
      </c>
      <c r="V453" s="4"/>
      <c r="W453" s="2">
        <f>INDEX([1]!NOTA[C],Table1[[#This Row],[//NOTA]])</f>
        <v>0</v>
      </c>
      <c r="X453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53" s="2" t="str">
        <f>IF(Table1[[#This Row],[CTN]]&lt;1,"",INDEX([1]!NOTA[QTY],Table1[[#This Row],[//NOTA]]))</f>
        <v/>
      </c>
      <c r="Z453" s="2" t="str">
        <f>IF(Table1[[#This Row],[CTN]]&lt;1,"",INDEX([1]!NOTA[STN],Table1[[#This Row],[//NOTA]]))</f>
        <v/>
      </c>
      <c r="AA453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B453" s="4">
        <f>IF(Table1[[#This Row],[CTN]]&lt;1,INDEX([1]!NOTA[QTY],Table1[[#This Row],[//NOTA]]),"")</f>
        <v>360</v>
      </c>
      <c r="AC453" s="4" t="str">
        <f>IF(Table1[[#This Row],[SISA]]="","",INDEX([1]!NOTA[STN],Table1[[#This Row],[//NOTA]]))</f>
        <v>PCS</v>
      </c>
      <c r="AD453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360</v>
      </c>
      <c r="AE453" s="2" t="e">
        <f ca="1">IF(Table1[[#This Row],[SISA X]]="","",Table1[[#This Row],[STN X]])</f>
        <v>#N/A</v>
      </c>
      <c r="AF453" s="2" t="str">
        <f ca="1">IF(AND(AR$5:AR$466&gt;=$3:$3,AR$5:AR$466&lt;=$4:$4),Table1[[#This Row],[CTN]],"")</f>
        <v/>
      </c>
      <c r="AG453" s="2" t="str">
        <f ca="1">IF(Table1[[#This Row],[CTN_MG_1]]="","",Table1[[#This Row],[SISA X]])</f>
        <v/>
      </c>
      <c r="AH453" s="2" t="str">
        <f ca="1">IF(Table1[[#This Row],[QTY_ECER_MG_1]]="","",Table1[[#This Row],[STN SISA X]])</f>
        <v/>
      </c>
      <c r="AI453" s="2" t="str">
        <f ca="1">IF(Table1[[#This Row],[CTN_MG_1]]="","",COUNT(AF$6:AF453))</f>
        <v/>
      </c>
      <c r="AJ453" s="2" t="str">
        <f ca="1">IF(AND(Table1[TGL_H]&gt;=$3:$3,Table1[TGL_H]&lt;=$4:$4),Table1[CTN],"")</f>
        <v/>
      </c>
      <c r="AK453" s="2" t="str">
        <f ca="1">IF(Table1[[#This Row],[CTN_MG_2]]="","",Table1[[#This Row],[SISA X]])</f>
        <v/>
      </c>
      <c r="AL453" s="2" t="str">
        <f ca="1">IF(Table1[[#This Row],[QTY_ECER_MG_2]]="","",Table1[[#This Row],[STN SISA X]])</f>
        <v/>
      </c>
      <c r="AM453" s="2" t="str">
        <f ca="1">IF(Table1[[#This Row],[CTN_MG_2]]="","",COUNT(AJ$6:AJ453))</f>
        <v/>
      </c>
      <c r="AN453" s="2">
        <f ca="1">IF(AND(AR$5:AR$466&gt;=$3:$3,AR$5:AR$466&lt;=$4:$4),Table1[[#This Row],[CTN]],"")</f>
        <v>0</v>
      </c>
      <c r="AO453" s="2">
        <f ca="1">IF(Table1[[#This Row],[CTN_MG_3]]="","",Table1[[#This Row],[SISA X]])</f>
        <v>360</v>
      </c>
      <c r="AP453" s="2" t="e">
        <f ca="1">IF(Table1[[#This Row],[QTY_ECER_MG_3]]="","",Table1[[#This Row],[STN SISA X]])</f>
        <v>#N/A</v>
      </c>
      <c r="AQ453" s="4">
        <f ca="1">IF(Table1[[#This Row],[CTN_MG_3]]="","",COUNT(AN$6:AN453))</f>
        <v>131</v>
      </c>
      <c r="AR453" s="3">
        <f ca="1">INDEX([1]!NOTA[TGL_H],Table1[[#This Row],[//NOTA]])</f>
        <v>45127</v>
      </c>
    </row>
    <row r="454" spans="1:44" x14ac:dyDescent="0.25">
      <c r="A454" s="1">
        <v>561</v>
      </c>
      <c r="D454" s="4" t="str">
        <f ca="1">INDEX([1]!NOTA[NB NOTA_C_QTY],Table1[[#This Row],[//NOTA]])</f>
        <v>highlighterhl14greyjk74box10pcsartomoro</v>
      </c>
      <c r="E454" s="4" t="e">
        <f ca="1">LOWER(SUBSTITUTE(SUBSTITUTE(SUBSTITUTE(SUBSTITUTE(SUBSTITUTE(SUBSTITUTE(SUBSTITUTE(SUBSTITUTE(SUBSTITUTE(Table1[[#This Row],[NB BM]]&amp;Table1[[#This Row],[QTY/ CTN]]," ",),".",""),"-",""),"(",""),")",""),",",""),"/",""),"""",""),"+",""))</f>
        <v>#N/A</v>
      </c>
      <c r="F454" s="4" t="e">
        <f ca="1">MATCH(Table1[NB BM_C_QTY],Table6[POINTER],0)</f>
        <v>#N/A</v>
      </c>
      <c r="G454" s="4">
        <f t="shared" si="10"/>
        <v>561</v>
      </c>
      <c r="H454" s="4" t="e">
        <f ca="1">MATCH(Table1[[#This Row],[NB NOTA_C_QTY]],[2]!db[NB NOTA_C_QTY+F],0)</f>
        <v>#N/A</v>
      </c>
      <c r="I454" s="4" t="e">
        <f ca="1">INDEX(INDIRECT($4:$4),Table1[//DB])</f>
        <v>#N/A</v>
      </c>
      <c r="J454" s="4" t="e">
        <f ca="1">INDEX(INDIRECT($4:$4),Table1[//DB])</f>
        <v>#N/A</v>
      </c>
      <c r="K454" s="5" t="e">
        <f ca="1">INDEX(INDIRECT($4:$4),Table1[//DB])</f>
        <v>#N/A</v>
      </c>
      <c r="L454" s="4" t="e">
        <f ca="1">INDEX(INDIRECT($4:$4),Table1[//DB])</f>
        <v>#N/A</v>
      </c>
      <c r="M454" s="4" t="e">
        <f ca="1">INDEX(INDIRECT($4:$4),Table1[//DB])</f>
        <v>#N/A</v>
      </c>
      <c r="N454" s="4" t="e">
        <f ca="1">INDEX(INDIRECT($4:$4),Table1[//DB])</f>
        <v>#N/A</v>
      </c>
      <c r="O454" s="4" t="e">
        <f ca="1">INDEX(INDIRECT($4:$4),Table1[//DB])</f>
        <v>#N/A</v>
      </c>
      <c r="P454" s="4" t="e">
        <f ca="1">INDEX(INDIRECT($4:$4),Table1[//DB])</f>
        <v>#N/A</v>
      </c>
      <c r="Q454" s="4" t="e">
        <f ca="1">INDEX(INDIRECT($4:$4),Table1[//DB])</f>
        <v>#N/A</v>
      </c>
      <c r="R454" s="4" t="e">
        <f ca="1">INDEX(INDIRECT($4:$4),Table1[//DB])</f>
        <v>#N/A</v>
      </c>
      <c r="S454" s="4" t="e">
        <f ca="1">INDEX(INDIRECT($4:$4),Table1[//DB])</f>
        <v>#N/A</v>
      </c>
      <c r="T454" s="4" t="e">
        <f ca="1">INDEX(INDIRECT($4:$4),Table1[//DB])</f>
        <v>#N/A</v>
      </c>
      <c r="U454" s="4" t="e">
        <f ca="1">INDEX(INDIRECT($4:$4),Table1[//DB])</f>
        <v>#N/A</v>
      </c>
      <c r="V454" s="4"/>
      <c r="W454" s="2">
        <f>INDEX([1]!NOTA[C],Table1[[#This Row],[//NOTA]])</f>
        <v>0</v>
      </c>
      <c r="X454" s="2" t="e">
        <f ca="1">IF(Table1[[#This Row],[Column5]]/Table1[[#This Row],[QTY X]]=Table1[[#This Row],[CTN]],Table1[[#This Row],[Column5]]/Table1[[#This Row],[QTY X]],Table1[[#This Row],[Column5]]/Table1[[#This Row],[QTY X]]&amp;" xxx ")</f>
        <v>#N/A</v>
      </c>
      <c r="Y454" s="2" t="str">
        <f>IF(Table1[[#This Row],[CTN]]&lt;1,"",INDEX([1]!NOTA[QTY],Table1[[#This Row],[//NOTA]]))</f>
        <v/>
      </c>
      <c r="Z454" s="2" t="str">
        <f>IF(Table1[[#This Row],[CTN]]&lt;1,"",INDEX([1]!NOTA[STN],Table1[[#This Row],[//NOTA]]))</f>
        <v/>
      </c>
      <c r="AA454" s="2" t="e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#N/A</v>
      </c>
      <c r="AB454" s="4">
        <f>IF(Table1[[#This Row],[CTN]]&lt;1,INDEX([1]!NOTA[QTY],Table1[[#This Row],[//NOTA]]),"")</f>
        <v>240</v>
      </c>
      <c r="AC454" s="4" t="str">
        <f>IF(Table1[[#This Row],[SISA]]="","",INDEX([1]!NOTA[STN],Table1[[#This Row],[//NOTA]]))</f>
        <v>PCS</v>
      </c>
      <c r="AD454" s="2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>240</v>
      </c>
      <c r="AE454" s="2" t="e">
        <f ca="1">IF(Table1[[#This Row],[SISA X]]="","",Table1[[#This Row],[STN X]])</f>
        <v>#N/A</v>
      </c>
      <c r="AF454" s="2" t="str">
        <f ca="1">IF(AND(AR$5:AR$466&gt;=$3:$3,AR$5:AR$466&lt;=$4:$4),Table1[[#This Row],[CTN]],"")</f>
        <v/>
      </c>
      <c r="AG454" s="2" t="str">
        <f ca="1">IF(Table1[[#This Row],[CTN_MG_1]]="","",Table1[[#This Row],[SISA X]])</f>
        <v/>
      </c>
      <c r="AH454" s="2" t="str">
        <f ca="1">IF(Table1[[#This Row],[QTY_ECER_MG_1]]="","",Table1[[#This Row],[STN SISA X]])</f>
        <v/>
      </c>
      <c r="AI454" s="2" t="str">
        <f ca="1">IF(Table1[[#This Row],[CTN_MG_1]]="","",COUNT(AF$6:AF454))</f>
        <v/>
      </c>
      <c r="AJ454" s="2" t="str">
        <f ca="1">IF(AND(Table1[TGL_H]&gt;=$3:$3,Table1[TGL_H]&lt;=$4:$4),Table1[CTN],"")</f>
        <v/>
      </c>
      <c r="AK454" s="2" t="str">
        <f ca="1">IF(Table1[[#This Row],[CTN_MG_2]]="","",Table1[[#This Row],[SISA X]])</f>
        <v/>
      </c>
      <c r="AL454" s="2" t="str">
        <f ca="1">IF(Table1[[#This Row],[QTY_ECER_MG_2]]="","",Table1[[#This Row],[STN SISA X]])</f>
        <v/>
      </c>
      <c r="AM454" s="2" t="str">
        <f ca="1">IF(Table1[[#This Row],[CTN_MG_2]]="","",COUNT(AJ$6:AJ454))</f>
        <v/>
      </c>
      <c r="AN454" s="2">
        <f ca="1">IF(AND(AR$5:AR$466&gt;=$3:$3,AR$5:AR$466&lt;=$4:$4),Table1[[#This Row],[CTN]],"")</f>
        <v>0</v>
      </c>
      <c r="AO454" s="2">
        <f ca="1">IF(Table1[[#This Row],[CTN_MG_3]]="","",Table1[[#This Row],[SISA X]])</f>
        <v>240</v>
      </c>
      <c r="AP454" s="2" t="e">
        <f ca="1">IF(Table1[[#This Row],[QTY_ECER_MG_3]]="","",Table1[[#This Row],[STN SISA X]])</f>
        <v>#N/A</v>
      </c>
      <c r="AQ454" s="4">
        <f ca="1">IF(Table1[[#This Row],[CTN_MG_3]]="","",COUNT(AN$6:AN454))</f>
        <v>132</v>
      </c>
      <c r="AR454" s="3">
        <f ca="1">INDEX([1]!NOTA[TGL_H],Table1[[#This Row],[//NOTA]])</f>
        <v>45127</v>
      </c>
    </row>
    <row r="455" spans="1:44" x14ac:dyDescent="0.25">
      <c r="A455" s="1">
        <v>563</v>
      </c>
      <c r="D455" s="4" t="str">
        <f ca="1">INDEX([1]!NOTA[NB NOTA_C_QTY],Table1[[#This Row],[//NOTA]])</f>
        <v>oilpastelop36sppcaseseaworldjk6box6setartomoro</v>
      </c>
      <c r="E45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opasteljk36wop36s6box6set</v>
      </c>
      <c r="F455" s="4" t="e">
        <f ca="1">MATCH(Table1[NB BM_C_QTY],Table6[POINTER],0)</f>
        <v>#N/A</v>
      </c>
      <c r="G455" s="4">
        <f t="shared" si="10"/>
        <v>563</v>
      </c>
      <c r="H455" s="4">
        <f ca="1">MATCH(Table1[[#This Row],[NB NOTA_C_QTY]],[2]!db[NB NOTA_C_QTY+F],0)</f>
        <v>1795</v>
      </c>
      <c r="I455" s="4" t="str">
        <f ca="1">INDEX(INDIRECT($4:$4),Table1[//DB])</f>
        <v>O pastel JK 36W OP-36 S</v>
      </c>
      <c r="J455" s="4" t="str">
        <f ca="1">INDEX(INDIRECT($4:$4),Table1[//DB])</f>
        <v>ARTO MORO</v>
      </c>
      <c r="K455" s="5" t="str">
        <f ca="1">INDEX(INDIRECT($4:$4),Table1[//DB])</f>
        <v>ATALI</v>
      </c>
      <c r="L455" s="4" t="str">
        <f ca="1">INDEX(INDIRECT($4:$4),Table1[//DB])</f>
        <v>6 BOX (6 SET)</v>
      </c>
      <c r="M455" s="4" t="str">
        <f ca="1">INDEX(INDIRECT($4:$4),Table1[//DB])</f>
        <v>cr/op</v>
      </c>
      <c r="N455" s="4" t="str">
        <f ca="1">INDEX(INDIRECT($4:$4),Table1[//DB])</f>
        <v>6</v>
      </c>
      <c r="O455" s="4" t="str">
        <f ca="1">INDEX(INDIRECT($4:$4),Table1[//DB])</f>
        <v>BOX</v>
      </c>
      <c r="P455" s="4" t="str">
        <f ca="1">INDEX(INDIRECT($4:$4),Table1[//DB])</f>
        <v>6</v>
      </c>
      <c r="Q455" s="4" t="str">
        <f ca="1">INDEX(INDIRECT($4:$4),Table1[//DB])</f>
        <v>SET</v>
      </c>
      <c r="R455" s="4" t="str">
        <f ca="1">INDEX(INDIRECT($4:$4),Table1[//DB])</f>
        <v/>
      </c>
      <c r="S455" s="4" t="str">
        <f ca="1">INDEX(INDIRECT($4:$4),Table1[//DB])</f>
        <v/>
      </c>
      <c r="T455" s="4">
        <f ca="1">INDEX(INDIRECT($4:$4),Table1[//DB])</f>
        <v>36</v>
      </c>
      <c r="U455" s="4" t="str">
        <f ca="1">INDEX(INDIRECT($4:$4),Table1[//DB])</f>
        <v>SET</v>
      </c>
      <c r="V455" s="4"/>
      <c r="W455" s="2">
        <f>INDEX([1]!NOTA[C],Table1[[#This Row],[//NOTA]])</f>
        <v>10</v>
      </c>
      <c r="X455" s="2">
        <f ca="1">IF(Table1[[#This Row],[Column5]]/Table1[[#This Row],[QTY X]]=Table1[[#This Row],[CTN]],Table1[[#This Row],[Column5]]/Table1[[#This Row],[QTY X]],Table1[[#This Row],[Column5]]/Table1[[#This Row],[QTY X]]&amp;" xxx ")</f>
        <v>10</v>
      </c>
      <c r="Y455" s="2">
        <f>IF(Table1[[#This Row],[CTN]]&lt;1,"",INDEX([1]!NOTA[QTY],Table1[[#This Row],[//NOTA]]))</f>
        <v>360</v>
      </c>
      <c r="Z455" s="2" t="str">
        <f>IF(Table1[[#This Row],[CTN]]&lt;1,"",INDEX([1]!NOTA[STN],Table1[[#This Row],[//NOTA]]))</f>
        <v>SET</v>
      </c>
      <c r="AA455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360</v>
      </c>
      <c r="AB455" s="4" t="str">
        <f>IF(Table1[[#This Row],[CTN]]&lt;1,INDEX([1]!NOTA[QTY],Table1[[#This Row],[//NOTA]]),"")</f>
        <v/>
      </c>
      <c r="AC455" s="4" t="str">
        <f>IF(Table1[[#This Row],[SISA]]="","",INDEX([1]!NOTA[STN],Table1[[#This Row],[//NOTA]]))</f>
        <v/>
      </c>
      <c r="AD45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55" s="2" t="str">
        <f>IF(Table1[[#This Row],[SISA X]]="","",Table1[[#This Row],[STN X]])</f>
        <v/>
      </c>
      <c r="AF455" s="2" t="str">
        <f ca="1">IF(AND(AR$5:AR$466&gt;=$3:$3,AR$5:AR$466&lt;=$4:$4),Table1[[#This Row],[CTN]],"")</f>
        <v/>
      </c>
      <c r="AG455" s="2" t="str">
        <f ca="1">IF(Table1[[#This Row],[CTN_MG_1]]="","",Table1[[#This Row],[SISA X]])</f>
        <v/>
      </c>
      <c r="AH455" s="2" t="str">
        <f ca="1">IF(Table1[[#This Row],[QTY_ECER_MG_1]]="","",Table1[[#This Row],[STN SISA X]])</f>
        <v/>
      </c>
      <c r="AI455" s="2" t="str">
        <f ca="1">IF(Table1[[#This Row],[CTN_MG_1]]="","",COUNT(AF$6:AF455))</f>
        <v/>
      </c>
      <c r="AJ455" s="2" t="str">
        <f ca="1">IF(AND(Table1[TGL_H]&gt;=$3:$3,Table1[TGL_H]&lt;=$4:$4),Table1[CTN],"")</f>
        <v/>
      </c>
      <c r="AK455" s="2" t="str">
        <f ca="1">IF(Table1[[#This Row],[CTN_MG_2]]="","",Table1[[#This Row],[SISA X]])</f>
        <v/>
      </c>
      <c r="AL455" s="2" t="str">
        <f ca="1">IF(Table1[[#This Row],[QTY_ECER_MG_2]]="","",Table1[[#This Row],[STN SISA X]])</f>
        <v/>
      </c>
      <c r="AM455" s="2" t="str">
        <f ca="1">IF(Table1[[#This Row],[CTN_MG_2]]="","",COUNT(AJ$6:AJ455))</f>
        <v/>
      </c>
      <c r="AN455" s="2">
        <f ca="1">IF(AND(AR$5:AR$466&gt;=$3:$3,AR$5:AR$466&lt;=$4:$4),Table1[[#This Row],[CTN]],"")</f>
        <v>10</v>
      </c>
      <c r="AO455" s="2" t="str">
        <f ca="1">IF(Table1[[#This Row],[CTN_MG_3]]="","",Table1[[#This Row],[SISA X]])</f>
        <v/>
      </c>
      <c r="AP455" s="2" t="str">
        <f ca="1">IF(Table1[[#This Row],[QTY_ECER_MG_3]]="","",Table1[[#This Row],[STN SISA X]])</f>
        <v/>
      </c>
      <c r="AQ455" s="4">
        <f ca="1">IF(Table1[[#This Row],[CTN_MG_3]]="","",COUNT(AN$6:AN455))</f>
        <v>133</v>
      </c>
      <c r="AR455" s="3">
        <f ca="1">INDEX([1]!NOTA[TGL_H],Table1[[#This Row],[//NOTA]])</f>
        <v>45127</v>
      </c>
    </row>
    <row r="456" spans="1:44" x14ac:dyDescent="0.25">
      <c r="A456" s="1">
        <v>564</v>
      </c>
      <c r="D456" s="4" t="str">
        <f ca="1">INDEX([1]!NOTA[NB NOTA_C_QTY],Table1[[#This Row],[//NOTA]])</f>
        <v>oilpastelop12crroundjk6box24setartomoro</v>
      </c>
      <c r="E45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opasteljk12wop12crround6box24set</v>
      </c>
      <c r="F456" s="4" t="e">
        <f ca="1">MATCH(Table1[NB BM_C_QTY],Table6[POINTER],0)</f>
        <v>#N/A</v>
      </c>
      <c r="G456" s="4">
        <f t="shared" si="10"/>
        <v>564</v>
      </c>
      <c r="H456" s="4">
        <f ca="1">MATCH(Table1[[#This Row],[NB NOTA_C_QTY]],[2]!db[NB NOTA_C_QTY+F],0)</f>
        <v>1791</v>
      </c>
      <c r="I456" s="4" t="str">
        <f ca="1">INDEX(INDIRECT($4:$4),Table1[//DB])</f>
        <v>O pastel JK 12W OP-12 CR Round</v>
      </c>
      <c r="J456" s="4" t="str">
        <f ca="1">INDEX(INDIRECT($4:$4),Table1[//DB])</f>
        <v>ARTO MORO</v>
      </c>
      <c r="K456" s="5" t="str">
        <f ca="1">INDEX(INDIRECT($4:$4),Table1[//DB])</f>
        <v>ATALI</v>
      </c>
      <c r="L456" s="4" t="str">
        <f ca="1">INDEX(INDIRECT($4:$4),Table1[//DB])</f>
        <v>6 BOX (24 SET)</v>
      </c>
      <c r="M456" s="4" t="str">
        <f ca="1">INDEX(INDIRECT($4:$4),Table1[//DB])</f>
        <v>cr/op</v>
      </c>
      <c r="N456" s="4" t="str">
        <f ca="1">INDEX(INDIRECT($4:$4),Table1[//DB])</f>
        <v>6</v>
      </c>
      <c r="O456" s="4" t="str">
        <f ca="1">INDEX(INDIRECT($4:$4),Table1[//DB])</f>
        <v>BOX</v>
      </c>
      <c r="P456" s="4" t="str">
        <f ca="1">INDEX(INDIRECT($4:$4),Table1[//DB])</f>
        <v>24</v>
      </c>
      <c r="Q456" s="4" t="str">
        <f ca="1">INDEX(INDIRECT($4:$4),Table1[//DB])</f>
        <v>SET</v>
      </c>
      <c r="R456" s="4" t="str">
        <f ca="1">INDEX(INDIRECT($4:$4),Table1[//DB])</f>
        <v/>
      </c>
      <c r="S456" s="4" t="str">
        <f ca="1">INDEX(INDIRECT($4:$4),Table1[//DB])</f>
        <v/>
      </c>
      <c r="T456" s="4">
        <f ca="1">INDEX(INDIRECT($4:$4),Table1[//DB])</f>
        <v>144</v>
      </c>
      <c r="U456" s="4" t="str">
        <f ca="1">INDEX(INDIRECT($4:$4),Table1[//DB])</f>
        <v>SET</v>
      </c>
      <c r="V456" s="4"/>
      <c r="W456" s="2">
        <f>INDEX([1]!NOTA[C],Table1[[#This Row],[//NOTA]])</f>
        <v>1</v>
      </c>
      <c r="X45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56" s="2">
        <f>IF(Table1[[#This Row],[CTN]]&lt;1,"",INDEX([1]!NOTA[QTY],Table1[[#This Row],[//NOTA]]))</f>
        <v>144</v>
      </c>
      <c r="Z456" s="2" t="str">
        <f>IF(Table1[[#This Row],[CTN]]&lt;1,"",INDEX([1]!NOTA[STN],Table1[[#This Row],[//NOTA]]))</f>
        <v>SET</v>
      </c>
      <c r="AA456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144</v>
      </c>
      <c r="AB456" s="4" t="str">
        <f>IF(Table1[[#This Row],[CTN]]&lt;1,INDEX([1]!NOTA[QTY],Table1[[#This Row],[//NOTA]]),"")</f>
        <v/>
      </c>
      <c r="AC456" s="4" t="str">
        <f>IF(Table1[[#This Row],[SISA]]="","",INDEX([1]!NOTA[STN],Table1[[#This Row],[//NOTA]]))</f>
        <v/>
      </c>
      <c r="AD45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56" s="2" t="str">
        <f>IF(Table1[[#This Row],[SISA X]]="","",Table1[[#This Row],[STN X]])</f>
        <v/>
      </c>
      <c r="AF456" s="2" t="str">
        <f ca="1">IF(AND(AR$5:AR$466&gt;=$3:$3,AR$5:AR$466&lt;=$4:$4),Table1[[#This Row],[CTN]],"")</f>
        <v/>
      </c>
      <c r="AG456" s="2" t="str">
        <f ca="1">IF(Table1[[#This Row],[CTN_MG_1]]="","",Table1[[#This Row],[SISA X]])</f>
        <v/>
      </c>
      <c r="AH456" s="2" t="str">
        <f ca="1">IF(Table1[[#This Row],[QTY_ECER_MG_1]]="","",Table1[[#This Row],[STN SISA X]])</f>
        <v/>
      </c>
      <c r="AI456" s="2" t="str">
        <f ca="1">IF(Table1[[#This Row],[CTN_MG_1]]="","",COUNT(AF$6:AF456))</f>
        <v/>
      </c>
      <c r="AJ456" s="2" t="str">
        <f ca="1">IF(AND(Table1[TGL_H]&gt;=$3:$3,Table1[TGL_H]&lt;=$4:$4),Table1[CTN],"")</f>
        <v/>
      </c>
      <c r="AK456" s="2" t="str">
        <f ca="1">IF(Table1[[#This Row],[CTN_MG_2]]="","",Table1[[#This Row],[SISA X]])</f>
        <v/>
      </c>
      <c r="AL456" s="2" t="str">
        <f ca="1">IF(Table1[[#This Row],[QTY_ECER_MG_2]]="","",Table1[[#This Row],[STN SISA X]])</f>
        <v/>
      </c>
      <c r="AM456" s="2" t="str">
        <f ca="1">IF(Table1[[#This Row],[CTN_MG_2]]="","",COUNT(AJ$6:AJ456))</f>
        <v/>
      </c>
      <c r="AN456" s="2">
        <f ca="1">IF(AND(AR$5:AR$466&gt;=$3:$3,AR$5:AR$466&lt;=$4:$4),Table1[[#This Row],[CTN]],"")</f>
        <v>1</v>
      </c>
      <c r="AO456" s="2" t="str">
        <f ca="1">IF(Table1[[#This Row],[CTN_MG_3]]="","",Table1[[#This Row],[SISA X]])</f>
        <v/>
      </c>
      <c r="AP456" s="2" t="str">
        <f ca="1">IF(Table1[[#This Row],[QTY_ECER_MG_3]]="","",Table1[[#This Row],[STN SISA X]])</f>
        <v/>
      </c>
      <c r="AQ456" s="4">
        <f ca="1">IF(Table1[[#This Row],[CTN_MG_3]]="","",COUNT(AN$6:AN456))</f>
        <v>134</v>
      </c>
      <c r="AR456" s="3">
        <f ca="1">INDEX([1]!NOTA[TGL_H],Table1[[#This Row],[//NOTA]])</f>
        <v>45127</v>
      </c>
    </row>
    <row r="457" spans="1:44" x14ac:dyDescent="0.25">
      <c r="A457" s="1">
        <v>565</v>
      </c>
      <c r="D457" s="4" t="str">
        <f ca="1">INDEX([1]!NOTA[NB NOTA_C_QTY],Table1[[#This Row],[//NOTA]])</f>
        <v>pencilp882bjk30grsartomoro</v>
      </c>
      <c r="E457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pensiljkp882b30grs</v>
      </c>
      <c r="F457" s="4">
        <f ca="1">MATCH(Table1[NB BM_C_QTY],Table6[POINTER],0)</f>
        <v>3653</v>
      </c>
      <c r="G457" s="4">
        <f t="shared" si="10"/>
        <v>565</v>
      </c>
      <c r="H457" s="4">
        <f ca="1">MATCH(Table1[[#This Row],[NB NOTA_C_QTY]],[2]!db[NB NOTA_C_QTY+F],0)</f>
        <v>2069</v>
      </c>
      <c r="I457" s="4" t="str">
        <f ca="1">INDEX(INDIRECT($4:$4),Table1[//DB])</f>
        <v>Pensil JK P-88 2B</v>
      </c>
      <c r="J457" s="4" t="str">
        <f ca="1">INDEX(INDIRECT($4:$4),Table1[//DB])</f>
        <v>ARTO MORO</v>
      </c>
      <c r="K457" s="5" t="str">
        <f ca="1">INDEX(INDIRECT($4:$4),Table1[//DB])</f>
        <v>ATALI</v>
      </c>
      <c r="L457" s="4" t="str">
        <f ca="1">INDEX(INDIRECT($4:$4),Table1[//DB])</f>
        <v>30 GRS</v>
      </c>
      <c r="M457" s="4" t="str">
        <f ca="1">INDEX(INDIRECT($4:$4),Table1[//DB])</f>
        <v>pensil</v>
      </c>
      <c r="N457" s="4" t="str">
        <f ca="1">INDEX(INDIRECT($4:$4),Table1[//DB])</f>
        <v>30</v>
      </c>
      <c r="O457" s="4" t="str">
        <f ca="1">INDEX(INDIRECT($4:$4),Table1[//DB])</f>
        <v>GRS</v>
      </c>
      <c r="P457" s="4">
        <f ca="1">INDEX(INDIRECT($4:$4),Table1[//DB])</f>
        <v>12</v>
      </c>
      <c r="Q457" s="4" t="str">
        <f ca="1">INDEX(INDIRECT($4:$4),Table1[//DB])</f>
        <v>LSN</v>
      </c>
      <c r="R457" s="4">
        <f ca="1">INDEX(INDIRECT($4:$4),Table1[//DB])</f>
        <v>12</v>
      </c>
      <c r="S457" s="4" t="str">
        <f ca="1">INDEX(INDIRECT($4:$4),Table1[//DB])</f>
        <v>PCS</v>
      </c>
      <c r="T457" s="4">
        <f ca="1">INDEX(INDIRECT($4:$4),Table1[//DB])</f>
        <v>4320</v>
      </c>
      <c r="U457" s="4" t="str">
        <f ca="1">INDEX(INDIRECT($4:$4),Table1[//DB])</f>
        <v>PCS</v>
      </c>
      <c r="V457" s="4"/>
      <c r="W457" s="2">
        <f>INDEX([1]!NOTA[C],Table1[[#This Row],[//NOTA]])</f>
        <v>5</v>
      </c>
      <c r="X457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457" s="2">
        <f>IF(Table1[[#This Row],[CTN]]&lt;1,"",INDEX([1]!NOTA[QTY],Table1[[#This Row],[//NOTA]]))</f>
        <v>150</v>
      </c>
      <c r="Z457" s="2" t="str">
        <f>IF(Table1[[#This Row],[CTN]]&lt;1,"",INDEX([1]!NOTA[STN],Table1[[#This Row],[//NOTA]]))</f>
        <v>GRS</v>
      </c>
      <c r="AA457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21600</v>
      </c>
      <c r="AB457" s="4" t="str">
        <f>IF(Table1[[#This Row],[CTN]]&lt;1,INDEX([1]!NOTA[QTY],Table1[[#This Row],[//NOTA]]),"")</f>
        <v/>
      </c>
      <c r="AC457" s="4" t="str">
        <f>IF(Table1[[#This Row],[SISA]]="","",INDEX([1]!NOTA[STN],Table1[[#This Row],[//NOTA]]))</f>
        <v/>
      </c>
      <c r="AD457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57" s="2" t="str">
        <f>IF(Table1[[#This Row],[SISA X]]="","",Table1[[#This Row],[STN X]])</f>
        <v/>
      </c>
      <c r="AF457" s="2" t="str">
        <f ca="1">IF(AND(AR$5:AR$466&gt;=$3:$3,AR$5:AR$466&lt;=$4:$4),Table1[[#This Row],[CTN]],"")</f>
        <v/>
      </c>
      <c r="AG457" s="2" t="str">
        <f ca="1">IF(Table1[[#This Row],[CTN_MG_1]]="","",Table1[[#This Row],[SISA X]])</f>
        <v/>
      </c>
      <c r="AH457" s="2" t="str">
        <f ca="1">IF(Table1[[#This Row],[QTY_ECER_MG_1]]="","",Table1[[#This Row],[STN SISA X]])</f>
        <v/>
      </c>
      <c r="AI457" s="2" t="str">
        <f ca="1">IF(Table1[[#This Row],[CTN_MG_1]]="","",COUNT(AF$6:AF457))</f>
        <v/>
      </c>
      <c r="AJ457" s="2" t="str">
        <f ca="1">IF(AND(Table1[TGL_H]&gt;=$3:$3,Table1[TGL_H]&lt;=$4:$4),Table1[CTN],"")</f>
        <v/>
      </c>
      <c r="AK457" s="2" t="str">
        <f ca="1">IF(Table1[[#This Row],[CTN_MG_2]]="","",Table1[[#This Row],[SISA X]])</f>
        <v/>
      </c>
      <c r="AL457" s="2" t="str">
        <f ca="1">IF(Table1[[#This Row],[QTY_ECER_MG_2]]="","",Table1[[#This Row],[STN SISA X]])</f>
        <v/>
      </c>
      <c r="AM457" s="2" t="str">
        <f ca="1">IF(Table1[[#This Row],[CTN_MG_2]]="","",COUNT(AJ$6:AJ457))</f>
        <v/>
      </c>
      <c r="AN457" s="2">
        <f ca="1">IF(AND(AR$5:AR$466&gt;=$3:$3,AR$5:AR$466&lt;=$4:$4),Table1[[#This Row],[CTN]],"")</f>
        <v>5</v>
      </c>
      <c r="AO457" s="2" t="str">
        <f ca="1">IF(Table1[[#This Row],[CTN_MG_3]]="","",Table1[[#This Row],[SISA X]])</f>
        <v/>
      </c>
      <c r="AP457" s="2" t="str">
        <f ca="1">IF(Table1[[#This Row],[QTY_ECER_MG_3]]="","",Table1[[#This Row],[STN SISA X]])</f>
        <v/>
      </c>
      <c r="AQ457" s="4">
        <f ca="1">IF(Table1[[#This Row],[CTN_MG_3]]="","",COUNT(AN$6:AN457))</f>
        <v>135</v>
      </c>
      <c r="AR457" s="3">
        <f ca="1">INDEX([1]!NOTA[TGL_H],Table1[[#This Row],[//NOTA]])</f>
        <v>45127</v>
      </c>
    </row>
    <row r="458" spans="1:44" x14ac:dyDescent="0.25">
      <c r="A458" s="1">
        <v>566</v>
      </c>
      <c r="D458" s="4" t="str">
        <f ca="1">INDEX([1]!NOTA[NB NOTA_C_QTY],Table1[[#This Row],[//NOTA]])</f>
        <v>staplerhd10cljk20lsnartomoro</v>
      </c>
      <c r="E458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staplerjkhd10cl20lsn</v>
      </c>
      <c r="F458" s="4" t="e">
        <f ca="1">MATCH(Table1[NB BM_C_QTY],Table6[POINTER],0)</f>
        <v>#N/A</v>
      </c>
      <c r="G458" s="4">
        <f t="shared" si="10"/>
        <v>566</v>
      </c>
      <c r="H458" s="4">
        <f ca="1">MATCH(Table1[[#This Row],[NB NOTA_C_QTY]],[2]!db[NB NOTA_C_QTY+F],0)</f>
        <v>2336</v>
      </c>
      <c r="I458" s="4" t="str">
        <f ca="1">INDEX(INDIRECT($4:$4),Table1[//DB])</f>
        <v>Stapler JK HD-10 CL</v>
      </c>
      <c r="J458" s="4" t="str">
        <f ca="1">INDEX(INDIRECT($4:$4),Table1[//DB])</f>
        <v>ARTO MORO</v>
      </c>
      <c r="K458" s="5" t="str">
        <f ca="1">INDEX(INDIRECT($4:$4),Table1[//DB])</f>
        <v>ATALI</v>
      </c>
      <c r="L458" s="4" t="str">
        <f ca="1">INDEX(INDIRECT($4:$4),Table1[//DB])</f>
        <v>20 LSN</v>
      </c>
      <c r="M458" s="4" t="str">
        <f ca="1">INDEX(INDIRECT($4:$4),Table1[//DB])</f>
        <v>stapler</v>
      </c>
      <c r="N458" s="4" t="str">
        <f ca="1">INDEX(INDIRECT($4:$4),Table1[//DB])</f>
        <v>20</v>
      </c>
      <c r="O458" s="4" t="str">
        <f ca="1">INDEX(INDIRECT($4:$4),Table1[//DB])</f>
        <v>LSN</v>
      </c>
      <c r="P458" s="4">
        <f ca="1">INDEX(INDIRECT($4:$4),Table1[//DB])</f>
        <v>12</v>
      </c>
      <c r="Q458" s="4" t="str">
        <f ca="1">INDEX(INDIRECT($4:$4),Table1[//DB])</f>
        <v>PCS</v>
      </c>
      <c r="R458" s="4" t="str">
        <f ca="1">INDEX(INDIRECT($4:$4),Table1[//DB])</f>
        <v/>
      </c>
      <c r="S458" s="4" t="str">
        <f ca="1">INDEX(INDIRECT($4:$4),Table1[//DB])</f>
        <v/>
      </c>
      <c r="T458" s="4">
        <f ca="1">INDEX(INDIRECT($4:$4),Table1[//DB])</f>
        <v>240</v>
      </c>
      <c r="U458" s="4" t="str">
        <f ca="1">INDEX(INDIRECT($4:$4),Table1[//DB])</f>
        <v>PCS</v>
      </c>
      <c r="V458" s="4"/>
      <c r="W458" s="2">
        <f>INDEX([1]!NOTA[C],Table1[[#This Row],[//NOTA]])</f>
        <v>5</v>
      </c>
      <c r="X458" s="2">
        <f ca="1">IF(Table1[[#This Row],[Column5]]/Table1[[#This Row],[QTY X]]=Table1[[#This Row],[CTN]],Table1[[#This Row],[Column5]]/Table1[[#This Row],[QTY X]],Table1[[#This Row],[Column5]]/Table1[[#This Row],[QTY X]]&amp;" xxx ")</f>
        <v>5</v>
      </c>
      <c r="Y458" s="2">
        <f>IF(Table1[[#This Row],[CTN]]&lt;1,"",INDEX([1]!NOTA[QTY],Table1[[#This Row],[//NOTA]]))</f>
        <v>1200</v>
      </c>
      <c r="Z458" s="2" t="str">
        <f>IF(Table1[[#This Row],[CTN]]&lt;1,"",INDEX([1]!NOTA[STN],Table1[[#This Row],[//NOTA]]))</f>
        <v>PCS</v>
      </c>
      <c r="AA458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1200</v>
      </c>
      <c r="AB458" s="4" t="str">
        <f>IF(Table1[[#This Row],[CTN]]&lt;1,INDEX([1]!NOTA[QTY],Table1[[#This Row],[//NOTA]]),"")</f>
        <v/>
      </c>
      <c r="AC458" s="4" t="str">
        <f>IF(Table1[[#This Row],[SISA]]="","",INDEX([1]!NOTA[STN],Table1[[#This Row],[//NOTA]]))</f>
        <v/>
      </c>
      <c r="AD458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58" s="2" t="str">
        <f>IF(Table1[[#This Row],[SISA X]]="","",Table1[[#This Row],[STN X]])</f>
        <v/>
      </c>
      <c r="AF458" s="2" t="str">
        <f ca="1">IF(AND(AR$5:AR$466&gt;=$3:$3,AR$5:AR$466&lt;=$4:$4),Table1[[#This Row],[CTN]],"")</f>
        <v/>
      </c>
      <c r="AG458" s="2" t="str">
        <f ca="1">IF(Table1[[#This Row],[CTN_MG_1]]="","",Table1[[#This Row],[SISA X]])</f>
        <v/>
      </c>
      <c r="AH458" s="2" t="str">
        <f ca="1">IF(Table1[[#This Row],[QTY_ECER_MG_1]]="","",Table1[[#This Row],[STN SISA X]])</f>
        <v/>
      </c>
      <c r="AI458" s="2" t="str">
        <f ca="1">IF(Table1[[#This Row],[CTN_MG_1]]="","",COUNT(AF$6:AF458))</f>
        <v/>
      </c>
      <c r="AJ458" s="2" t="str">
        <f ca="1">IF(AND(Table1[TGL_H]&gt;=$3:$3,Table1[TGL_H]&lt;=$4:$4),Table1[CTN],"")</f>
        <v/>
      </c>
      <c r="AK458" s="2" t="str">
        <f ca="1">IF(Table1[[#This Row],[CTN_MG_2]]="","",Table1[[#This Row],[SISA X]])</f>
        <v/>
      </c>
      <c r="AL458" s="2" t="str">
        <f ca="1">IF(Table1[[#This Row],[QTY_ECER_MG_2]]="","",Table1[[#This Row],[STN SISA X]])</f>
        <v/>
      </c>
      <c r="AM458" s="2" t="str">
        <f ca="1">IF(Table1[[#This Row],[CTN_MG_2]]="","",COUNT(AJ$6:AJ458))</f>
        <v/>
      </c>
      <c r="AN458" s="2">
        <f ca="1">IF(AND(AR$5:AR$466&gt;=$3:$3,AR$5:AR$466&lt;=$4:$4),Table1[[#This Row],[CTN]],"")</f>
        <v>5</v>
      </c>
      <c r="AO458" s="2" t="str">
        <f ca="1">IF(Table1[[#This Row],[CTN_MG_3]]="","",Table1[[#This Row],[SISA X]])</f>
        <v/>
      </c>
      <c r="AP458" s="2" t="str">
        <f ca="1">IF(Table1[[#This Row],[QTY_ECER_MG_3]]="","",Table1[[#This Row],[STN SISA X]])</f>
        <v/>
      </c>
      <c r="AQ458" s="4">
        <f ca="1">IF(Table1[[#This Row],[CTN_MG_3]]="","",COUNT(AN$6:AN458))</f>
        <v>136</v>
      </c>
      <c r="AR458" s="3">
        <f ca="1">INDEX([1]!NOTA[TGL_H],Table1[[#This Row],[//NOTA]])</f>
        <v>45127</v>
      </c>
    </row>
    <row r="459" spans="1:44" x14ac:dyDescent="0.25">
      <c r="A459" s="1">
        <v>567</v>
      </c>
      <c r="D459" s="4" t="str">
        <f ca="1">INDEX([1]!NOTA[NB NOTA_C_QTY],Table1[[#This Row],[//NOTA]])</f>
        <v>staplerhd10mjk25lsnartomoro</v>
      </c>
      <c r="E459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staplerjkhd10m25lsn</v>
      </c>
      <c r="F459" s="4">
        <f ca="1">MATCH(Table1[NB BM_C_QTY],Table6[POINTER],0)</f>
        <v>3729</v>
      </c>
      <c r="G459" s="4">
        <f t="shared" si="10"/>
        <v>567</v>
      </c>
      <c r="H459" s="4">
        <f ca="1">MATCH(Table1[[#This Row],[NB NOTA_C_QTY]],[2]!db[NB NOTA_C_QTY+F],0)</f>
        <v>2332</v>
      </c>
      <c r="I459" s="4" t="str">
        <f ca="1">INDEX(INDIRECT($4:$4),Table1[//DB])</f>
        <v>Stapler JK HD-10 M</v>
      </c>
      <c r="J459" s="4" t="str">
        <f ca="1">INDEX(INDIRECT($4:$4),Table1[//DB])</f>
        <v>ARTO MORO</v>
      </c>
      <c r="K459" s="5" t="str">
        <f ca="1">INDEX(INDIRECT($4:$4),Table1[//DB])</f>
        <v>ATALI</v>
      </c>
      <c r="L459" s="4" t="str">
        <f ca="1">INDEX(INDIRECT($4:$4),Table1[//DB])</f>
        <v>25 LSN</v>
      </c>
      <c r="M459" s="4" t="str">
        <f ca="1">INDEX(INDIRECT($4:$4),Table1[//DB])</f>
        <v>stapler</v>
      </c>
      <c r="N459" s="4" t="str">
        <f ca="1">INDEX(INDIRECT($4:$4),Table1[//DB])</f>
        <v>25</v>
      </c>
      <c r="O459" s="4" t="str">
        <f ca="1">INDEX(INDIRECT($4:$4),Table1[//DB])</f>
        <v>LSN</v>
      </c>
      <c r="P459" s="4">
        <f ca="1">INDEX(INDIRECT($4:$4),Table1[//DB])</f>
        <v>12</v>
      </c>
      <c r="Q459" s="4" t="str">
        <f ca="1">INDEX(INDIRECT($4:$4),Table1[//DB])</f>
        <v>PCS</v>
      </c>
      <c r="R459" s="4" t="str">
        <f ca="1">INDEX(INDIRECT($4:$4),Table1[//DB])</f>
        <v/>
      </c>
      <c r="S459" s="4" t="str">
        <f ca="1">INDEX(INDIRECT($4:$4),Table1[//DB])</f>
        <v/>
      </c>
      <c r="T459" s="4">
        <f ca="1">INDEX(INDIRECT($4:$4),Table1[//DB])</f>
        <v>300</v>
      </c>
      <c r="U459" s="4" t="str">
        <f ca="1">INDEX(INDIRECT($4:$4),Table1[//DB])</f>
        <v>PCS</v>
      </c>
      <c r="V459" s="4"/>
      <c r="W459" s="2">
        <f>INDEX([1]!NOTA[C],Table1[[#This Row],[//NOTA]])</f>
        <v>2</v>
      </c>
      <c r="X459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59" s="2">
        <f>IF(Table1[[#This Row],[CTN]]&lt;1,"",INDEX([1]!NOTA[QTY],Table1[[#This Row],[//NOTA]]))</f>
        <v>50</v>
      </c>
      <c r="Z459" s="2" t="str">
        <f>IF(Table1[[#This Row],[CTN]]&lt;1,"",INDEX([1]!NOTA[STN],Table1[[#This Row],[//NOTA]]))</f>
        <v>LSN</v>
      </c>
      <c r="AA459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600</v>
      </c>
      <c r="AB459" s="4" t="str">
        <f>IF(Table1[[#This Row],[CTN]]&lt;1,INDEX([1]!NOTA[QTY],Table1[[#This Row],[//NOTA]]),"")</f>
        <v/>
      </c>
      <c r="AC459" s="4" t="str">
        <f>IF(Table1[[#This Row],[SISA]]="","",INDEX([1]!NOTA[STN],Table1[[#This Row],[//NOTA]]))</f>
        <v/>
      </c>
      <c r="AD459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59" s="2" t="str">
        <f>IF(Table1[[#This Row],[SISA X]]="","",Table1[[#This Row],[STN X]])</f>
        <v/>
      </c>
      <c r="AF459" s="2" t="str">
        <f ca="1">IF(AND(AR$5:AR$466&gt;=$3:$3,AR$5:AR$466&lt;=$4:$4),Table1[[#This Row],[CTN]],"")</f>
        <v/>
      </c>
      <c r="AG459" s="2" t="str">
        <f ca="1">IF(Table1[[#This Row],[CTN_MG_1]]="","",Table1[[#This Row],[SISA X]])</f>
        <v/>
      </c>
      <c r="AH459" s="2" t="str">
        <f ca="1">IF(Table1[[#This Row],[QTY_ECER_MG_1]]="","",Table1[[#This Row],[STN SISA X]])</f>
        <v/>
      </c>
      <c r="AI459" s="2" t="str">
        <f ca="1">IF(Table1[[#This Row],[CTN_MG_1]]="","",COUNT(AF$6:AF459))</f>
        <v/>
      </c>
      <c r="AJ459" s="2" t="str">
        <f ca="1">IF(AND(Table1[TGL_H]&gt;=$3:$3,Table1[TGL_H]&lt;=$4:$4),Table1[CTN],"")</f>
        <v/>
      </c>
      <c r="AK459" s="2" t="str">
        <f ca="1">IF(Table1[[#This Row],[CTN_MG_2]]="","",Table1[[#This Row],[SISA X]])</f>
        <v/>
      </c>
      <c r="AL459" s="2" t="str">
        <f ca="1">IF(Table1[[#This Row],[QTY_ECER_MG_2]]="","",Table1[[#This Row],[STN SISA X]])</f>
        <v/>
      </c>
      <c r="AM459" s="2" t="str">
        <f ca="1">IF(Table1[[#This Row],[CTN_MG_2]]="","",COUNT(AJ$6:AJ459))</f>
        <v/>
      </c>
      <c r="AN459" s="2">
        <f ca="1">IF(AND(AR$5:AR$466&gt;=$3:$3,AR$5:AR$466&lt;=$4:$4),Table1[[#This Row],[CTN]],"")</f>
        <v>2</v>
      </c>
      <c r="AO459" s="2" t="str">
        <f ca="1">IF(Table1[[#This Row],[CTN_MG_3]]="","",Table1[[#This Row],[SISA X]])</f>
        <v/>
      </c>
      <c r="AP459" s="2" t="str">
        <f ca="1">IF(Table1[[#This Row],[QTY_ECER_MG_3]]="","",Table1[[#This Row],[STN SISA X]])</f>
        <v/>
      </c>
      <c r="AQ459" s="4">
        <f ca="1">IF(Table1[[#This Row],[CTN_MG_3]]="","",COUNT(AN$6:AN459))</f>
        <v>137</v>
      </c>
      <c r="AR459" s="3">
        <f ca="1">INDEX([1]!NOTA[TGL_H],Table1[[#This Row],[//NOTA]])</f>
        <v>45127</v>
      </c>
    </row>
    <row r="460" spans="1:44" x14ac:dyDescent="0.25">
      <c r="A460" s="1">
        <v>568</v>
      </c>
      <c r="D460" s="4" t="str">
        <f ca="1">INDEX([1]!NOTA[NB NOTA_C_QTY],Table1[[#This Row],[//NOTA]])</f>
        <v>sharpenera63robotjk72pcsartomoro</v>
      </c>
      <c r="E460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asahanjka63robot72pcs</v>
      </c>
      <c r="F460" s="4" t="e">
        <f ca="1">MATCH(Table1[NB BM_C_QTY],Table6[POINTER],0)</f>
        <v>#N/A</v>
      </c>
      <c r="G460" s="4">
        <f t="shared" si="10"/>
        <v>568</v>
      </c>
      <c r="H460" s="4">
        <f ca="1">MATCH(Table1[[#This Row],[NB NOTA_C_QTY]],[2]!db[NB NOTA_C_QTY+F],0)</f>
        <v>2301</v>
      </c>
      <c r="I460" s="4" t="str">
        <f ca="1">INDEX(INDIRECT($4:$4),Table1[//DB])</f>
        <v>Asahan JK A-63 Robot</v>
      </c>
      <c r="J460" s="4" t="str">
        <f ca="1">INDEX(INDIRECT($4:$4),Table1[//DB])</f>
        <v>ARTO MORO</v>
      </c>
      <c r="K460" s="5" t="str">
        <f ca="1">INDEX(INDIRECT($4:$4),Table1[//DB])</f>
        <v>ATALI</v>
      </c>
      <c r="L460" s="4" t="str">
        <f ca="1">INDEX(INDIRECT($4:$4),Table1[//DB])</f>
        <v>72 PCS</v>
      </c>
      <c r="M460" s="4" t="str">
        <f ca="1">INDEX(INDIRECT($4:$4),Table1[//DB])</f>
        <v>asahan</v>
      </c>
      <c r="N460" s="4" t="str">
        <f ca="1">INDEX(INDIRECT($4:$4),Table1[//DB])</f>
        <v>72</v>
      </c>
      <c r="O460" s="4" t="str">
        <f ca="1">INDEX(INDIRECT($4:$4),Table1[//DB])</f>
        <v>PCS</v>
      </c>
      <c r="P460" s="4" t="str">
        <f ca="1">INDEX(INDIRECT($4:$4),Table1[//DB])</f>
        <v/>
      </c>
      <c r="Q460" s="4" t="str">
        <f ca="1">INDEX(INDIRECT($4:$4),Table1[//DB])</f>
        <v/>
      </c>
      <c r="R460" s="4" t="str">
        <f ca="1">INDEX(INDIRECT($4:$4),Table1[//DB])</f>
        <v/>
      </c>
      <c r="S460" s="4" t="str">
        <f ca="1">INDEX(INDIRECT($4:$4),Table1[//DB])</f>
        <v/>
      </c>
      <c r="T460" s="4">
        <f ca="1">INDEX(INDIRECT($4:$4),Table1[//DB])</f>
        <v>72</v>
      </c>
      <c r="U460" s="4" t="str">
        <f ca="1">INDEX(INDIRECT($4:$4),Table1[//DB])</f>
        <v>PCS</v>
      </c>
      <c r="V460" s="4"/>
      <c r="W460" s="2">
        <f>INDEX([1]!NOTA[C],Table1[[#This Row],[//NOTA]])</f>
        <v>1</v>
      </c>
      <c r="X460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60" s="2">
        <f>IF(Table1[[#This Row],[CTN]]&lt;1,"",INDEX([1]!NOTA[QTY],Table1[[#This Row],[//NOTA]]))</f>
        <v>72</v>
      </c>
      <c r="Z460" s="2" t="str">
        <f>IF(Table1[[#This Row],[CTN]]&lt;1,"",INDEX([1]!NOTA[STN],Table1[[#This Row],[//NOTA]]))</f>
        <v>PCS</v>
      </c>
      <c r="AA460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</v>
      </c>
      <c r="AB460" s="4" t="str">
        <f>IF(Table1[[#This Row],[CTN]]&lt;1,INDEX([1]!NOTA[QTY],Table1[[#This Row],[//NOTA]]),"")</f>
        <v/>
      </c>
      <c r="AC460" s="4" t="str">
        <f>IF(Table1[[#This Row],[SISA]]="","",INDEX([1]!NOTA[STN],Table1[[#This Row],[//NOTA]]))</f>
        <v/>
      </c>
      <c r="AD460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60" s="2" t="str">
        <f>IF(Table1[[#This Row],[SISA X]]="","",Table1[[#This Row],[STN X]])</f>
        <v/>
      </c>
      <c r="AF460" s="2" t="str">
        <f ca="1">IF(AND(AR$5:AR$466&gt;=$3:$3,AR$5:AR$466&lt;=$4:$4),Table1[[#This Row],[CTN]],"")</f>
        <v/>
      </c>
      <c r="AG460" s="2" t="str">
        <f ca="1">IF(Table1[[#This Row],[CTN_MG_1]]="","",Table1[[#This Row],[SISA X]])</f>
        <v/>
      </c>
      <c r="AH460" s="2" t="str">
        <f ca="1">IF(Table1[[#This Row],[QTY_ECER_MG_1]]="","",Table1[[#This Row],[STN SISA X]])</f>
        <v/>
      </c>
      <c r="AI460" s="2" t="str">
        <f ca="1">IF(Table1[[#This Row],[CTN_MG_1]]="","",COUNT(AF$6:AF460))</f>
        <v/>
      </c>
      <c r="AJ460" s="2" t="str">
        <f ca="1">IF(AND(Table1[TGL_H]&gt;=$3:$3,Table1[TGL_H]&lt;=$4:$4),Table1[CTN],"")</f>
        <v/>
      </c>
      <c r="AK460" s="2" t="str">
        <f ca="1">IF(Table1[[#This Row],[CTN_MG_2]]="","",Table1[[#This Row],[SISA X]])</f>
        <v/>
      </c>
      <c r="AL460" s="2" t="str">
        <f ca="1">IF(Table1[[#This Row],[QTY_ECER_MG_2]]="","",Table1[[#This Row],[STN SISA X]])</f>
        <v/>
      </c>
      <c r="AM460" s="2" t="str">
        <f ca="1">IF(Table1[[#This Row],[CTN_MG_2]]="","",COUNT(AJ$6:AJ460))</f>
        <v/>
      </c>
      <c r="AN460" s="2">
        <f ca="1">IF(AND(AR$5:AR$466&gt;=$3:$3,AR$5:AR$466&lt;=$4:$4),Table1[[#This Row],[CTN]],"")</f>
        <v>1</v>
      </c>
      <c r="AO460" s="2" t="str">
        <f ca="1">IF(Table1[[#This Row],[CTN_MG_3]]="","",Table1[[#This Row],[SISA X]])</f>
        <v/>
      </c>
      <c r="AP460" s="2" t="str">
        <f ca="1">IF(Table1[[#This Row],[QTY_ECER_MG_3]]="","",Table1[[#This Row],[STN SISA X]])</f>
        <v/>
      </c>
      <c r="AQ460" s="4">
        <f ca="1">IF(Table1[[#This Row],[CTN_MG_3]]="","",COUNT(AN$6:AN460))</f>
        <v>138</v>
      </c>
      <c r="AR460" s="3">
        <f ca="1">INDEX([1]!NOTA[TGL_H],Table1[[#This Row],[//NOTA]])</f>
        <v>45127</v>
      </c>
    </row>
    <row r="461" spans="1:44" x14ac:dyDescent="0.25">
      <c r="A461" s="1">
        <v>569</v>
      </c>
      <c r="D461" s="4" t="str">
        <f ca="1">INDEX([1]!NOTA[NB NOTA_C_QTY],Table1[[#This Row],[//NOTA]])</f>
        <v>ballpenbp338vocusblackjk144lsnartomoro</v>
      </c>
      <c r="E461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bpjkbp338vocushitam144lsn</v>
      </c>
      <c r="F461" s="4" t="e">
        <f ca="1">MATCH(Table1[NB BM_C_QTY],Table6[POINTER],0)</f>
        <v>#N/A</v>
      </c>
      <c r="G461" s="4">
        <f t="shared" si="10"/>
        <v>569</v>
      </c>
      <c r="H461" s="4">
        <f ca="1">MATCH(Table1[[#This Row],[NB NOTA_C_QTY]],[2]!db[NB NOTA_C_QTY+F],0)</f>
        <v>96</v>
      </c>
      <c r="I461" s="4" t="str">
        <f ca="1">INDEX(INDIRECT($4:$4),Table1[//DB])</f>
        <v>Bp JK BP-338 Vocus hitam</v>
      </c>
      <c r="J461" s="4" t="str">
        <f ca="1">INDEX(INDIRECT($4:$4),Table1[//DB])</f>
        <v>ARTO MORO</v>
      </c>
      <c r="K461" s="5" t="str">
        <f ca="1">INDEX(INDIRECT($4:$4),Table1[//DB])</f>
        <v>ATALI</v>
      </c>
      <c r="L461" s="4" t="str">
        <f ca="1">INDEX(INDIRECT($4:$4),Table1[//DB])</f>
        <v>144 LSN</v>
      </c>
      <c r="M461" s="4" t="str">
        <f ca="1">INDEX(INDIRECT($4:$4),Table1[//DB])</f>
        <v>pen</v>
      </c>
      <c r="N461" s="4" t="str">
        <f ca="1">INDEX(INDIRECT($4:$4),Table1[//DB])</f>
        <v>144</v>
      </c>
      <c r="O461" s="4" t="str">
        <f ca="1">INDEX(INDIRECT($4:$4),Table1[//DB])</f>
        <v>LSN</v>
      </c>
      <c r="P461" s="4">
        <f ca="1">INDEX(INDIRECT($4:$4),Table1[//DB])</f>
        <v>12</v>
      </c>
      <c r="Q461" s="4" t="str">
        <f ca="1">INDEX(INDIRECT($4:$4),Table1[//DB])</f>
        <v>PCS</v>
      </c>
      <c r="R461" s="4" t="str">
        <f ca="1">INDEX(INDIRECT($4:$4),Table1[//DB])</f>
        <v/>
      </c>
      <c r="S461" s="4" t="str">
        <f ca="1">INDEX(INDIRECT($4:$4),Table1[//DB])</f>
        <v/>
      </c>
      <c r="T461" s="4">
        <f ca="1">INDEX(INDIRECT($4:$4),Table1[//DB])</f>
        <v>1728</v>
      </c>
      <c r="U461" s="4" t="str">
        <f ca="1">INDEX(INDIRECT($4:$4),Table1[//DB])</f>
        <v>PCS</v>
      </c>
      <c r="V461" s="4"/>
      <c r="W461" s="2">
        <f>INDEX([1]!NOTA[C],Table1[[#This Row],[//NOTA]])</f>
        <v>1</v>
      </c>
      <c r="X461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61" s="2">
        <f>IF(Table1[[#This Row],[CTN]]&lt;1,"",INDEX([1]!NOTA[QTY],Table1[[#This Row],[//NOTA]]))</f>
        <v>144</v>
      </c>
      <c r="Z461" s="2" t="str">
        <f>IF(Table1[[#This Row],[CTN]]&lt;1,"",INDEX([1]!NOTA[STN],Table1[[#This Row],[//NOTA]]))</f>
        <v>LSN</v>
      </c>
      <c r="AA461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1728</v>
      </c>
      <c r="AB461" s="4" t="str">
        <f>IF(Table1[[#This Row],[CTN]]&lt;1,INDEX([1]!NOTA[QTY],Table1[[#This Row],[//NOTA]]),"")</f>
        <v/>
      </c>
      <c r="AC461" s="4" t="str">
        <f>IF(Table1[[#This Row],[SISA]]="","",INDEX([1]!NOTA[STN],Table1[[#This Row],[//NOTA]]))</f>
        <v/>
      </c>
      <c r="AD461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61" s="2" t="str">
        <f>IF(Table1[[#This Row],[SISA X]]="","",Table1[[#This Row],[STN X]])</f>
        <v/>
      </c>
      <c r="AF461" s="2" t="str">
        <f ca="1">IF(AND(AR$5:AR$466&gt;=$3:$3,AR$5:AR$466&lt;=$4:$4),Table1[[#This Row],[CTN]],"")</f>
        <v/>
      </c>
      <c r="AG461" s="2" t="str">
        <f ca="1">IF(Table1[[#This Row],[CTN_MG_1]]="","",Table1[[#This Row],[SISA X]])</f>
        <v/>
      </c>
      <c r="AH461" s="2" t="str">
        <f ca="1">IF(Table1[[#This Row],[QTY_ECER_MG_1]]="","",Table1[[#This Row],[STN SISA X]])</f>
        <v/>
      </c>
      <c r="AI461" s="2" t="str">
        <f ca="1">IF(Table1[[#This Row],[CTN_MG_1]]="","",COUNT(AF$6:AF461))</f>
        <v/>
      </c>
      <c r="AJ461" s="2" t="str">
        <f ca="1">IF(AND(Table1[TGL_H]&gt;=$3:$3,Table1[TGL_H]&lt;=$4:$4),Table1[CTN],"")</f>
        <v/>
      </c>
      <c r="AK461" s="2" t="str">
        <f ca="1">IF(Table1[[#This Row],[CTN_MG_2]]="","",Table1[[#This Row],[SISA X]])</f>
        <v/>
      </c>
      <c r="AL461" s="2" t="str">
        <f ca="1">IF(Table1[[#This Row],[QTY_ECER_MG_2]]="","",Table1[[#This Row],[STN SISA X]])</f>
        <v/>
      </c>
      <c r="AM461" s="2" t="str">
        <f ca="1">IF(Table1[[#This Row],[CTN_MG_2]]="","",COUNT(AJ$6:AJ461))</f>
        <v/>
      </c>
      <c r="AN461" s="2">
        <f ca="1">IF(AND(AR$5:AR$466&gt;=$3:$3,AR$5:AR$466&lt;=$4:$4),Table1[[#This Row],[CTN]],"")</f>
        <v>1</v>
      </c>
      <c r="AO461" s="2" t="str">
        <f ca="1">IF(Table1[[#This Row],[CTN_MG_3]]="","",Table1[[#This Row],[SISA X]])</f>
        <v/>
      </c>
      <c r="AP461" s="2" t="str">
        <f ca="1">IF(Table1[[#This Row],[QTY_ECER_MG_3]]="","",Table1[[#This Row],[STN SISA X]])</f>
        <v/>
      </c>
      <c r="AQ461" s="4">
        <f ca="1">IF(Table1[[#This Row],[CTN_MG_3]]="","",COUNT(AN$6:AN461))</f>
        <v>139</v>
      </c>
      <c r="AR461" s="3">
        <f ca="1">INDEX([1]!NOTA[TGL_H],Table1[[#This Row],[//NOTA]])</f>
        <v>45127</v>
      </c>
    </row>
    <row r="462" spans="1:44" x14ac:dyDescent="0.25">
      <c r="A462" s="1">
        <v>570</v>
      </c>
      <c r="D462" s="4" t="str">
        <f ca="1">INDEX([1]!NOTA[NB NOTA_C_QTY],Table1[[#This Row],[//NOTA]])</f>
        <v>mathsetms25jk24lsnartomoro</v>
      </c>
      <c r="E462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jangkasetjkms2524lsn</v>
      </c>
      <c r="F462" s="4">
        <f ca="1">MATCH(Table1[NB BM_C_QTY],Table6[POINTER],0)</f>
        <v>3545</v>
      </c>
      <c r="G462" s="4">
        <f t="shared" si="10"/>
        <v>570</v>
      </c>
      <c r="H462" s="4">
        <f ca="1">MATCH(Table1[[#This Row],[NB NOTA_C_QTY]],[2]!db[NB NOTA_C_QTY+F],0)</f>
        <v>1702</v>
      </c>
      <c r="I462" s="4" t="str">
        <f ca="1">INDEX(INDIRECT($4:$4),Table1[//DB])</f>
        <v>Jangka set JK MS-25</v>
      </c>
      <c r="J462" s="4" t="str">
        <f ca="1">INDEX(INDIRECT($4:$4),Table1[//DB])</f>
        <v>ARTO MORO</v>
      </c>
      <c r="K462" s="5" t="str">
        <f ca="1">INDEX(INDIRECT($4:$4),Table1[//DB])</f>
        <v>ATALI</v>
      </c>
      <c r="L462" s="4" t="str">
        <f ca="1">INDEX(INDIRECT($4:$4),Table1[//DB])</f>
        <v>24 LSN</v>
      </c>
      <c r="M462" s="4" t="str">
        <f ca="1">INDEX(INDIRECT($4:$4),Table1[//DB])</f>
        <v>jangka</v>
      </c>
      <c r="N462" s="4" t="str">
        <f ca="1">INDEX(INDIRECT($4:$4),Table1[//DB])</f>
        <v>24</v>
      </c>
      <c r="O462" s="4" t="str">
        <f ca="1">INDEX(INDIRECT($4:$4),Table1[//DB])</f>
        <v>LSN</v>
      </c>
      <c r="P462" s="4">
        <f ca="1">INDEX(INDIRECT($4:$4),Table1[//DB])</f>
        <v>12</v>
      </c>
      <c r="Q462" s="4" t="str">
        <f ca="1">INDEX(INDIRECT($4:$4),Table1[//DB])</f>
        <v>PCS</v>
      </c>
      <c r="R462" s="4" t="str">
        <f ca="1">INDEX(INDIRECT($4:$4),Table1[//DB])</f>
        <v/>
      </c>
      <c r="S462" s="4" t="str">
        <f ca="1">INDEX(INDIRECT($4:$4),Table1[//DB])</f>
        <v/>
      </c>
      <c r="T462" s="4">
        <f ca="1">INDEX(INDIRECT($4:$4),Table1[//DB])</f>
        <v>288</v>
      </c>
      <c r="U462" s="4" t="str">
        <f ca="1">INDEX(INDIRECT($4:$4),Table1[//DB])</f>
        <v>PCS</v>
      </c>
      <c r="V462" s="4"/>
      <c r="W462" s="2">
        <f>INDEX([1]!NOTA[C],Table1[[#This Row],[//NOTA]])</f>
        <v>1</v>
      </c>
      <c r="X462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62" s="2">
        <f>IF(Table1[[#This Row],[CTN]]&lt;1,"",INDEX([1]!NOTA[QTY],Table1[[#This Row],[//NOTA]]))</f>
        <v>24</v>
      </c>
      <c r="Z462" s="2" t="str">
        <f>IF(Table1[[#This Row],[CTN]]&lt;1,"",INDEX([1]!NOTA[STN],Table1[[#This Row],[//NOTA]]))</f>
        <v>LSN</v>
      </c>
      <c r="AA462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462" s="4" t="str">
        <f>IF(Table1[[#This Row],[CTN]]&lt;1,INDEX([1]!NOTA[QTY],Table1[[#This Row],[//NOTA]]),"")</f>
        <v/>
      </c>
      <c r="AC462" s="4" t="str">
        <f>IF(Table1[[#This Row],[SISA]]="","",INDEX([1]!NOTA[STN],Table1[[#This Row],[//NOTA]]))</f>
        <v/>
      </c>
      <c r="AD462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62" s="2" t="str">
        <f>IF(Table1[[#This Row],[SISA X]]="","",Table1[[#This Row],[STN X]])</f>
        <v/>
      </c>
      <c r="AF462" s="2" t="str">
        <f ca="1">IF(AND(AR$5:AR$466&gt;=$3:$3,AR$5:AR$466&lt;=$4:$4),Table1[[#This Row],[CTN]],"")</f>
        <v/>
      </c>
      <c r="AG462" s="2" t="str">
        <f ca="1">IF(Table1[[#This Row],[CTN_MG_1]]="","",Table1[[#This Row],[SISA X]])</f>
        <v/>
      </c>
      <c r="AH462" s="2" t="str">
        <f ca="1">IF(Table1[[#This Row],[QTY_ECER_MG_1]]="","",Table1[[#This Row],[STN SISA X]])</f>
        <v/>
      </c>
      <c r="AI462" s="2" t="str">
        <f ca="1">IF(Table1[[#This Row],[CTN_MG_1]]="","",COUNT(AF$6:AF462))</f>
        <v/>
      </c>
      <c r="AJ462" s="2" t="str">
        <f ca="1">IF(AND(Table1[TGL_H]&gt;=$3:$3,Table1[TGL_H]&lt;=$4:$4),Table1[CTN],"")</f>
        <v/>
      </c>
      <c r="AK462" s="2" t="str">
        <f ca="1">IF(Table1[[#This Row],[CTN_MG_2]]="","",Table1[[#This Row],[SISA X]])</f>
        <v/>
      </c>
      <c r="AL462" s="2" t="str">
        <f ca="1">IF(Table1[[#This Row],[QTY_ECER_MG_2]]="","",Table1[[#This Row],[STN SISA X]])</f>
        <v/>
      </c>
      <c r="AM462" s="2" t="str">
        <f ca="1">IF(Table1[[#This Row],[CTN_MG_2]]="","",COUNT(AJ$6:AJ462))</f>
        <v/>
      </c>
      <c r="AN462" s="2">
        <f ca="1">IF(AND(AR$5:AR$466&gt;=$3:$3,AR$5:AR$466&lt;=$4:$4),Table1[[#This Row],[CTN]],"")</f>
        <v>1</v>
      </c>
      <c r="AO462" s="2" t="str">
        <f ca="1">IF(Table1[[#This Row],[CTN_MG_3]]="","",Table1[[#This Row],[SISA X]])</f>
        <v/>
      </c>
      <c r="AP462" s="2" t="str">
        <f ca="1">IF(Table1[[#This Row],[QTY_ECER_MG_3]]="","",Table1[[#This Row],[STN SISA X]])</f>
        <v/>
      </c>
      <c r="AQ462" s="4">
        <f ca="1">IF(Table1[[#This Row],[CTN_MG_3]]="","",COUNT(AN$6:AN462))</f>
        <v>140</v>
      </c>
      <c r="AR462" s="3">
        <f ca="1">INDEX([1]!NOTA[TGL_H],Table1[[#This Row],[//NOTA]])</f>
        <v>45127</v>
      </c>
    </row>
    <row r="463" spans="1:44" x14ac:dyDescent="0.25">
      <c r="A463" s="1">
        <v>571</v>
      </c>
      <c r="D463" s="4" t="str">
        <f ca="1">INDEX([1]!NOTA[NB NOTA_C_QTY],Table1[[#This Row],[//NOTA]])</f>
        <v>scissorssc828jk12lsnartomoro</v>
      </c>
      <c r="E463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guntingjksc82812lsn</v>
      </c>
      <c r="F463" s="4" t="e">
        <f ca="1">MATCH(Table1[NB BM_C_QTY],Table6[POINTER],0)</f>
        <v>#N/A</v>
      </c>
      <c r="G463" s="4">
        <f t="shared" si="10"/>
        <v>571</v>
      </c>
      <c r="H463" s="4">
        <f ca="1">MATCH(Table1[[#This Row],[NB NOTA_C_QTY]],[2]!db[NB NOTA_C_QTY+F],0)</f>
        <v>2262</v>
      </c>
      <c r="I463" s="4" t="str">
        <f ca="1">INDEX(INDIRECT($4:$4),Table1[//DB])</f>
        <v>Gunting JK SC-828</v>
      </c>
      <c r="J463" s="4" t="str">
        <f ca="1">INDEX(INDIRECT($4:$4),Table1[//DB])</f>
        <v>ARTO MORO</v>
      </c>
      <c r="K463" s="5" t="str">
        <f ca="1">INDEX(INDIRECT($4:$4),Table1[//DB])</f>
        <v>ATALI</v>
      </c>
      <c r="L463" s="4" t="str">
        <f ca="1">INDEX(INDIRECT($4:$4),Table1[//DB])</f>
        <v>12 LSN</v>
      </c>
      <c r="M463" s="4" t="str">
        <f ca="1">INDEX(INDIRECT($4:$4),Table1[//DB])</f>
        <v>gunting</v>
      </c>
      <c r="N463" s="4" t="str">
        <f ca="1">INDEX(INDIRECT($4:$4),Table1[//DB])</f>
        <v>12</v>
      </c>
      <c r="O463" s="4" t="str">
        <f ca="1">INDEX(INDIRECT($4:$4),Table1[//DB])</f>
        <v>LSN</v>
      </c>
      <c r="P463" s="4">
        <f ca="1">INDEX(INDIRECT($4:$4),Table1[//DB])</f>
        <v>12</v>
      </c>
      <c r="Q463" s="4" t="str">
        <f ca="1">INDEX(INDIRECT($4:$4),Table1[//DB])</f>
        <v>PCS</v>
      </c>
      <c r="R463" s="4" t="str">
        <f ca="1">INDEX(INDIRECT($4:$4),Table1[//DB])</f>
        <v/>
      </c>
      <c r="S463" s="4" t="str">
        <f ca="1">INDEX(INDIRECT($4:$4),Table1[//DB])</f>
        <v/>
      </c>
      <c r="T463" s="4">
        <f ca="1">INDEX(INDIRECT($4:$4),Table1[//DB])</f>
        <v>144</v>
      </c>
      <c r="U463" s="4" t="str">
        <f ca="1">INDEX(INDIRECT($4:$4),Table1[//DB])</f>
        <v>PCS</v>
      </c>
      <c r="V463" s="4"/>
      <c r="W463" s="2">
        <f>INDEX([1]!NOTA[C],Table1[[#This Row],[//NOTA]])</f>
        <v>2</v>
      </c>
      <c r="X463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63" s="2">
        <f>IF(Table1[[#This Row],[CTN]]&lt;1,"",INDEX([1]!NOTA[QTY],Table1[[#This Row],[//NOTA]]))</f>
        <v>288</v>
      </c>
      <c r="Z463" s="2" t="str">
        <f>IF(Table1[[#This Row],[CTN]]&lt;1,"",INDEX([1]!NOTA[STN],Table1[[#This Row],[//NOTA]]))</f>
        <v>PCS</v>
      </c>
      <c r="AA463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463" s="4" t="str">
        <f>IF(Table1[[#This Row],[CTN]]&lt;1,INDEX([1]!NOTA[QTY],Table1[[#This Row],[//NOTA]]),"")</f>
        <v/>
      </c>
      <c r="AC463" s="4" t="str">
        <f>IF(Table1[[#This Row],[SISA]]="","",INDEX([1]!NOTA[STN],Table1[[#This Row],[//NOTA]]))</f>
        <v/>
      </c>
      <c r="AD463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63" s="2" t="str">
        <f>IF(Table1[[#This Row],[SISA X]]="","",Table1[[#This Row],[STN X]])</f>
        <v/>
      </c>
      <c r="AF463" s="2" t="str">
        <f ca="1">IF(AND(AR$5:AR$466&gt;=$3:$3,AR$5:AR$466&lt;=$4:$4),Table1[[#This Row],[CTN]],"")</f>
        <v/>
      </c>
      <c r="AG463" s="2" t="str">
        <f ca="1">IF(Table1[[#This Row],[CTN_MG_1]]="","",Table1[[#This Row],[SISA X]])</f>
        <v/>
      </c>
      <c r="AH463" s="2" t="str">
        <f ca="1">IF(Table1[[#This Row],[QTY_ECER_MG_1]]="","",Table1[[#This Row],[STN SISA X]])</f>
        <v/>
      </c>
      <c r="AI463" s="2" t="str">
        <f ca="1">IF(Table1[[#This Row],[CTN_MG_1]]="","",COUNT(AF$6:AF463))</f>
        <v/>
      </c>
      <c r="AJ463" s="2" t="str">
        <f ca="1">IF(AND(Table1[TGL_H]&gt;=$3:$3,Table1[TGL_H]&lt;=$4:$4),Table1[CTN],"")</f>
        <v/>
      </c>
      <c r="AK463" s="2" t="str">
        <f ca="1">IF(Table1[[#This Row],[CTN_MG_2]]="","",Table1[[#This Row],[SISA X]])</f>
        <v/>
      </c>
      <c r="AL463" s="2" t="str">
        <f ca="1">IF(Table1[[#This Row],[QTY_ECER_MG_2]]="","",Table1[[#This Row],[STN SISA X]])</f>
        <v/>
      </c>
      <c r="AM463" s="2" t="str">
        <f ca="1">IF(Table1[[#This Row],[CTN_MG_2]]="","",COUNT(AJ$6:AJ463))</f>
        <v/>
      </c>
      <c r="AN463" s="2">
        <f ca="1">IF(AND(AR$5:AR$466&gt;=$3:$3,AR$5:AR$466&lt;=$4:$4),Table1[[#This Row],[CTN]],"")</f>
        <v>2</v>
      </c>
      <c r="AO463" s="2" t="str">
        <f ca="1">IF(Table1[[#This Row],[CTN_MG_3]]="","",Table1[[#This Row],[SISA X]])</f>
        <v/>
      </c>
      <c r="AP463" s="2" t="str">
        <f ca="1">IF(Table1[[#This Row],[QTY_ECER_MG_3]]="","",Table1[[#This Row],[STN SISA X]])</f>
        <v/>
      </c>
      <c r="AQ463" s="4">
        <f ca="1">IF(Table1[[#This Row],[CTN_MG_3]]="","",COUNT(AN$6:AN463))</f>
        <v>141</v>
      </c>
      <c r="AR463" s="3">
        <f ca="1">INDEX([1]!NOTA[TGL_H],Table1[[#This Row],[//NOTA]])</f>
        <v>45127</v>
      </c>
    </row>
    <row r="464" spans="1:44" x14ac:dyDescent="0.25">
      <c r="A464" s="1">
        <v>572</v>
      </c>
      <c r="D464" s="4" t="str">
        <f ca="1">INDEX([1]!NOTA[NB NOTA_C_QTY],Table1[[#This Row],[//NOTA]])</f>
        <v>scissorssc838jk12lsnartomoro</v>
      </c>
      <c r="E464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guntingjksc83812lsn</v>
      </c>
      <c r="F464" s="4">
        <f ca="1">MATCH(Table1[NB BM_C_QTY],Table6[POINTER],0)</f>
        <v>3521</v>
      </c>
      <c r="G464" s="4">
        <f t="shared" si="10"/>
        <v>572</v>
      </c>
      <c r="H464" s="4">
        <f ca="1">MATCH(Table1[[#This Row],[NB NOTA_C_QTY]],[2]!db[NB NOTA_C_QTY+F],0)</f>
        <v>2263</v>
      </c>
      <c r="I464" s="4" t="str">
        <f ca="1">INDEX(INDIRECT($4:$4),Table1[//DB])</f>
        <v>Gunting JK SC-838</v>
      </c>
      <c r="J464" s="4" t="str">
        <f ca="1">INDEX(INDIRECT($4:$4),Table1[//DB])</f>
        <v>ARTO MORO</v>
      </c>
      <c r="K464" s="5" t="str">
        <f ca="1">INDEX(INDIRECT($4:$4),Table1[//DB])</f>
        <v>ATALI</v>
      </c>
      <c r="L464" s="4" t="str">
        <f ca="1">INDEX(INDIRECT($4:$4),Table1[//DB])</f>
        <v>12 LSN</v>
      </c>
      <c r="M464" s="4" t="str">
        <f ca="1">INDEX(INDIRECT($4:$4),Table1[//DB])</f>
        <v>gunting</v>
      </c>
      <c r="N464" s="4" t="str">
        <f ca="1">INDEX(INDIRECT($4:$4),Table1[//DB])</f>
        <v>12</v>
      </c>
      <c r="O464" s="4" t="str">
        <f ca="1">INDEX(INDIRECT($4:$4),Table1[//DB])</f>
        <v>LSN</v>
      </c>
      <c r="P464" s="4">
        <f ca="1">INDEX(INDIRECT($4:$4),Table1[//DB])</f>
        <v>12</v>
      </c>
      <c r="Q464" s="4" t="str">
        <f ca="1">INDEX(INDIRECT($4:$4),Table1[//DB])</f>
        <v>PCS</v>
      </c>
      <c r="R464" s="4" t="str">
        <f ca="1">INDEX(INDIRECT($4:$4),Table1[//DB])</f>
        <v/>
      </c>
      <c r="S464" s="4" t="str">
        <f ca="1">INDEX(INDIRECT($4:$4),Table1[//DB])</f>
        <v/>
      </c>
      <c r="T464" s="4">
        <f ca="1">INDEX(INDIRECT($4:$4),Table1[//DB])</f>
        <v>144</v>
      </c>
      <c r="U464" s="4" t="str">
        <f ca="1">INDEX(INDIRECT($4:$4),Table1[//DB])</f>
        <v>PCS</v>
      </c>
      <c r="V464" s="4"/>
      <c r="W464" s="2">
        <f>INDEX([1]!NOTA[C],Table1[[#This Row],[//NOTA]])</f>
        <v>2</v>
      </c>
      <c r="X464" s="2">
        <f ca="1">IF(Table1[[#This Row],[Column5]]/Table1[[#This Row],[QTY X]]=Table1[[#This Row],[CTN]],Table1[[#This Row],[Column5]]/Table1[[#This Row],[QTY X]],Table1[[#This Row],[Column5]]/Table1[[#This Row],[QTY X]]&amp;" xxx ")</f>
        <v>2</v>
      </c>
      <c r="Y464" s="2">
        <f>IF(Table1[[#This Row],[CTN]]&lt;1,"",INDEX([1]!NOTA[QTY],Table1[[#This Row],[//NOTA]]))</f>
        <v>288</v>
      </c>
      <c r="Z464" s="2" t="str">
        <f>IF(Table1[[#This Row],[CTN]]&lt;1,"",INDEX([1]!NOTA[STN],Table1[[#This Row],[//NOTA]]))</f>
        <v>PCS</v>
      </c>
      <c r="AA464" s="2">
        <f ca="1"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288</v>
      </c>
      <c r="AB464" s="4" t="str">
        <f>IF(Table1[[#This Row],[CTN]]&lt;1,INDEX([1]!NOTA[QTY],Table1[[#This Row],[//NOTA]]),"")</f>
        <v/>
      </c>
      <c r="AC464" s="4" t="str">
        <f>IF(Table1[[#This Row],[SISA]]="","",INDEX([1]!NOTA[STN],Table1[[#This Row],[//NOTA]]))</f>
        <v/>
      </c>
      <c r="AD464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64" s="2" t="str">
        <f>IF(Table1[[#This Row],[SISA X]]="","",Table1[[#This Row],[STN X]])</f>
        <v/>
      </c>
      <c r="AF464" s="2" t="str">
        <f ca="1">IF(AND(AR$5:AR$466&gt;=$3:$3,AR$5:AR$466&lt;=$4:$4),Table1[[#This Row],[CTN]],"")</f>
        <v/>
      </c>
      <c r="AG464" s="2" t="str">
        <f ca="1">IF(Table1[[#This Row],[CTN_MG_1]]="","",Table1[[#This Row],[SISA X]])</f>
        <v/>
      </c>
      <c r="AH464" s="2" t="str">
        <f ca="1">IF(Table1[[#This Row],[QTY_ECER_MG_1]]="","",Table1[[#This Row],[STN SISA X]])</f>
        <v/>
      </c>
      <c r="AI464" s="2" t="str">
        <f ca="1">IF(Table1[[#This Row],[CTN_MG_1]]="","",COUNT(AF$6:AF464))</f>
        <v/>
      </c>
      <c r="AJ464" s="2" t="str">
        <f ca="1">IF(AND(Table1[TGL_H]&gt;=$3:$3,Table1[TGL_H]&lt;=$4:$4),Table1[CTN],"")</f>
        <v/>
      </c>
      <c r="AK464" s="2" t="str">
        <f ca="1">IF(Table1[[#This Row],[CTN_MG_2]]="","",Table1[[#This Row],[SISA X]])</f>
        <v/>
      </c>
      <c r="AL464" s="2" t="str">
        <f ca="1">IF(Table1[[#This Row],[QTY_ECER_MG_2]]="","",Table1[[#This Row],[STN SISA X]])</f>
        <v/>
      </c>
      <c r="AM464" s="2" t="str">
        <f ca="1">IF(Table1[[#This Row],[CTN_MG_2]]="","",COUNT(AJ$6:AJ464))</f>
        <v/>
      </c>
      <c r="AN464" s="2">
        <f ca="1">IF(AND(AR$5:AR$466&gt;=$3:$3,AR$5:AR$466&lt;=$4:$4),Table1[[#This Row],[CTN]],"")</f>
        <v>2</v>
      </c>
      <c r="AO464" s="2" t="str">
        <f ca="1">IF(Table1[[#This Row],[CTN_MG_3]]="","",Table1[[#This Row],[SISA X]])</f>
        <v/>
      </c>
      <c r="AP464" s="2" t="str">
        <f ca="1">IF(Table1[[#This Row],[QTY_ECER_MG_3]]="","",Table1[[#This Row],[STN SISA X]])</f>
        <v/>
      </c>
      <c r="AQ464" s="4">
        <f ca="1">IF(Table1[[#This Row],[CTN_MG_3]]="","",COUNT(AN$6:AN464))</f>
        <v>142</v>
      </c>
      <c r="AR464" s="3">
        <f ca="1">INDEX([1]!NOTA[TGL_H],Table1[[#This Row],[//NOTA]])</f>
        <v>45127</v>
      </c>
    </row>
    <row r="465" spans="1:44" x14ac:dyDescent="0.25">
      <c r="A465" s="1">
        <v>574</v>
      </c>
      <c r="D465" s="4" t="str">
        <f ca="1">INDEX([1]!NOTA[NB NOTA_C_QTY],Table1[[#This Row],[//NOTA]])</f>
        <v>sharpenerb24jk60lsnartomoro</v>
      </c>
      <c r="E465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asahanjkb2460lsn</v>
      </c>
      <c r="F465" s="4" t="e">
        <f ca="1">MATCH(Table1[NB BM_C_QTY],Table6[POINTER],0)</f>
        <v>#N/A</v>
      </c>
      <c r="G465" s="4">
        <f t="shared" si="10"/>
        <v>574</v>
      </c>
      <c r="H465" s="4">
        <f ca="1">MATCH(Table1[[#This Row],[NB NOTA_C_QTY]],[2]!db[NB NOTA_C_QTY+F],0)</f>
        <v>2304</v>
      </c>
      <c r="I465" s="4" t="str">
        <f ca="1">INDEX(INDIRECT($4:$4),Table1[//DB])</f>
        <v>Asahan JK B-24</v>
      </c>
      <c r="J465" s="4" t="str">
        <f ca="1">INDEX(INDIRECT($4:$4),Table1[//DB])</f>
        <v>ARTO MORO</v>
      </c>
      <c r="K465" s="5" t="str">
        <f ca="1">INDEX(INDIRECT($4:$4),Table1[//DB])</f>
        <v>ATALI</v>
      </c>
      <c r="L465" s="4" t="str">
        <f ca="1">INDEX(INDIRECT($4:$4),Table1[//DB])</f>
        <v>60 LSN</v>
      </c>
      <c r="M465" s="4" t="str">
        <f ca="1">INDEX(INDIRECT($4:$4),Table1[//DB])</f>
        <v>asahan</v>
      </c>
      <c r="N465" s="4" t="str">
        <f ca="1">INDEX(INDIRECT($4:$4),Table1[//DB])</f>
        <v>60</v>
      </c>
      <c r="O465" s="4" t="str">
        <f ca="1">INDEX(INDIRECT($4:$4),Table1[//DB])</f>
        <v>LSN</v>
      </c>
      <c r="P465" s="4">
        <f ca="1">INDEX(INDIRECT($4:$4),Table1[//DB])</f>
        <v>12</v>
      </c>
      <c r="Q465" s="4" t="str">
        <f ca="1">INDEX(INDIRECT($4:$4),Table1[//DB])</f>
        <v>PCS</v>
      </c>
      <c r="R465" s="4" t="str">
        <f ca="1">INDEX(INDIRECT($4:$4),Table1[//DB])</f>
        <v/>
      </c>
      <c r="S465" s="4" t="str">
        <f ca="1">INDEX(INDIRECT($4:$4),Table1[//DB])</f>
        <v/>
      </c>
      <c r="T465" s="4">
        <f ca="1">INDEX(INDIRECT($4:$4),Table1[//DB])</f>
        <v>720</v>
      </c>
      <c r="U465" s="4" t="str">
        <f ca="1">INDEX(INDIRECT($4:$4),Table1[//DB])</f>
        <v>PCS</v>
      </c>
      <c r="V465" s="4"/>
      <c r="W465" s="2">
        <f>INDEX([1]!NOTA[C],Table1[[#This Row],[//NOTA]])</f>
        <v>1</v>
      </c>
      <c r="X465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65" s="2">
        <f>IF(Table1[[#This Row],[CTN]]&lt;1,"",INDEX([1]!NOTA[QTY],Table1[[#This Row],[//NOTA]]))</f>
        <v>60</v>
      </c>
      <c r="Z465" s="2" t="str">
        <f>IF(Table1[[#This Row],[CTN]]&lt;1,"",INDEX([1]!NOTA[STN],Table1[[#This Row],[//NOTA]]))</f>
        <v>LSN</v>
      </c>
      <c r="AA465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465" s="4" t="str">
        <f>IF(Table1[[#This Row],[CTN]]&lt;1,INDEX([1]!NOTA[QTY],Table1[[#This Row],[//NOTA]]),"")</f>
        <v/>
      </c>
      <c r="AC465" s="4" t="str">
        <f>IF(Table1[[#This Row],[SISA]]="","",INDEX([1]!NOTA[STN],Table1[[#This Row],[//NOTA]]))</f>
        <v/>
      </c>
      <c r="AD465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65" s="2" t="str">
        <f>IF(Table1[[#This Row],[SISA X]]="","",Table1[[#This Row],[STN X]])</f>
        <v/>
      </c>
      <c r="AF465" s="2" t="str">
        <f ca="1">IF(AND(AR$5:AR$466&gt;=$3:$3,AR$5:AR$466&lt;=$4:$4),Table1[[#This Row],[CTN]],"")</f>
        <v/>
      </c>
      <c r="AG465" s="2" t="str">
        <f ca="1">IF(Table1[[#This Row],[CTN_MG_1]]="","",Table1[[#This Row],[SISA X]])</f>
        <v/>
      </c>
      <c r="AH465" s="2" t="str">
        <f ca="1">IF(Table1[[#This Row],[QTY_ECER_MG_1]]="","",Table1[[#This Row],[STN SISA X]])</f>
        <v/>
      </c>
      <c r="AI465" s="2" t="str">
        <f ca="1">IF(Table1[[#This Row],[CTN_MG_1]]="","",COUNT(AF$6:AF465))</f>
        <v/>
      </c>
      <c r="AJ465" s="2" t="str">
        <f ca="1">IF(AND(Table1[TGL_H]&gt;=$3:$3,Table1[TGL_H]&lt;=$4:$4),Table1[CTN],"")</f>
        <v/>
      </c>
      <c r="AK465" s="2" t="str">
        <f ca="1">IF(Table1[[#This Row],[CTN_MG_2]]="","",Table1[[#This Row],[SISA X]])</f>
        <v/>
      </c>
      <c r="AL465" s="2" t="str">
        <f ca="1">IF(Table1[[#This Row],[QTY_ECER_MG_2]]="","",Table1[[#This Row],[STN SISA X]])</f>
        <v/>
      </c>
      <c r="AM465" s="2" t="str">
        <f ca="1">IF(Table1[[#This Row],[CTN_MG_2]]="","",COUNT(AJ$6:AJ465))</f>
        <v/>
      </c>
      <c r="AN465" s="2">
        <f ca="1">IF(AND(AR$5:AR$466&gt;=$3:$3,AR$5:AR$466&lt;=$4:$4),Table1[[#This Row],[CTN]],"")</f>
        <v>1</v>
      </c>
      <c r="AO465" s="2" t="str">
        <f ca="1">IF(Table1[[#This Row],[CTN_MG_3]]="","",Table1[[#This Row],[SISA X]])</f>
        <v/>
      </c>
      <c r="AP465" s="2" t="str">
        <f ca="1">IF(Table1[[#This Row],[QTY_ECER_MG_3]]="","",Table1[[#This Row],[STN SISA X]])</f>
        <v/>
      </c>
      <c r="AQ465" s="4">
        <f ca="1">IF(Table1[[#This Row],[CTN_MG_3]]="","",COUNT(AN$6:AN465))</f>
        <v>143</v>
      </c>
      <c r="AR465" s="3">
        <f ca="1">INDEX([1]!NOTA[TGL_H],Table1[[#This Row],[//NOTA]])</f>
        <v>45127</v>
      </c>
    </row>
    <row r="466" spans="1:44" x14ac:dyDescent="0.25">
      <c r="A466" s="1">
        <v>575</v>
      </c>
      <c r="D466" s="4" t="str">
        <f ca="1">INDEX([1]!NOTA[NB NOTA_C_QTY],Table1[[#This Row],[//NOTA]])</f>
        <v>sharpenerb24ptljk60lsnartomoro</v>
      </c>
      <c r="E466" s="4" t="str">
        <f ca="1">LOWER(SUBSTITUTE(SUBSTITUTE(SUBSTITUTE(SUBSTITUTE(SUBSTITUTE(SUBSTITUTE(SUBSTITUTE(SUBSTITUTE(SUBSTITUTE(Table1[[#This Row],[NB BM]]&amp;Table1[[#This Row],[QTY/ CTN]]," ",),".",""),"-",""),"(",""),")",""),",",""),"/",""),"""",""),"+",""))</f>
        <v>asahanjkb24ptl60lsn</v>
      </c>
      <c r="F466" s="4" t="e">
        <f ca="1">MATCH(Table1[NB BM_C_QTY],Table6[POINTER],0)</f>
        <v>#N/A</v>
      </c>
      <c r="G466" s="4">
        <f t="shared" si="10"/>
        <v>575</v>
      </c>
      <c r="H466" s="4">
        <f ca="1">MATCH(Table1[[#This Row],[NB NOTA_C_QTY]],[2]!db[NB NOTA_C_QTY+F],0)</f>
        <v>2305</v>
      </c>
      <c r="I466" s="4" t="str">
        <f ca="1">INDEX(INDIRECT($4:$4),Table1[//DB])</f>
        <v>Asahan JK B-24 PTL</v>
      </c>
      <c r="J466" s="4" t="str">
        <f ca="1">INDEX(INDIRECT($4:$4),Table1[//DB])</f>
        <v>ARTO MORO</v>
      </c>
      <c r="K466" s="5" t="str">
        <f ca="1">INDEX(INDIRECT($4:$4),Table1[//DB])</f>
        <v>ATALI</v>
      </c>
      <c r="L466" s="4" t="str">
        <f ca="1">INDEX(INDIRECT($4:$4),Table1[//DB])</f>
        <v>60 LSN</v>
      </c>
      <c r="M466" s="4" t="str">
        <f ca="1">INDEX(INDIRECT($4:$4),Table1[//DB])</f>
        <v>asaham</v>
      </c>
      <c r="N466" s="4" t="str">
        <f ca="1">INDEX(INDIRECT($4:$4),Table1[//DB])</f>
        <v>60</v>
      </c>
      <c r="O466" s="4" t="str">
        <f ca="1">INDEX(INDIRECT($4:$4),Table1[//DB])</f>
        <v>LSN</v>
      </c>
      <c r="P466" s="4">
        <f ca="1">INDEX(INDIRECT($4:$4),Table1[//DB])</f>
        <v>12</v>
      </c>
      <c r="Q466" s="4" t="str">
        <f ca="1">INDEX(INDIRECT($4:$4),Table1[//DB])</f>
        <v>PCS</v>
      </c>
      <c r="R466" s="4" t="str">
        <f ca="1">INDEX(INDIRECT($4:$4),Table1[//DB])</f>
        <v/>
      </c>
      <c r="S466" s="4" t="str">
        <f ca="1">INDEX(INDIRECT($4:$4),Table1[//DB])</f>
        <v/>
      </c>
      <c r="T466" s="4">
        <f ca="1">INDEX(INDIRECT($4:$4),Table1[//DB])</f>
        <v>720</v>
      </c>
      <c r="U466" s="4" t="str">
        <f ca="1">INDEX(INDIRECT($4:$4),Table1[//DB])</f>
        <v>PCS</v>
      </c>
      <c r="V466" s="4"/>
      <c r="W466" s="2">
        <f>INDEX([1]!NOTA[C],Table1[[#This Row],[//NOTA]])</f>
        <v>1</v>
      </c>
      <c r="X466" s="2">
        <f ca="1">IF(Table1[[#This Row],[Column5]]/Table1[[#This Row],[QTY X]]=Table1[[#This Row],[CTN]],Table1[[#This Row],[Column5]]/Table1[[#This Row],[QTY X]],Table1[[#This Row],[Column5]]/Table1[[#This Row],[QTY X]]&amp;" xxx ")</f>
        <v>1</v>
      </c>
      <c r="Y466" s="2">
        <f>IF(Table1[[#This Row],[CTN]]&lt;1,"",INDEX([1]!NOTA[QTY],Table1[[#This Row],[//NOTA]]))</f>
        <v>60</v>
      </c>
      <c r="Z466" s="2" t="str">
        <f>IF(Table1[[#This Row],[CTN]]&lt;1,"",INDEX([1]!NOTA[STN],Table1[[#This Row],[//NOTA]]))</f>
        <v>LSN</v>
      </c>
      <c r="AA466" s="2">
        <f>IF(Table1[[#This Row],[Column4]]="GRS",Table1[[#This Row],[Column3]]*144,IF(Table1[[#This Row],[Column4]]="LSN",Table1[[#This Row],[Column3]]*12,IF(Table1[[#This Row],[Column4]]=Table1[[#This Row],[STN B]],IF(Table1[[#This Row],[STN TG]]="",Table1[[#This Row],[Column3]],Table1[[#This Row],[Column3]]*Table1[[#This Row],[QTY TG]]),IF(OR(Table1[[#This Row],[Column4]]="PCS",Table1[[#This Row],[Column4]]="ROL",Table1[[#This Row],[Column4]]="SET",Table1[[#This Row],[Column4]]="LPG"),Table1[[#This Row],[Column3]],Table1[[#This Row],[CTN]]*Table1[[#This Row],[QTY X]]))))</f>
        <v>720</v>
      </c>
      <c r="AB466" s="4" t="str">
        <f>IF(Table1[[#This Row],[CTN]]&lt;1,INDEX([1]!NOTA[QTY],Table1[[#This Row],[//NOTA]]),"")</f>
        <v/>
      </c>
      <c r="AC466" s="4" t="str">
        <f>IF(Table1[[#This Row],[SISA]]="","",INDEX([1]!NOTA[STN],Table1[[#This Row],[//NOTA]]))</f>
        <v/>
      </c>
      <c r="AD466" s="2" t="str">
        <f>IF(OR(Table1[[#This Row],[STN SISA]]="PCS",Table1[[#This Row],[STN SISA]]="SET"),Table1[[#This Row],[SISA]],IF(Table1[[#This Row],[STN SISA]]="GRS",Table1[[#This Row],[SISA]]*12,IF(Table1[[#This Row],[STN SISA]]="LSN",Table1[[#This Row],[SISA]]*12,"")))</f>
        <v/>
      </c>
      <c r="AE466" s="2" t="str">
        <f>IF(Table1[[#This Row],[SISA X]]="","",Table1[[#This Row],[STN X]])</f>
        <v/>
      </c>
      <c r="AF466" s="2" t="str">
        <f ca="1">IF(AND(AR$5:AR$466&gt;=$3:$3,AR$5:AR$466&lt;=$4:$4),Table1[[#This Row],[CTN]],"")</f>
        <v/>
      </c>
      <c r="AG466" s="2" t="str">
        <f ca="1">IF(Table1[[#This Row],[CTN_MG_1]]="","",Table1[[#This Row],[SISA X]])</f>
        <v/>
      </c>
      <c r="AH466" s="2" t="str">
        <f ca="1">IF(Table1[[#This Row],[QTY_ECER_MG_1]]="","",Table1[[#This Row],[STN SISA X]])</f>
        <v/>
      </c>
      <c r="AI466" s="2" t="str">
        <f ca="1">IF(Table1[[#This Row],[CTN_MG_1]]="","",COUNT(AF$6:AF466))</f>
        <v/>
      </c>
      <c r="AJ466" s="2" t="str">
        <f ca="1">IF(AND(Table1[TGL_H]&gt;=$3:$3,Table1[TGL_H]&lt;=$4:$4),Table1[CTN],"")</f>
        <v/>
      </c>
      <c r="AK466" s="2" t="str">
        <f ca="1">IF(Table1[[#This Row],[CTN_MG_2]]="","",Table1[[#This Row],[SISA X]])</f>
        <v/>
      </c>
      <c r="AL466" s="2" t="str">
        <f ca="1">IF(Table1[[#This Row],[QTY_ECER_MG_2]]="","",Table1[[#This Row],[STN SISA X]])</f>
        <v/>
      </c>
      <c r="AM466" s="2" t="str">
        <f ca="1">IF(Table1[[#This Row],[CTN_MG_2]]="","",COUNT(AJ$6:AJ466))</f>
        <v/>
      </c>
      <c r="AN466" s="2">
        <f ca="1">IF(AND(AR$5:AR$466&gt;=$3:$3,AR$5:AR$466&lt;=$4:$4),Table1[[#This Row],[CTN]],"")</f>
        <v>1</v>
      </c>
      <c r="AO466" s="2" t="str">
        <f ca="1">IF(Table1[[#This Row],[CTN_MG_3]]="","",Table1[[#This Row],[SISA X]])</f>
        <v/>
      </c>
      <c r="AP466" s="2" t="str">
        <f ca="1">IF(Table1[[#This Row],[QTY_ECER_MG_3]]="","",Table1[[#This Row],[STN SISA X]])</f>
        <v/>
      </c>
      <c r="AQ466" s="4">
        <f ca="1">IF(Table1[[#This Row],[CTN_MG_3]]="","",COUNT(AN$6:AN466))</f>
        <v>144</v>
      </c>
      <c r="AR466" s="3">
        <f ca="1">INDEX([1]!NOTA[TGL_H],Table1[[#This Row],[//NOTA]])</f>
        <v>45127</v>
      </c>
    </row>
    <row r="467" spans="1:44" x14ac:dyDescent="0.25">
      <c r="A467" s="1"/>
    </row>
    <row r="468" spans="1:44" x14ac:dyDescent="0.25">
      <c r="A468" s="1" t="s">
        <v>4338</v>
      </c>
    </row>
    <row r="469" spans="1:44" x14ac:dyDescent="0.25">
      <c r="A469" s="1" t="s">
        <v>42</v>
      </c>
    </row>
  </sheetData>
  <conditionalFormatting sqref="AQ5:AQ466">
    <cfRule type="duplicateValues" dxfId="6" priority="2"/>
  </conditionalFormatting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4" workbookViewId="0">
      <selection activeCell="E57" sqref="E57"/>
    </sheetView>
  </sheetViews>
  <sheetFormatPr defaultRowHeight="15" x14ac:dyDescent="0.25"/>
  <cols>
    <col min="1" max="2" width="4" customWidth="1"/>
    <col min="3" max="3" width="5.5703125" customWidth="1"/>
    <col min="4" max="4" width="40.5703125" customWidth="1"/>
    <col min="5" max="5" width="12" customWidth="1"/>
    <col min="6" max="6" width="25.28515625" customWidth="1"/>
    <col min="7" max="7" width="4.42578125" customWidth="1"/>
    <col min="9" max="9" width="10" customWidth="1"/>
    <col min="10" max="10" width="12.140625" customWidth="1"/>
    <col min="11" max="11" width="8.42578125" customWidth="1"/>
  </cols>
  <sheetData>
    <row r="1" spans="1:11" x14ac:dyDescent="0.25">
      <c r="A1" t="s">
        <v>32</v>
      </c>
      <c r="B1" t="s">
        <v>49</v>
      </c>
      <c r="C1" t="s">
        <v>51</v>
      </c>
      <c r="D1" t="s">
        <v>48</v>
      </c>
      <c r="E1" t="s">
        <v>7</v>
      </c>
      <c r="F1" t="s">
        <v>8</v>
      </c>
      <c r="G1" s="2" t="s">
        <v>47</v>
      </c>
      <c r="H1" s="2" t="s">
        <v>46</v>
      </c>
      <c r="I1" t="s">
        <v>45</v>
      </c>
      <c r="J1" t="s">
        <v>44</v>
      </c>
      <c r="K1" s="2" t="s">
        <v>43</v>
      </c>
    </row>
    <row r="2" spans="1:11" x14ac:dyDescent="0.25">
      <c r="A2">
        <v>1</v>
      </c>
      <c r="B2">
        <f ca="1">MATCH(MG_1[ID_1],Table1[ID_1],0)</f>
        <v>10</v>
      </c>
      <c r="C2" t="e">
        <f ca="1">INDEX(Table1[// LOG STOCK],MG_1[//])</f>
        <v>#N/A</v>
      </c>
      <c r="D2" t="str">
        <f ca="1">INDEX(Table1[NB BM],MG_1[//])</f>
        <v>Buku Mewarnai Jumbo Fancy Angka &amp; Huruf</v>
      </c>
      <c r="E2" t="str">
        <f ca="1">INDEX(Table1[FAKTUR],MG_1[//])</f>
        <v>UNTANA</v>
      </c>
      <c r="F2" t="str">
        <f ca="1">INDEX(Table1[SUPPLIER],MG_1[//])</f>
        <v>SURYA PRATAMA</v>
      </c>
      <c r="G2" s="2">
        <f ca="1">INDEX(Table1[CTN_MG_1],MG_1[//])</f>
        <v>4</v>
      </c>
      <c r="H2" s="2" t="str">
        <f ca="1">INDEX(Table1[QTY_ECER_MG_1],MG_1[[#This Row],[//]])&amp;" "&amp;INDEX(Table1[STN_ECER_MG_1],MG_1[[#This Row],[//]])</f>
        <v xml:space="preserve"> </v>
      </c>
      <c r="I2" s="4"/>
      <c r="J2" s="4"/>
      <c r="K2" s="2">
        <f ca="1">SUM(MG_1[[#This Row],[MASUK]]-SUM(MG_1[[#This Row],[KELUAR]:[BONGKAR]]))</f>
        <v>4</v>
      </c>
    </row>
    <row r="3" spans="1:11" x14ac:dyDescent="0.25">
      <c r="A3">
        <v>2</v>
      </c>
      <c r="B3">
        <f ca="1">MATCH(MG_1[ID_1],Table1[ID_1],0)</f>
        <v>11</v>
      </c>
      <c r="C3" t="e">
        <f ca="1">INDEX(Table1[// LOG STOCK],MG_1[//])</f>
        <v>#N/A</v>
      </c>
      <c r="D3" t="str">
        <f ca="1">INDEX(Table1[NB BM],MG_1[//])</f>
        <v>Meja Ipad Import Jumbo Karakter</v>
      </c>
      <c r="E3" t="str">
        <f ca="1">INDEX(Table1[FAKTUR],MG_1[//])</f>
        <v>UNTANA</v>
      </c>
      <c r="F3" t="str">
        <f ca="1">INDEX(Table1[SUPPLIER],MG_1[//])</f>
        <v>SAPUTRO OFFICE</v>
      </c>
      <c r="G3" s="2">
        <f ca="1">INDEX(Table1[CTN_MG_1],MG_1[//])</f>
        <v>30</v>
      </c>
      <c r="H3" s="2" t="str">
        <f ca="1">INDEX(Table1[QTY_ECER_MG_1],MG_1[[#This Row],[//]])&amp;" "&amp;INDEX(Table1[STN_ECER_MG_1],MG_1[[#This Row],[//]])</f>
        <v xml:space="preserve"> </v>
      </c>
      <c r="I3" s="4"/>
      <c r="J3" s="4"/>
      <c r="K3" s="2">
        <f ca="1">SUM(MG_1[[#This Row],[MASUK]]-SUM(MG_1[[#This Row],[KELUAR]:[BONGKAR]]))</f>
        <v>30</v>
      </c>
    </row>
    <row r="4" spans="1:11" x14ac:dyDescent="0.25">
      <c r="A4">
        <v>3</v>
      </c>
      <c r="B4">
        <f ca="1">MATCH(MG_1[ID_1],Table1[ID_1],0)</f>
        <v>12</v>
      </c>
      <c r="C4">
        <f ca="1">INDEX(Table1[// LOG STOCK],MG_1[//])</f>
        <v>2654</v>
      </c>
      <c r="D4" t="str">
        <f ca="1">INDEX(Table1[NB BM],MG_1[//])</f>
        <v>Clip Board Kayu Enter</v>
      </c>
      <c r="E4" t="str">
        <f ca="1">INDEX(Table1[FAKTUR],MG_1[//])</f>
        <v>UNTANA</v>
      </c>
      <c r="F4" t="str">
        <f ca="1">INDEX(Table1[SUPPLIER],MG_1[//])</f>
        <v>ETJ</v>
      </c>
      <c r="G4" s="2">
        <f ca="1">INDEX(Table1[CTN_MG_1],MG_1[//])</f>
        <v>5</v>
      </c>
      <c r="H4" s="2" t="str">
        <f ca="1">INDEX(Table1[QTY_ECER_MG_1],MG_1[[#This Row],[//]])&amp;" "&amp;INDEX(Table1[STN_ECER_MG_1],MG_1[[#This Row],[//]])</f>
        <v xml:space="preserve"> </v>
      </c>
      <c r="I4" s="4"/>
      <c r="J4" s="4"/>
      <c r="K4" s="2">
        <f ca="1">SUM(MG_1[[#This Row],[MASUK]]-SUM(MG_1[[#This Row],[KELUAR]:[BONGKAR]]))</f>
        <v>5</v>
      </c>
    </row>
    <row r="5" spans="1:11" x14ac:dyDescent="0.25">
      <c r="A5">
        <v>4</v>
      </c>
      <c r="B5">
        <f ca="1">MATCH(MG_1[ID_1],Table1[ID_1],0)</f>
        <v>13</v>
      </c>
      <c r="C5">
        <f ca="1">INDEX(Table1[// LOG STOCK],MG_1[//])</f>
        <v>2967</v>
      </c>
      <c r="D5" t="str">
        <f ca="1">INDEX(Table1[NB BM],MG_1[//])</f>
        <v>Mika Enter 12 x 18</v>
      </c>
      <c r="E5" t="str">
        <f ca="1">INDEX(Table1[FAKTUR],MG_1[//])</f>
        <v>UNTANA</v>
      </c>
      <c r="F5" t="str">
        <f ca="1">INDEX(Table1[SUPPLIER],MG_1[//])</f>
        <v>ETJ</v>
      </c>
      <c r="G5" s="2">
        <f ca="1">INDEX(Table1[CTN_MG_1],MG_1[//])</f>
        <v>1</v>
      </c>
      <c r="H5" s="2" t="str">
        <f ca="1">INDEX(Table1[QTY_ECER_MG_1],MG_1[[#This Row],[//]])&amp;" "&amp;INDEX(Table1[STN_ECER_MG_1],MG_1[[#This Row],[//]])</f>
        <v xml:space="preserve"> </v>
      </c>
      <c r="I5" s="4"/>
      <c r="J5" s="4"/>
      <c r="K5" s="2">
        <f ca="1">SUM(MG_1[[#This Row],[MASUK]]-SUM(MG_1[[#This Row],[KELUAR]:[BONGKAR]]))</f>
        <v>1</v>
      </c>
    </row>
    <row r="6" spans="1:11" x14ac:dyDescent="0.25">
      <c r="A6">
        <v>5</v>
      </c>
      <c r="B6">
        <f ca="1">MATCH(MG_1[ID_1],Table1[ID_1],0)</f>
        <v>14</v>
      </c>
      <c r="C6">
        <f ca="1">INDEX(Table1[// LOG STOCK],MG_1[//])</f>
        <v>1893</v>
      </c>
      <c r="D6" t="str">
        <f ca="1">INDEX(Table1[NB BM],MG_1[//])</f>
        <v>Stabillo TF-1145 Live Colour Pastel</v>
      </c>
      <c r="E6" t="str">
        <f ca="1">INDEX(Table1[FAKTUR],MG_1[//])</f>
        <v>UNTANA</v>
      </c>
      <c r="F6" t="str">
        <f ca="1">INDEX(Table1[SUPPLIER],MG_1[//])</f>
        <v>DUTA BUANA</v>
      </c>
      <c r="G6" s="2">
        <f ca="1">INDEX(Table1[CTN_MG_1],MG_1[//])</f>
        <v>3</v>
      </c>
      <c r="H6" s="2" t="str">
        <f ca="1">INDEX(Table1[QTY_ECER_MG_1],MG_1[[#This Row],[//]])&amp;" "&amp;INDEX(Table1[STN_ECER_MG_1],MG_1[[#This Row],[//]])</f>
        <v xml:space="preserve"> </v>
      </c>
      <c r="I6" s="4"/>
      <c r="J6" s="4"/>
      <c r="K6" s="2">
        <f ca="1">SUM(MG_1[[#This Row],[MASUK]]-SUM(MG_1[[#This Row],[KELUAR]:[BONGKAR]]))</f>
        <v>3</v>
      </c>
    </row>
    <row r="7" spans="1:11" x14ac:dyDescent="0.25">
      <c r="A7">
        <v>6</v>
      </c>
      <c r="B7">
        <f ca="1">MATCH(MG_1[ID_1],Table1[ID_1],0)</f>
        <v>15</v>
      </c>
      <c r="C7">
        <f ca="1">INDEX(Table1[// LOG STOCK],MG_1[//])</f>
        <v>2501</v>
      </c>
      <c r="D7" t="str">
        <f ca="1">INDEX(Table1[NB BM],MG_1[//])</f>
        <v>Bp gel TF-1191 hitek 0.3mm Hitam</v>
      </c>
      <c r="E7" t="str">
        <f ca="1">INDEX(Table1[FAKTUR],MG_1[//])</f>
        <v>UNTANA</v>
      </c>
      <c r="F7" t="str">
        <f ca="1">INDEX(Table1[SUPPLIER],MG_1[//])</f>
        <v>DUTA BUANA</v>
      </c>
      <c r="G7" s="2">
        <f ca="1">INDEX(Table1[CTN_MG_1],MG_1[//])</f>
        <v>3</v>
      </c>
      <c r="H7" s="2" t="str">
        <f ca="1">INDEX(Table1[QTY_ECER_MG_1],MG_1[[#This Row],[//]])&amp;" "&amp;INDEX(Table1[STN_ECER_MG_1],MG_1[[#This Row],[//]])</f>
        <v xml:space="preserve"> </v>
      </c>
      <c r="I7" s="4"/>
      <c r="J7" s="4"/>
      <c r="K7" s="2">
        <f ca="1">SUM(MG_1[[#This Row],[MASUK]]-SUM(MG_1[[#This Row],[KELUAR]:[BONGKAR]]))</f>
        <v>3</v>
      </c>
    </row>
    <row r="8" spans="1:11" x14ac:dyDescent="0.25">
      <c r="A8">
        <v>7</v>
      </c>
      <c r="B8">
        <f ca="1">MATCH(MG_1[ID_1],Table1[ID_1],0)</f>
        <v>16</v>
      </c>
      <c r="C8">
        <f ca="1">INDEX(Table1[// LOG STOCK],MG_1[//])</f>
        <v>2501</v>
      </c>
      <c r="D8" t="str">
        <f ca="1">INDEX(Table1[NB BM],MG_1[//])</f>
        <v>Bp gel TF-1191 hitek 0.3mm Hitam</v>
      </c>
      <c r="E8" t="str">
        <f ca="1">INDEX(Table1[FAKTUR],MG_1[//])</f>
        <v>UNTANA</v>
      </c>
      <c r="F8" t="str">
        <f ca="1">INDEX(Table1[SUPPLIER],MG_1[//])</f>
        <v>DUTA BUANA</v>
      </c>
      <c r="G8" s="2">
        <f ca="1">INDEX(Table1[CTN_MG_1],MG_1[//])</f>
        <v>3</v>
      </c>
      <c r="H8" s="2" t="str">
        <f ca="1">INDEX(Table1[QTY_ECER_MG_1],MG_1[[#This Row],[//]])&amp;" "&amp;INDEX(Table1[STN_ECER_MG_1],MG_1[[#This Row],[//]])</f>
        <v xml:space="preserve"> </v>
      </c>
      <c r="I8" s="4"/>
      <c r="J8" s="4"/>
      <c r="K8" s="2">
        <f ca="1">SUM(MG_1[[#This Row],[MASUK]]-SUM(MG_1[[#This Row],[KELUAR]:[BONGKAR]]))</f>
        <v>3</v>
      </c>
    </row>
    <row r="9" spans="1:11" x14ac:dyDescent="0.25">
      <c r="A9">
        <v>8</v>
      </c>
      <c r="B9">
        <f ca="1">MATCH(MG_1[ID_1],Table1[ID_1],0)</f>
        <v>17</v>
      </c>
      <c r="C9">
        <f ca="1">INDEX(Table1[// LOG STOCK],MG_1[//])</f>
        <v>2499</v>
      </c>
      <c r="D9" t="str">
        <f ca="1">INDEX(Table1[NB BM],MG_1[//])</f>
        <v>Bp gel TF-1190 hitek 0.3mm biru</v>
      </c>
      <c r="E9" t="str">
        <f ca="1">INDEX(Table1[FAKTUR],MG_1[//])</f>
        <v>UNTANA</v>
      </c>
      <c r="F9" t="str">
        <f ca="1">INDEX(Table1[SUPPLIER],MG_1[//])</f>
        <v>DUTA BUANA</v>
      </c>
      <c r="G9" s="2">
        <f ca="1">INDEX(Table1[CTN_MG_1],MG_1[//])</f>
        <v>3</v>
      </c>
      <c r="H9" s="2" t="str">
        <f ca="1">INDEX(Table1[QTY_ECER_MG_1],MG_1[[#This Row],[//]])&amp;" "&amp;INDEX(Table1[STN_ECER_MG_1],MG_1[[#This Row],[//]])</f>
        <v xml:space="preserve"> </v>
      </c>
      <c r="I9" s="4"/>
      <c r="J9" s="4"/>
      <c r="K9" s="2">
        <f ca="1">SUM(MG_1[[#This Row],[MASUK]]-SUM(MG_1[[#This Row],[KELUAR]:[BONGKAR]]))</f>
        <v>3</v>
      </c>
    </row>
    <row r="10" spans="1:11" x14ac:dyDescent="0.25">
      <c r="A10">
        <v>9</v>
      </c>
      <c r="B10">
        <f ca="1">MATCH(MG_1[ID_1],Table1[ID_1],0)</f>
        <v>18</v>
      </c>
      <c r="C10">
        <f ca="1">INDEX(Table1[// LOG STOCK],MG_1[//])</f>
        <v>1509</v>
      </c>
      <c r="D10" t="str">
        <f ca="1">INDEX(Table1[NB BM],MG_1[//])</f>
        <v>Pc klg LPY 99-10/ 8x21.5x4.5/ 3S/ D</v>
      </c>
      <c r="E10" t="str">
        <f ca="1">INDEX(Table1[FAKTUR],MG_1[//])</f>
        <v>UNTANA</v>
      </c>
      <c r="F10" t="str">
        <f ca="1">INDEX(Table1[SUPPLIER],MG_1[//])</f>
        <v>SBS</v>
      </c>
      <c r="G10" s="2">
        <f ca="1">INDEX(Table1[CTN_MG_1],MG_1[//])</f>
        <v>5</v>
      </c>
      <c r="H10" s="2" t="str">
        <f ca="1">INDEX(Table1[QTY_ECER_MG_1],MG_1[[#This Row],[//]])&amp;" "&amp;INDEX(Table1[STN_ECER_MG_1],MG_1[[#This Row],[//]])</f>
        <v xml:space="preserve"> </v>
      </c>
      <c r="I10" s="4"/>
      <c r="J10" s="4"/>
      <c r="K10" s="2">
        <f ca="1">SUM(MG_1[[#This Row],[MASUK]]-SUM(MG_1[[#This Row],[KELUAR]:[BONGKAR]]))</f>
        <v>5</v>
      </c>
    </row>
    <row r="11" spans="1:11" x14ac:dyDescent="0.25">
      <c r="A11">
        <v>10</v>
      </c>
      <c r="B11">
        <f ca="1">MATCH(MG_1[ID_1],Table1[ID_1],0)</f>
        <v>19</v>
      </c>
      <c r="C11">
        <f ca="1">INDEX(Table1[// LOG STOCK],MG_1[//])</f>
        <v>2265</v>
      </c>
      <c r="D11" t="str">
        <f ca="1">INDEX(Table1[NB BM],MG_1[//])</f>
        <v>Tipe-ex kertas MT 737 A</v>
      </c>
      <c r="E11" t="str">
        <f ca="1">INDEX(Table1[FAKTUR],MG_1[//])</f>
        <v>UNTANA</v>
      </c>
      <c r="F11" t="str">
        <f ca="1">INDEX(Table1[SUPPLIER],MG_1[//])</f>
        <v>SBS</v>
      </c>
      <c r="G11" s="2">
        <f ca="1">INDEX(Table1[CTN_MG_1],MG_1[//])</f>
        <v>7</v>
      </c>
      <c r="H11" s="2" t="str">
        <f ca="1">INDEX(Table1[QTY_ECER_MG_1],MG_1[[#This Row],[//]])&amp;" "&amp;INDEX(Table1[STN_ECER_MG_1],MG_1[[#This Row],[//]])</f>
        <v xml:space="preserve"> </v>
      </c>
      <c r="I11" s="4"/>
      <c r="J11" s="4"/>
      <c r="K11" s="2">
        <f ca="1">SUM(MG_1[[#This Row],[MASUK]]-SUM(MG_1[[#This Row],[KELUAR]:[BONGKAR]]))</f>
        <v>7</v>
      </c>
    </row>
    <row r="12" spans="1:11" x14ac:dyDescent="0.25">
      <c r="A12">
        <v>11</v>
      </c>
      <c r="B12">
        <f ca="1">MATCH(MG_1[ID_1],Table1[ID_1],0)</f>
        <v>20</v>
      </c>
      <c r="C12">
        <f ca="1">INDEX(Table1[// LOG STOCK],MG_1[//])</f>
        <v>2732</v>
      </c>
      <c r="D12" t="str">
        <f ca="1">INDEX(Table1[NB BM],MG_1[//])</f>
        <v>Garisan BT-123 A</v>
      </c>
      <c r="E12" t="str">
        <f ca="1">INDEX(Table1[FAKTUR],MG_1[//])</f>
        <v>UNTANA</v>
      </c>
      <c r="F12" t="str">
        <f ca="1">INDEX(Table1[SUPPLIER],MG_1[//])</f>
        <v>PPW</v>
      </c>
      <c r="G12" s="2">
        <f ca="1">INDEX(Table1[CTN_MG_1],MG_1[//])</f>
        <v>1</v>
      </c>
      <c r="H12" s="2" t="str">
        <f ca="1">INDEX(Table1[QTY_ECER_MG_1],MG_1[[#This Row],[//]])&amp;" "&amp;INDEX(Table1[STN_ECER_MG_1],MG_1[[#This Row],[//]])</f>
        <v xml:space="preserve"> </v>
      </c>
      <c r="I12" s="4"/>
      <c r="J12" s="4"/>
      <c r="K12" s="2">
        <f ca="1">SUM(MG_1[[#This Row],[MASUK]]-SUM(MG_1[[#This Row],[KELUAR]:[BONGKAR]]))</f>
        <v>1</v>
      </c>
    </row>
    <row r="13" spans="1:11" x14ac:dyDescent="0.25">
      <c r="A13">
        <v>12</v>
      </c>
      <c r="B13">
        <f ca="1">MATCH(MG_1[ID_1],Table1[ID_1],0)</f>
        <v>21</v>
      </c>
      <c r="C13">
        <f ca="1">INDEX(Table1[// LOG STOCK],MG_1[//])</f>
        <v>2724</v>
      </c>
      <c r="D13" t="str">
        <f ca="1">INDEX(Table1[NB BM],MG_1[//])</f>
        <v>Garisan BT 172-06 Besar</v>
      </c>
      <c r="E13" t="str">
        <f ca="1">INDEX(Table1[FAKTUR],MG_1[//])</f>
        <v>UNTANA</v>
      </c>
      <c r="F13" t="str">
        <f ca="1">INDEX(Table1[SUPPLIER],MG_1[//])</f>
        <v>PPW</v>
      </c>
      <c r="G13" s="2">
        <f ca="1">INDEX(Table1[CTN_MG_1],MG_1[//])</f>
        <v>1</v>
      </c>
      <c r="H13" s="2" t="str">
        <f ca="1">INDEX(Table1[QTY_ECER_MG_1],MG_1[[#This Row],[//]])&amp;" "&amp;INDEX(Table1[STN_ECER_MG_1],MG_1[[#This Row],[//]])</f>
        <v xml:space="preserve"> </v>
      </c>
      <c r="I13" s="4"/>
      <c r="J13" s="4"/>
      <c r="K13" s="2">
        <f ca="1">SUM(MG_1[[#This Row],[MASUK]]-SUM(MG_1[[#This Row],[KELUAR]:[BONGKAR]]))</f>
        <v>1</v>
      </c>
    </row>
    <row r="14" spans="1:11" x14ac:dyDescent="0.25">
      <c r="A14">
        <v>13</v>
      </c>
      <c r="B14">
        <f ca="1">MATCH(MG_1[ID_1],Table1[ID_1],0)</f>
        <v>22</v>
      </c>
      <c r="C14">
        <f ca="1">INDEX(Table1[// LOG STOCK],MG_1[//])</f>
        <v>822</v>
      </c>
      <c r="D14" t="str">
        <f ca="1">INDEX(Table1[NB BM],MG_1[//])</f>
        <v>Garisan BT 30cm</v>
      </c>
      <c r="E14" t="str">
        <f ca="1">INDEX(Table1[FAKTUR],MG_1[//])</f>
        <v>UNTANA</v>
      </c>
      <c r="F14" t="str">
        <f ca="1">INDEX(Table1[SUPPLIER],MG_1[//])</f>
        <v>PPW</v>
      </c>
      <c r="G14" s="2">
        <f ca="1">INDEX(Table1[CTN_MG_1],MG_1[//])</f>
        <v>5</v>
      </c>
      <c r="H14" s="2" t="str">
        <f ca="1">INDEX(Table1[QTY_ECER_MG_1],MG_1[[#This Row],[//]])&amp;" "&amp;INDEX(Table1[STN_ECER_MG_1],MG_1[[#This Row],[//]])</f>
        <v xml:space="preserve"> </v>
      </c>
      <c r="I14" s="4"/>
      <c r="J14" s="4"/>
      <c r="K14" s="2">
        <f ca="1">SUM(MG_1[[#This Row],[MASUK]]-SUM(MG_1[[#This Row],[KELUAR]:[BONGKAR]]))</f>
        <v>5</v>
      </c>
    </row>
    <row r="15" spans="1:11" x14ac:dyDescent="0.25">
      <c r="A15">
        <v>14</v>
      </c>
      <c r="B15">
        <f ca="1">MATCH(MG_1[ID_1],Table1[ID_1],0)</f>
        <v>23</v>
      </c>
      <c r="C15">
        <f ca="1">INDEX(Table1[// LOG STOCK],MG_1[//])</f>
        <v>230</v>
      </c>
      <c r="D15" t="str">
        <f ca="1">INDEX(Table1[NB BM],MG_1[//])</f>
        <v>Balon Smile Kuning 20X5 LKS 3200SK</v>
      </c>
      <c r="E15" t="str">
        <f ca="1">INDEX(Table1[FAKTUR],MG_1[//])</f>
        <v>UNTANA</v>
      </c>
      <c r="F15" t="str">
        <f ca="1">INDEX(Table1[SUPPLIER],MG_1[//])</f>
        <v>PSM</v>
      </c>
      <c r="G15" s="2">
        <f ca="1">INDEX(Table1[CTN_MG_1],MG_1[//])</f>
        <v>2</v>
      </c>
      <c r="H15" s="2" t="str">
        <f ca="1">INDEX(Table1[QTY_ECER_MG_1],MG_1[[#This Row],[//]])&amp;" "&amp;INDEX(Table1[STN_ECER_MG_1],MG_1[[#This Row],[//]])</f>
        <v xml:space="preserve"> </v>
      </c>
      <c r="I15" s="4"/>
      <c r="J15" s="4"/>
      <c r="K15" s="2">
        <f ca="1">SUM(MG_1[[#This Row],[MASUK]]-SUM(MG_1[[#This Row],[KELUAR]:[BONGKAR]]))</f>
        <v>2</v>
      </c>
    </row>
    <row r="16" spans="1:11" x14ac:dyDescent="0.25">
      <c r="A16">
        <v>15</v>
      </c>
      <c r="B16">
        <f ca="1">MATCH(MG_1[ID_1],Table1[ID_1],0)</f>
        <v>24</v>
      </c>
      <c r="C16">
        <f ca="1">INDEX(Table1[// LOG STOCK],MG_1[//])</f>
        <v>219</v>
      </c>
      <c r="D16" t="str">
        <f ca="1">INDEX(Table1[NB BM],MG_1[//])</f>
        <v>Balon FS HS Warna 20X5 LKF 3200HBW</v>
      </c>
      <c r="E16" t="str">
        <f ca="1">INDEX(Table1[FAKTUR],MG_1[//])</f>
        <v>UNTANA</v>
      </c>
      <c r="F16" t="str">
        <f ca="1">INDEX(Table1[SUPPLIER],MG_1[//])</f>
        <v>PSM</v>
      </c>
      <c r="G16" s="2">
        <f ca="1">INDEX(Table1[CTN_MG_1],MG_1[//])</f>
        <v>2</v>
      </c>
      <c r="H16" s="2" t="str">
        <f ca="1">INDEX(Table1[QTY_ECER_MG_1],MG_1[[#This Row],[//]])&amp;" "&amp;INDEX(Table1[STN_ECER_MG_1],MG_1[[#This Row],[//]])</f>
        <v xml:space="preserve"> </v>
      </c>
      <c r="I16" s="4"/>
      <c r="J16" s="4"/>
      <c r="K16" s="2">
        <f ca="1">SUM(MG_1[[#This Row],[MASUK]]-SUM(MG_1[[#This Row],[KELUAR]:[BONGKAR]]))</f>
        <v>2</v>
      </c>
    </row>
    <row r="17" spans="1:11" x14ac:dyDescent="0.25">
      <c r="A17">
        <v>16</v>
      </c>
      <c r="B17">
        <f ca="1">MATCH(MG_1[ID_1],Table1[ID_1],0)</f>
        <v>25</v>
      </c>
      <c r="C17">
        <f ca="1">INDEX(Table1[// LOG STOCK],MG_1[//])</f>
        <v>2364</v>
      </c>
      <c r="D17" t="str">
        <f ca="1">INDEX(Table1[NB BM],MG_1[//])</f>
        <v>Balon macaron 1228 20x5 LKM 2800</v>
      </c>
      <c r="E17" t="str">
        <f ca="1">INDEX(Table1[FAKTUR],MG_1[//])</f>
        <v>UNTANA</v>
      </c>
      <c r="F17" t="str">
        <f ca="1">INDEX(Table1[SUPPLIER],MG_1[//])</f>
        <v>PSM</v>
      </c>
      <c r="G17" s="2">
        <f ca="1">INDEX(Table1[CTN_MG_1],MG_1[//])</f>
        <v>1</v>
      </c>
      <c r="H17" s="2" t="str">
        <f ca="1">INDEX(Table1[QTY_ECER_MG_1],MG_1[[#This Row],[//]])&amp;" "&amp;INDEX(Table1[STN_ECER_MG_1],MG_1[[#This Row],[//]])</f>
        <v xml:space="preserve"> </v>
      </c>
      <c r="I17" s="4"/>
      <c r="J17" s="4"/>
      <c r="K17" s="2">
        <f ca="1">SUM(MG_1[[#This Row],[MASUK]]-SUM(MG_1[[#This Row],[KELUAR]:[BONGKAR]]))</f>
        <v>1</v>
      </c>
    </row>
    <row r="18" spans="1:11" x14ac:dyDescent="0.25">
      <c r="A18">
        <v>17</v>
      </c>
      <c r="B18">
        <f ca="1">MATCH(MG_1[ID_1],Table1[ID_1],0)</f>
        <v>26</v>
      </c>
      <c r="C18">
        <f ca="1">INDEX(Table1[// LOG STOCK],MG_1[//])</f>
        <v>2363</v>
      </c>
      <c r="D18" t="str">
        <f ca="1">INDEX(Table1[NB BM],MG_1[//])</f>
        <v>Balon Macaron 1022 LKM 2200</v>
      </c>
      <c r="E18" t="str">
        <f ca="1">INDEX(Table1[FAKTUR],MG_1[//])</f>
        <v>UNTANA</v>
      </c>
      <c r="F18" t="str">
        <f ca="1">INDEX(Table1[SUPPLIER],MG_1[//])</f>
        <v>PSM</v>
      </c>
      <c r="G18" s="2">
        <f ca="1">INDEX(Table1[CTN_MG_1],MG_1[//])</f>
        <v>1</v>
      </c>
      <c r="H18" s="2" t="str">
        <f ca="1">INDEX(Table1[QTY_ECER_MG_1],MG_1[[#This Row],[//]])&amp;" "&amp;INDEX(Table1[STN_ECER_MG_1],MG_1[[#This Row],[//]])</f>
        <v xml:space="preserve"> </v>
      </c>
      <c r="I18" s="4"/>
      <c r="J18" s="4"/>
      <c r="K18" s="2">
        <f ca="1">SUM(MG_1[[#This Row],[MASUK]]-SUM(MG_1[[#This Row],[KELUAR]:[BONGKAR]]))</f>
        <v>1</v>
      </c>
    </row>
    <row r="19" spans="1:11" x14ac:dyDescent="0.25">
      <c r="A19">
        <v>18</v>
      </c>
      <c r="B19">
        <f ca="1">MATCH(MG_1[ID_1],Table1[ID_1],0)</f>
        <v>27</v>
      </c>
      <c r="C19">
        <f ca="1">INDEX(Table1[// LOG STOCK],MG_1[//])</f>
        <v>2362</v>
      </c>
      <c r="D19" t="str">
        <f ca="1">INDEX(Table1[NB BM],MG_1[//])</f>
        <v>Balon Kilap 1022 20X5 LKP 2200</v>
      </c>
      <c r="E19" t="str">
        <f ca="1">INDEX(Table1[FAKTUR],MG_1[//])</f>
        <v>UNTANA</v>
      </c>
      <c r="F19" t="str">
        <f ca="1">INDEX(Table1[SUPPLIER],MG_1[//])</f>
        <v>PSM</v>
      </c>
      <c r="G19" s="2">
        <f ca="1">INDEX(Table1[CTN_MG_1],MG_1[//])</f>
        <v>1</v>
      </c>
      <c r="H19" s="2" t="str">
        <f ca="1">INDEX(Table1[QTY_ECER_MG_1],MG_1[[#This Row],[//]])&amp;" "&amp;INDEX(Table1[STN_ECER_MG_1],MG_1[[#This Row],[//]])</f>
        <v xml:space="preserve"> </v>
      </c>
      <c r="I19" s="4"/>
      <c r="J19" s="4"/>
      <c r="K19" s="2">
        <f ca="1">SUM(MG_1[[#This Row],[MASUK]]-SUM(MG_1[[#This Row],[KELUAR]:[BONGKAR]]))</f>
        <v>1</v>
      </c>
    </row>
    <row r="20" spans="1:11" x14ac:dyDescent="0.25">
      <c r="A20">
        <v>19</v>
      </c>
      <c r="B20">
        <f ca="1">MATCH(MG_1[ID_1],Table1[ID_1],0)</f>
        <v>28</v>
      </c>
      <c r="C20">
        <f ca="1">INDEX(Table1[// LOG STOCK],MG_1[//])</f>
        <v>222</v>
      </c>
      <c r="D20" t="str">
        <f ca="1">INDEX(Table1[NB BM],MG_1[//])</f>
        <v>Balon Kilap 1232 20X5 LKP 3200</v>
      </c>
      <c r="E20" t="str">
        <f ca="1">INDEX(Table1[FAKTUR],MG_1[//])</f>
        <v>UNTANA</v>
      </c>
      <c r="F20" t="str">
        <f ca="1">INDEX(Table1[SUPPLIER],MG_1[//])</f>
        <v>PSM</v>
      </c>
      <c r="G20" s="2">
        <f ca="1">INDEX(Table1[CTN_MG_1],MG_1[//])</f>
        <v>2</v>
      </c>
      <c r="H20" s="2" t="str">
        <f ca="1">INDEX(Table1[QTY_ECER_MG_1],MG_1[[#This Row],[//]])&amp;" "&amp;INDEX(Table1[STN_ECER_MG_1],MG_1[[#This Row],[//]])</f>
        <v xml:space="preserve"> </v>
      </c>
      <c r="I20" s="4"/>
      <c r="J20" s="4"/>
      <c r="K20" s="2">
        <f ca="1">SUM(MG_1[[#This Row],[MASUK]]-SUM(MG_1[[#This Row],[KELUAR]:[BONGKAR]]))</f>
        <v>2</v>
      </c>
    </row>
    <row r="21" spans="1:11" x14ac:dyDescent="0.25">
      <c r="A21">
        <v>20</v>
      </c>
      <c r="B21">
        <f ca="1">MATCH(MG_1[ID_1],Table1[ID_1],0)</f>
        <v>29</v>
      </c>
      <c r="C21">
        <f ca="1">INDEX(Table1[// LOG STOCK],MG_1[//])</f>
        <v>226</v>
      </c>
      <c r="D21" t="str">
        <f ca="1">INDEX(Table1[NB BM],MG_1[//])</f>
        <v>Balon Love 1022 20x5 LKL 2200</v>
      </c>
      <c r="E21" t="str">
        <f ca="1">INDEX(Table1[FAKTUR],MG_1[//])</f>
        <v>UNTANA</v>
      </c>
      <c r="F21" t="str">
        <f ca="1">INDEX(Table1[SUPPLIER],MG_1[//])</f>
        <v>PSM</v>
      </c>
      <c r="G21" s="2">
        <f ca="1">INDEX(Table1[CTN_MG_1],MG_1[//])</f>
        <v>2</v>
      </c>
      <c r="H21" s="2" t="str">
        <f ca="1">INDEX(Table1[QTY_ECER_MG_1],MG_1[[#This Row],[//]])&amp;" "&amp;INDEX(Table1[STN_ECER_MG_1],MG_1[[#This Row],[//]])</f>
        <v xml:space="preserve"> </v>
      </c>
      <c r="I21" s="4"/>
      <c r="J21" s="4"/>
      <c r="K21" s="2">
        <f ca="1">SUM(MG_1[[#This Row],[MASUK]]-SUM(MG_1[[#This Row],[KELUAR]:[BONGKAR]]))</f>
        <v>2</v>
      </c>
    </row>
    <row r="22" spans="1:11" hidden="1" x14ac:dyDescent="0.25">
      <c r="A22">
        <v>21</v>
      </c>
      <c r="B22">
        <f ca="1">MATCH(MG_1[ID_1],Table1[ID_1],0)</f>
        <v>30</v>
      </c>
      <c r="C22" t="e">
        <f ca="1">INDEX(Table1[// LOG STOCK],MG_1[//])</f>
        <v>#N/A</v>
      </c>
      <c r="D22" t="str">
        <f ca="1">INDEX(Table1[NB BM],MG_1[//])</f>
        <v>Tipe-ex kertas JK CT-522 PTL</v>
      </c>
      <c r="E22" t="str">
        <f ca="1">INDEX(Table1[FAKTUR],MG_1[//])</f>
        <v>ARTO MORO</v>
      </c>
      <c r="F22" t="str">
        <f ca="1">INDEX(Table1[SUPPLIER],MG_1[//])</f>
        <v>ATALI</v>
      </c>
      <c r="G22" s="2">
        <f ca="1">INDEX(Table1[CTN_MG_1],MG_1[//])</f>
        <v>2</v>
      </c>
      <c r="H22" s="2" t="str">
        <f ca="1">INDEX(Table1[QTY_ECER_MG_1],MG_1[[#This Row],[//]])&amp;" "&amp;INDEX(Table1[STN_ECER_MG_1],MG_1[[#This Row],[//]])</f>
        <v xml:space="preserve"> </v>
      </c>
      <c r="I22" s="4"/>
      <c r="J22" s="4"/>
      <c r="K22" s="2">
        <f ca="1">SUM(MG_1[[#This Row],[MASUK]]-SUM(MG_1[[#This Row],[KELUAR]:[BONGKAR]]))</f>
        <v>2</v>
      </c>
    </row>
    <row r="23" spans="1:11" hidden="1" x14ac:dyDescent="0.25">
      <c r="A23">
        <v>22</v>
      </c>
      <c r="B23">
        <f ca="1">MATCH(MG_1[ID_1],Table1[ID_1],0)</f>
        <v>31</v>
      </c>
      <c r="C23" t="e">
        <f ca="1">INDEX(Table1[// LOG STOCK],MG_1[//])</f>
        <v>#N/A</v>
      </c>
      <c r="D23" t="str">
        <f ca="1">INDEX(Table1[NB BM],MG_1[//])</f>
        <v>Isi cutter JK L-150M MH</v>
      </c>
      <c r="E23" t="str">
        <f ca="1">INDEX(Table1[FAKTUR],MG_1[//])</f>
        <v>ARTO MORO</v>
      </c>
      <c r="F23" t="str">
        <f ca="1">INDEX(Table1[SUPPLIER],MG_1[//])</f>
        <v>ATALI</v>
      </c>
      <c r="G23" s="2">
        <f ca="1">INDEX(Table1[CTN_MG_1],MG_1[//])</f>
        <v>1</v>
      </c>
      <c r="H23" s="2" t="str">
        <f ca="1">INDEX(Table1[QTY_ECER_MG_1],MG_1[[#This Row],[//]])&amp;" "&amp;INDEX(Table1[STN_ECER_MG_1],MG_1[[#This Row],[//]])</f>
        <v xml:space="preserve"> </v>
      </c>
      <c r="I23" s="4"/>
      <c r="J23" s="4"/>
      <c r="K23" s="2">
        <f ca="1">SUM(MG_1[[#This Row],[MASUK]]-SUM(MG_1[[#This Row],[KELUAR]:[BONGKAR]]))</f>
        <v>1</v>
      </c>
    </row>
    <row r="24" spans="1:11" hidden="1" x14ac:dyDescent="0.25">
      <c r="A24">
        <v>23</v>
      </c>
      <c r="B24">
        <f ca="1">MATCH(MG_1[ID_1],Table1[ID_1],0)</f>
        <v>32</v>
      </c>
      <c r="C24">
        <f ca="1">INDEX(Table1[// LOG STOCK],MG_1[//])</f>
        <v>3604</v>
      </c>
      <c r="D24" t="str">
        <f ca="1">INDEX(Table1[NB BM],MG_1[//])</f>
        <v>Mesin label harga JK MX-5500 M</v>
      </c>
      <c r="E24" t="str">
        <f ca="1">INDEX(Table1[FAKTUR],MG_1[//])</f>
        <v>ARTO MORO</v>
      </c>
      <c r="F24" t="str">
        <f ca="1">INDEX(Table1[SUPPLIER],MG_1[//])</f>
        <v>ATALI</v>
      </c>
      <c r="G24" s="2">
        <f ca="1">INDEX(Table1[CTN_MG_1],MG_1[//])</f>
        <v>1</v>
      </c>
      <c r="H24" s="2" t="str">
        <f ca="1">INDEX(Table1[QTY_ECER_MG_1],MG_1[[#This Row],[//]])&amp;" "&amp;INDEX(Table1[STN_ECER_MG_1],MG_1[[#This Row],[//]])</f>
        <v xml:space="preserve"> </v>
      </c>
      <c r="I24" s="4"/>
      <c r="J24" s="4"/>
      <c r="K24" s="2">
        <f ca="1">SUM(MG_1[[#This Row],[MASUK]]-SUM(MG_1[[#This Row],[KELUAR]:[BONGKAR]]))</f>
        <v>1</v>
      </c>
    </row>
    <row r="25" spans="1:11" hidden="1" x14ac:dyDescent="0.25">
      <c r="A25">
        <v>24</v>
      </c>
      <c r="B25">
        <f ca="1">MATCH(MG_1[ID_1],Table1[ID_1],0)</f>
        <v>33</v>
      </c>
      <c r="C25" t="e">
        <f ca="1">INDEX(Table1[// LOG STOCK],MG_1[//])</f>
        <v>#N/A</v>
      </c>
      <c r="D25" t="str">
        <f ca="1">INDEX(Table1[NB BM],MG_1[//])</f>
        <v>Jangka set JK MS-55</v>
      </c>
      <c r="E25" t="str">
        <f ca="1">INDEX(Table1[FAKTUR],MG_1[//])</f>
        <v>ARTO MORO</v>
      </c>
      <c r="F25" t="str">
        <f ca="1">INDEX(Table1[SUPPLIER],MG_1[//])</f>
        <v>ATALI</v>
      </c>
      <c r="G25" s="2">
        <f ca="1">INDEX(Table1[CTN_MG_1],MG_1[//])</f>
        <v>1</v>
      </c>
      <c r="H25" s="2" t="str">
        <f ca="1">INDEX(Table1[QTY_ECER_MG_1],MG_1[[#This Row],[//]])&amp;" "&amp;INDEX(Table1[STN_ECER_MG_1],MG_1[[#This Row],[//]])</f>
        <v xml:space="preserve"> </v>
      </c>
      <c r="I25" s="4"/>
      <c r="J25" s="4"/>
      <c r="K25" s="2">
        <f ca="1">SUM(MG_1[[#This Row],[MASUK]]-SUM(MG_1[[#This Row],[KELUAR]:[BONGKAR]]))</f>
        <v>1</v>
      </c>
    </row>
    <row r="26" spans="1:11" hidden="1" x14ac:dyDescent="0.25">
      <c r="A26">
        <v>25</v>
      </c>
      <c r="B26">
        <f ca="1">MATCH(MG_1[ID_1],Table1[ID_1],0)</f>
        <v>34</v>
      </c>
      <c r="C26">
        <f ca="1">INDEX(Table1[// LOG STOCK],MG_1[//])</f>
        <v>3547</v>
      </c>
      <c r="D26" t="str">
        <f ca="1">INDEX(Table1[NB BM],MG_1[//])</f>
        <v>Jangka set JK MS-75</v>
      </c>
      <c r="E26" t="str">
        <f ca="1">INDEX(Table1[FAKTUR],MG_1[//])</f>
        <v>ARTO MORO</v>
      </c>
      <c r="F26" t="str">
        <f ca="1">INDEX(Table1[SUPPLIER],MG_1[//])</f>
        <v>ATALI</v>
      </c>
      <c r="G26" s="2">
        <f ca="1">INDEX(Table1[CTN_MG_1],MG_1[//])</f>
        <v>1</v>
      </c>
      <c r="H26" s="2" t="str">
        <f ca="1">INDEX(Table1[QTY_ECER_MG_1],MG_1[[#This Row],[//]])&amp;" "&amp;INDEX(Table1[STN_ECER_MG_1],MG_1[[#This Row],[//]])</f>
        <v xml:space="preserve"> </v>
      </c>
      <c r="I26" s="4"/>
      <c r="J26" s="4"/>
      <c r="K26" s="2">
        <f ca="1">SUM(MG_1[[#This Row],[MASUK]]-SUM(MG_1[[#This Row],[KELUAR]:[BONGKAR]]))</f>
        <v>1</v>
      </c>
    </row>
    <row r="27" spans="1:11" hidden="1" x14ac:dyDescent="0.25">
      <c r="A27">
        <v>26</v>
      </c>
      <c r="B27">
        <f ca="1">MATCH(MG_1[ID_1],Table1[ID_1],0)</f>
        <v>35</v>
      </c>
      <c r="C27">
        <f ca="1">INDEX(Table1[// LOG STOCK],MG_1[//])</f>
        <v>3774</v>
      </c>
      <c r="D27" t="str">
        <f ca="1">INDEX(Table1[NB BM],MG_1[//])</f>
        <v>Tipe-ex JK-101 A</v>
      </c>
      <c r="E27" t="str">
        <f ca="1">INDEX(Table1[FAKTUR],MG_1[//])</f>
        <v>ARTO MORO</v>
      </c>
      <c r="F27" t="str">
        <f ca="1">INDEX(Table1[SUPPLIER],MG_1[//])</f>
        <v>ATALI</v>
      </c>
      <c r="G27" s="2">
        <f ca="1">INDEX(Table1[CTN_MG_1],MG_1[//])</f>
        <v>2</v>
      </c>
      <c r="H27" s="2" t="str">
        <f ca="1">INDEX(Table1[QTY_ECER_MG_1],MG_1[[#This Row],[//]])&amp;" "&amp;INDEX(Table1[STN_ECER_MG_1],MG_1[[#This Row],[//]])</f>
        <v xml:space="preserve"> </v>
      </c>
      <c r="I27" s="4"/>
      <c r="J27" s="4"/>
      <c r="K27" s="2">
        <f ca="1">SUM(MG_1[[#This Row],[MASUK]]-SUM(MG_1[[#This Row],[KELUAR]:[BONGKAR]]))</f>
        <v>2</v>
      </c>
    </row>
    <row r="28" spans="1:11" hidden="1" x14ac:dyDescent="0.25">
      <c r="A28">
        <v>27</v>
      </c>
      <c r="B28">
        <f ca="1">MATCH(MG_1[ID_1],Table1[ID_1],0)</f>
        <v>36</v>
      </c>
      <c r="C28" t="e">
        <f ca="1">INDEX(Table1[// LOG STOCK],MG_1[//])</f>
        <v>#N/A</v>
      </c>
      <c r="D28" t="str">
        <f ca="1">INDEX(Table1[NB BM],MG_1[//])</f>
        <v>Bp JK BP-349-12 Vokus Trans Hitam</v>
      </c>
      <c r="E28" t="str">
        <f ca="1">INDEX(Table1[FAKTUR],MG_1[//])</f>
        <v>ARTO MORO</v>
      </c>
      <c r="F28" t="str">
        <f ca="1">INDEX(Table1[SUPPLIER],MG_1[//])</f>
        <v>ATALI</v>
      </c>
      <c r="G28" s="2">
        <f ca="1">INDEX(Table1[CTN_MG_1],MG_1[//])</f>
        <v>0</v>
      </c>
      <c r="H28" s="2" t="str">
        <f ca="1">INDEX(Table1[QTY_ECER_MG_1],MG_1[[#This Row],[//]])&amp;" "&amp;INDEX(Table1[STN_ECER_MG_1],MG_1[[#This Row],[//]])</f>
        <v>144 PCS</v>
      </c>
      <c r="I28" s="4"/>
      <c r="J28" s="4"/>
      <c r="K28" s="2">
        <f ca="1">SUM(MG_1[[#This Row],[MASUK]]-SUM(MG_1[[#This Row],[KELUAR]:[BONGKAR]]))</f>
        <v>0</v>
      </c>
    </row>
    <row r="29" spans="1:11" hidden="1" x14ac:dyDescent="0.25">
      <c r="A29">
        <v>28</v>
      </c>
      <c r="B29">
        <f ca="1">MATCH(MG_1[ID_1],Table1[ID_1],0)</f>
        <v>37</v>
      </c>
      <c r="C29" t="e">
        <f ca="1">INDEX(Table1[// LOG STOCK],MG_1[//])</f>
        <v>#N/A</v>
      </c>
      <c r="D29" t="str">
        <f ca="1">INDEX(Table1[NB BM],MG_1[//])</f>
        <v>Pc JK PC-0719PSTL-35 Hijau</v>
      </c>
      <c r="E29" t="str">
        <f ca="1">INDEX(Table1[FAKTUR],MG_1[//])</f>
        <v>ARTO MORO</v>
      </c>
      <c r="F29" t="str">
        <f ca="1">INDEX(Table1[SUPPLIER],MG_1[//])</f>
        <v>ATALI</v>
      </c>
      <c r="G29" s="2">
        <f ca="1">INDEX(Table1[CTN_MG_1],MG_1[//])</f>
        <v>1</v>
      </c>
      <c r="H29" s="2" t="str">
        <f ca="1">INDEX(Table1[QTY_ECER_MG_1],MG_1[[#This Row],[//]])&amp;" "&amp;INDEX(Table1[STN_ECER_MG_1],MG_1[[#This Row],[//]])</f>
        <v xml:space="preserve"> </v>
      </c>
      <c r="I29" s="4"/>
      <c r="J29" s="4"/>
      <c r="K29" s="2">
        <f ca="1">SUM(MG_1[[#This Row],[MASUK]]-SUM(MG_1[[#This Row],[KELUAR]:[BONGKAR]]))</f>
        <v>1</v>
      </c>
    </row>
    <row r="30" spans="1:11" hidden="1" x14ac:dyDescent="0.25">
      <c r="A30">
        <v>29</v>
      </c>
      <c r="B30">
        <f ca="1">MATCH(MG_1[ID_1],Table1[ID_1],0)</f>
        <v>38</v>
      </c>
      <c r="C30" t="e">
        <f ca="1">INDEX(Table1[// LOG STOCK],MG_1[//])</f>
        <v>#N/A</v>
      </c>
      <c r="D30" t="str">
        <f ca="1">INDEX(Table1[NB BM],MG_1[//])</f>
        <v>Pc JK PC-0719PSTL-35 Ungu</v>
      </c>
      <c r="E30" t="str">
        <f ca="1">INDEX(Table1[FAKTUR],MG_1[//])</f>
        <v>ARTO MORO</v>
      </c>
      <c r="F30" t="str">
        <f ca="1">INDEX(Table1[SUPPLIER],MG_1[//])</f>
        <v>ATALI</v>
      </c>
      <c r="G30" s="2">
        <f ca="1">INDEX(Table1[CTN_MG_1],MG_1[//])</f>
        <v>1</v>
      </c>
      <c r="H30" s="2" t="str">
        <f ca="1">INDEX(Table1[QTY_ECER_MG_1],MG_1[[#This Row],[//]])&amp;" "&amp;INDEX(Table1[STN_ECER_MG_1],MG_1[[#This Row],[//]])</f>
        <v xml:space="preserve"> </v>
      </c>
      <c r="I30" s="4"/>
      <c r="J30" s="4"/>
      <c r="K30" s="2">
        <f ca="1">SUM(MG_1[[#This Row],[MASUK]]-SUM(MG_1[[#This Row],[KELUAR]:[BONGKAR]]))</f>
        <v>1</v>
      </c>
    </row>
    <row r="31" spans="1:11" hidden="1" x14ac:dyDescent="0.25">
      <c r="A31">
        <v>30</v>
      </c>
      <c r="B31">
        <f ca="1">MATCH(MG_1[ID_1],Table1[ID_1],0)</f>
        <v>39</v>
      </c>
      <c r="C31" t="e">
        <f ca="1">INDEX(Table1[// LOG STOCK],MG_1[//])</f>
        <v>#N/A</v>
      </c>
      <c r="D31" t="str">
        <f ca="1">INDEX(Table1[NB BM],MG_1[//])</f>
        <v>Pc JK PC-0719PSTL-35 Pink</v>
      </c>
      <c r="E31" t="str">
        <f ca="1">INDEX(Table1[FAKTUR],MG_1[//])</f>
        <v>ARTO MORO</v>
      </c>
      <c r="F31" t="str">
        <f ca="1">INDEX(Table1[SUPPLIER],MG_1[//])</f>
        <v>ATALI</v>
      </c>
      <c r="G31" s="2">
        <f ca="1">INDEX(Table1[CTN_MG_1],MG_1[//])</f>
        <v>1</v>
      </c>
      <c r="H31" s="2" t="str">
        <f ca="1">INDEX(Table1[QTY_ECER_MG_1],MG_1[[#This Row],[//]])&amp;" "&amp;INDEX(Table1[STN_ECER_MG_1],MG_1[[#This Row],[//]])</f>
        <v xml:space="preserve"> </v>
      </c>
      <c r="I31" s="4"/>
      <c r="J31" s="4"/>
      <c r="K31" s="2">
        <f ca="1">SUM(MG_1[[#This Row],[MASUK]]-SUM(MG_1[[#This Row],[KELUAR]:[BONGKAR]]))</f>
        <v>1</v>
      </c>
    </row>
    <row r="32" spans="1:11" hidden="1" x14ac:dyDescent="0.25">
      <c r="A32">
        <v>31</v>
      </c>
      <c r="B32">
        <f ca="1">MATCH(MG_1[ID_1],Table1[ID_1],0)</f>
        <v>40</v>
      </c>
      <c r="C32" t="e">
        <f ca="1">INDEX(Table1[// LOG STOCK],MG_1[//])</f>
        <v>#N/A</v>
      </c>
      <c r="D32" t="str">
        <f ca="1">INDEX(Table1[NB BM],MG_1[//])</f>
        <v>Pc JK PC-0719PSTL-35 Biru</v>
      </c>
      <c r="E32" t="str">
        <f ca="1">INDEX(Table1[FAKTUR],MG_1[//])</f>
        <v>ARTO MORO</v>
      </c>
      <c r="F32" t="str">
        <f ca="1">INDEX(Table1[SUPPLIER],MG_1[//])</f>
        <v>ATALI</v>
      </c>
      <c r="G32" s="2">
        <f ca="1">INDEX(Table1[CTN_MG_1],MG_1[//])</f>
        <v>1</v>
      </c>
      <c r="H32" s="2" t="str">
        <f ca="1">INDEX(Table1[QTY_ECER_MG_1],MG_1[[#This Row],[//]])&amp;" "&amp;INDEX(Table1[STN_ECER_MG_1],MG_1[[#This Row],[//]])</f>
        <v xml:space="preserve"> </v>
      </c>
      <c r="I32" s="4"/>
      <c r="J32" s="4"/>
      <c r="K32" s="2">
        <f ca="1">SUM(MG_1[[#This Row],[MASUK]]-SUM(MG_1[[#This Row],[KELUAR]:[BONGKAR]]))</f>
        <v>1</v>
      </c>
    </row>
    <row r="33" spans="1:11" hidden="1" x14ac:dyDescent="0.25">
      <c r="A33">
        <v>32</v>
      </c>
      <c r="B33">
        <f ca="1">MATCH(MG_1[ID_1],Table1[ID_1],0)</f>
        <v>41</v>
      </c>
      <c r="C33" t="e">
        <f ca="1">INDEX(Table1[// LOG STOCK],MG_1[//])</f>
        <v>#N/A</v>
      </c>
      <c r="D33" t="str">
        <f ca="1">INDEX(Table1[NB BM],MG_1[//])</f>
        <v>Pc Kenko PC-0719-UR</v>
      </c>
      <c r="E33" t="str">
        <f ca="1">INDEX(Table1[FAKTUR],MG_1[//])</f>
        <v>ARTO MORO</v>
      </c>
      <c r="F33" t="str">
        <f ca="1">INDEX(Table1[SUPPLIER],MG_1[//])</f>
        <v>KENKO</v>
      </c>
      <c r="G33" s="2">
        <f ca="1">INDEX(Table1[CTN_MG_1],MG_1[//])</f>
        <v>2</v>
      </c>
      <c r="H33" s="2" t="str">
        <f ca="1">INDEX(Table1[QTY_ECER_MG_1],MG_1[[#This Row],[//]])&amp;" "&amp;INDEX(Table1[STN_ECER_MG_1],MG_1[[#This Row],[//]])</f>
        <v xml:space="preserve"> </v>
      </c>
      <c r="I33" s="4"/>
      <c r="J33" s="4"/>
      <c r="K33" s="2">
        <f ca="1">SUM(MG_1[[#This Row],[MASUK]]-SUM(MG_1[[#This Row],[KELUAR]:[BONGKAR]]))</f>
        <v>2</v>
      </c>
    </row>
    <row r="34" spans="1:11" hidden="1" x14ac:dyDescent="0.25">
      <c r="A34">
        <v>33</v>
      </c>
      <c r="B34">
        <f ca="1">MATCH(MG_1[ID_1],Table1[ID_1],0)</f>
        <v>42</v>
      </c>
      <c r="C34">
        <f ca="1">INDEX(Table1[// LOG STOCK],MG_1[//])</f>
        <v>3492</v>
      </c>
      <c r="D34" t="str">
        <f ca="1">INDEX(Table1[NB BM],MG_1[//])</f>
        <v>Cutter Kenko A-300</v>
      </c>
      <c r="E34" t="str">
        <f ca="1">INDEX(Table1[FAKTUR],MG_1[//])</f>
        <v>ARTO MORO</v>
      </c>
      <c r="F34" t="str">
        <f ca="1">INDEX(Table1[SUPPLIER],MG_1[//])</f>
        <v>KENKO</v>
      </c>
      <c r="G34" s="2">
        <f ca="1">INDEX(Table1[CTN_MG_1],MG_1[//])</f>
        <v>1</v>
      </c>
      <c r="H34" s="2" t="str">
        <f ca="1">INDEX(Table1[QTY_ECER_MG_1],MG_1[[#This Row],[//]])&amp;" "&amp;INDEX(Table1[STN_ECER_MG_1],MG_1[[#This Row],[//]])</f>
        <v xml:space="preserve"> </v>
      </c>
      <c r="I34" s="4"/>
      <c r="J34" s="4"/>
      <c r="K34" s="2">
        <f ca="1">SUM(MG_1[[#This Row],[MASUK]]-SUM(MG_1[[#This Row],[KELUAR]:[BONGKAR]]))</f>
        <v>1</v>
      </c>
    </row>
    <row r="35" spans="1:11" hidden="1" x14ac:dyDescent="0.25">
      <c r="A35">
        <v>34</v>
      </c>
      <c r="B35">
        <f ca="1">MATCH(MG_1[ID_1],Table1[ID_1],0)</f>
        <v>43</v>
      </c>
      <c r="C35">
        <f ca="1">INDEX(Table1[// LOG STOCK],MG_1[//])</f>
        <v>3494</v>
      </c>
      <c r="D35" t="str">
        <f ca="1">INDEX(Table1[NB BM],MG_1[//])</f>
        <v>Cutter Kenko L-500</v>
      </c>
      <c r="E35" t="str">
        <f ca="1">INDEX(Table1[FAKTUR],MG_1[//])</f>
        <v>ARTO MORO</v>
      </c>
      <c r="F35" t="str">
        <f ca="1">INDEX(Table1[SUPPLIER],MG_1[//])</f>
        <v>KENKO</v>
      </c>
      <c r="G35" s="2">
        <f ca="1">INDEX(Table1[CTN_MG_1],MG_1[//])</f>
        <v>2</v>
      </c>
      <c r="H35" s="2" t="str">
        <f ca="1">INDEX(Table1[QTY_ECER_MG_1],MG_1[[#This Row],[//]])&amp;" "&amp;INDEX(Table1[STN_ECER_MG_1],MG_1[[#This Row],[//]])</f>
        <v xml:space="preserve"> </v>
      </c>
      <c r="I35" s="4"/>
      <c r="J35" s="4"/>
      <c r="K35" s="2">
        <f ca="1">SUM(MG_1[[#This Row],[MASUK]]-SUM(MG_1[[#This Row],[KELUAR]:[BONGKAR]]))</f>
        <v>2</v>
      </c>
    </row>
    <row r="36" spans="1:11" hidden="1" x14ac:dyDescent="0.25">
      <c r="A36">
        <v>35</v>
      </c>
      <c r="B36">
        <f ca="1">MATCH(MG_1[ID_1],Table1[ID_1],0)</f>
        <v>44</v>
      </c>
      <c r="C36">
        <f ca="1">INDEX(Table1[// LOG STOCK],MG_1[//])</f>
        <v>3577</v>
      </c>
      <c r="D36" t="str">
        <f ca="1">INDEX(Table1[NB BM],MG_1[//])</f>
        <v>Lem cair Kenko LG-50</v>
      </c>
      <c r="E36" t="str">
        <f ca="1">INDEX(Table1[FAKTUR],MG_1[//])</f>
        <v>ARTO MORO</v>
      </c>
      <c r="F36" t="str">
        <f ca="1">INDEX(Table1[SUPPLIER],MG_1[//])</f>
        <v>KENKO</v>
      </c>
      <c r="G36" s="2">
        <f ca="1">INDEX(Table1[CTN_MG_1],MG_1[//])</f>
        <v>2</v>
      </c>
      <c r="H36" s="2" t="str">
        <f ca="1">INDEX(Table1[QTY_ECER_MG_1],MG_1[[#This Row],[//]])&amp;" "&amp;INDEX(Table1[STN_ECER_MG_1],MG_1[[#This Row],[//]])</f>
        <v xml:space="preserve"> </v>
      </c>
      <c r="I36" s="4"/>
      <c r="J36" s="4"/>
      <c r="K36" s="2">
        <f ca="1">SUM(MG_1[[#This Row],[MASUK]]-SUM(MG_1[[#This Row],[KELUAR]:[BONGKAR]]))</f>
        <v>2</v>
      </c>
    </row>
    <row r="37" spans="1:11" hidden="1" x14ac:dyDescent="0.25">
      <c r="A37">
        <v>36</v>
      </c>
      <c r="B37">
        <f ca="1">MATCH(MG_1[ID_1],Table1[ID_1],0)</f>
        <v>45</v>
      </c>
      <c r="C37" t="e">
        <f ca="1">INDEX(Table1[// LOG STOCK],MG_1[//])</f>
        <v>#N/A</v>
      </c>
      <c r="D37" t="str">
        <f ca="1">INDEX(Table1[NB BM],MG_1[//])</f>
        <v>Lem stick Kenko 8gr kecil</v>
      </c>
      <c r="E37" t="str">
        <f ca="1">INDEX(Table1[FAKTUR],MG_1[//])</f>
        <v>ARTO MORO</v>
      </c>
      <c r="F37" t="str">
        <f ca="1">INDEX(Table1[SUPPLIER],MG_1[//])</f>
        <v>KENKO</v>
      </c>
      <c r="G37" s="2">
        <f ca="1">INDEX(Table1[CTN_MG_1],MG_1[//])</f>
        <v>3</v>
      </c>
      <c r="H37" s="2" t="str">
        <f ca="1">INDEX(Table1[QTY_ECER_MG_1],MG_1[[#This Row],[//]])&amp;" "&amp;INDEX(Table1[STN_ECER_MG_1],MG_1[[#This Row],[//]])</f>
        <v xml:space="preserve"> </v>
      </c>
      <c r="I37" s="4"/>
      <c r="J37" s="4"/>
      <c r="K37" s="2">
        <f ca="1">SUM(MG_1[[#This Row],[MASUK]]-SUM(MG_1[[#This Row],[KELUAR]:[BONGKAR]]))</f>
        <v>3</v>
      </c>
    </row>
    <row r="38" spans="1:11" hidden="1" x14ac:dyDescent="0.25">
      <c r="A38">
        <v>37</v>
      </c>
      <c r="B38">
        <f ca="1">MATCH(MG_1[ID_1],Table1[ID_1],0)</f>
        <v>46</v>
      </c>
      <c r="C38" t="e">
        <f ca="1">INDEX(Table1[// LOG STOCK],MG_1[//])</f>
        <v>#N/A</v>
      </c>
      <c r="D38" t="str">
        <f ca="1">INDEX(Table1[NB BM],MG_1[//])</f>
        <v>Gel pen Kenko KE-200 hitam</v>
      </c>
      <c r="E38" t="str">
        <f ca="1">INDEX(Table1[FAKTUR],MG_1[//])</f>
        <v>ARTO MORO</v>
      </c>
      <c r="F38" t="str">
        <f ca="1">INDEX(Table1[SUPPLIER],MG_1[//])</f>
        <v>KENKO</v>
      </c>
      <c r="G38" s="2">
        <f ca="1">INDEX(Table1[CTN_MG_1],MG_1[//])</f>
        <v>2</v>
      </c>
      <c r="H38" s="2" t="str">
        <f ca="1">INDEX(Table1[QTY_ECER_MG_1],MG_1[[#This Row],[//]])&amp;" "&amp;INDEX(Table1[STN_ECER_MG_1],MG_1[[#This Row],[//]])</f>
        <v xml:space="preserve"> </v>
      </c>
      <c r="I38" s="4"/>
      <c r="J38" s="4"/>
      <c r="K38" s="2">
        <f ca="1">SUM(MG_1[[#This Row],[MASUK]]-SUM(MG_1[[#This Row],[KELUAR]:[BONGKAR]]))</f>
        <v>2</v>
      </c>
    </row>
    <row r="39" spans="1:11" hidden="1" x14ac:dyDescent="0.25">
      <c r="A39">
        <v>38</v>
      </c>
      <c r="B39">
        <f ca="1">MATCH(MG_1[ID_1],Table1[ID_1],0)</f>
        <v>47</v>
      </c>
      <c r="C39" t="e">
        <f ca="1">INDEX(Table1[// LOG STOCK],MG_1[//])</f>
        <v>#N/A</v>
      </c>
      <c r="D39" t="str">
        <f ca="1">INDEX(Table1[NB BM],MG_1[//])</f>
        <v>Garisan besi 100cm Kenko</v>
      </c>
      <c r="E39" t="str">
        <f ca="1">INDEX(Table1[FAKTUR],MG_1[//])</f>
        <v>ARTO MORO</v>
      </c>
      <c r="F39" t="str">
        <f ca="1">INDEX(Table1[SUPPLIER],MG_1[//])</f>
        <v>KENKO</v>
      </c>
      <c r="G39" s="2">
        <f ca="1">INDEX(Table1[CTN_MG_1],MG_1[//])</f>
        <v>1</v>
      </c>
      <c r="H39" s="2" t="str">
        <f ca="1">INDEX(Table1[QTY_ECER_MG_1],MG_1[[#This Row],[//]])&amp;" "&amp;INDEX(Table1[STN_ECER_MG_1],MG_1[[#This Row],[//]])</f>
        <v xml:space="preserve"> </v>
      </c>
      <c r="I39" s="4"/>
      <c r="J39" s="4"/>
      <c r="K39" s="2">
        <f ca="1">SUM(MG_1[[#This Row],[MASUK]]-SUM(MG_1[[#This Row],[KELUAR]:[BONGKAR]]))</f>
        <v>1</v>
      </c>
    </row>
    <row r="40" spans="1:11" hidden="1" x14ac:dyDescent="0.25">
      <c r="A40">
        <v>39</v>
      </c>
      <c r="B40">
        <f ca="1">MATCH(MG_1[ID_1],Table1[ID_1],0)</f>
        <v>48</v>
      </c>
      <c r="C40" t="e">
        <f ca="1">INDEX(Table1[// LOG STOCK],MG_1[//])</f>
        <v>#N/A</v>
      </c>
      <c r="D40" t="str">
        <f ca="1">INDEX(Table1[NB BM],MG_1[//])</f>
        <v>Garisan Besi Kenko 40cm</v>
      </c>
      <c r="E40" t="str">
        <f ca="1">INDEX(Table1[FAKTUR],MG_1[//])</f>
        <v>ARTO MORO</v>
      </c>
      <c r="F40" t="str">
        <f ca="1">INDEX(Table1[SUPPLIER],MG_1[//])</f>
        <v>KENKO</v>
      </c>
      <c r="G40" s="2">
        <f ca="1">INDEX(Table1[CTN_MG_1],MG_1[//])</f>
        <v>1</v>
      </c>
      <c r="H40" s="2" t="str">
        <f ca="1">INDEX(Table1[QTY_ECER_MG_1],MG_1[[#This Row],[//]])&amp;" "&amp;INDEX(Table1[STN_ECER_MG_1],MG_1[[#This Row],[//]])</f>
        <v xml:space="preserve"> </v>
      </c>
      <c r="I40" s="4"/>
      <c r="J40" s="4"/>
      <c r="K40" s="2">
        <f ca="1">SUM(MG_1[[#This Row],[MASUK]]-SUM(MG_1[[#This Row],[KELUAR]:[BONGKAR]]))</f>
        <v>1</v>
      </c>
    </row>
    <row r="41" spans="1:11" hidden="1" x14ac:dyDescent="0.25">
      <c r="A41">
        <v>40</v>
      </c>
      <c r="B41">
        <f ca="1">MATCH(MG_1[ID_1],Table1[ID_1],0)</f>
        <v>49</v>
      </c>
      <c r="C41">
        <f ca="1">INDEX(Table1[// LOG STOCK],MG_1[//])</f>
        <v>3528</v>
      </c>
      <c r="D41" t="str">
        <f ca="1">INDEX(Table1[NB BM],MG_1[//])</f>
        <v>Gunting Kenko SC-828</v>
      </c>
      <c r="E41" t="str">
        <f ca="1">INDEX(Table1[FAKTUR],MG_1[//])</f>
        <v>ARTO MORO</v>
      </c>
      <c r="F41" t="str">
        <f ca="1">INDEX(Table1[SUPPLIER],MG_1[//])</f>
        <v>KENKO</v>
      </c>
      <c r="G41" s="2">
        <f ca="1">INDEX(Table1[CTN_MG_1],MG_1[//])</f>
        <v>1</v>
      </c>
      <c r="H41" s="2" t="str">
        <f ca="1">INDEX(Table1[QTY_ECER_MG_1],MG_1[[#This Row],[//]])&amp;" "&amp;INDEX(Table1[STN_ECER_MG_1],MG_1[[#This Row],[//]])</f>
        <v xml:space="preserve"> </v>
      </c>
      <c r="I41" s="4"/>
      <c r="J41" s="4"/>
      <c r="K41" s="2">
        <f ca="1">SUM(MG_1[[#This Row],[MASUK]]-SUM(MG_1[[#This Row],[KELUAR]:[BONGKAR]]))</f>
        <v>1</v>
      </c>
    </row>
    <row r="42" spans="1:11" hidden="1" x14ac:dyDescent="0.25">
      <c r="A42">
        <v>41</v>
      </c>
      <c r="B42">
        <f ca="1">MATCH(MG_1[ID_1],Table1[ID_1],0)</f>
        <v>50</v>
      </c>
      <c r="C42" t="e">
        <f ca="1">INDEX(Table1[// LOG STOCK],MG_1[//])</f>
        <v>#N/A</v>
      </c>
      <c r="D42" t="str">
        <f ca="1">INDEX(Table1[NB BM],MG_1[//])</f>
        <v>Isi cutter Kenko L-150</v>
      </c>
      <c r="E42" t="str">
        <f ca="1">INDEX(Table1[FAKTUR],MG_1[//])</f>
        <v>ARTO MORO</v>
      </c>
      <c r="F42" t="str">
        <f ca="1">INDEX(Table1[SUPPLIER],MG_1[//])</f>
        <v>KENKO</v>
      </c>
      <c r="G42" s="2">
        <f ca="1">INDEX(Table1[CTN_MG_1],MG_1[//])</f>
        <v>6</v>
      </c>
      <c r="H42" s="2" t="str">
        <f ca="1">INDEX(Table1[QTY_ECER_MG_1],MG_1[[#This Row],[//]])&amp;" "&amp;INDEX(Table1[STN_ECER_MG_1],MG_1[[#This Row],[//]])</f>
        <v xml:space="preserve"> </v>
      </c>
      <c r="I42" s="4"/>
      <c r="J42" s="4"/>
      <c r="K42" s="2">
        <f ca="1">SUM(MG_1[[#This Row],[MASUK]]-SUM(MG_1[[#This Row],[KELUAR]:[BONGKAR]]))</f>
        <v>6</v>
      </c>
    </row>
    <row r="43" spans="1:11" hidden="1" x14ac:dyDescent="0.25">
      <c r="A43">
        <v>42</v>
      </c>
      <c r="B43">
        <f ca="1">MATCH(MG_1[ID_1],Table1[ID_1],0)</f>
        <v>51</v>
      </c>
      <c r="C43" t="e">
        <f ca="1">INDEX(Table1[// LOG STOCK],MG_1[//])</f>
        <v>#N/A</v>
      </c>
      <c r="D43" t="str">
        <f ca="1">INDEX(Table1[NB BM],MG_1[//])</f>
        <v>Pocket note Kenko PN-403</v>
      </c>
      <c r="E43" t="str">
        <f ca="1">INDEX(Table1[FAKTUR],MG_1[//])</f>
        <v>ARTO MORO</v>
      </c>
      <c r="F43" t="str">
        <f ca="1">INDEX(Table1[SUPPLIER],MG_1[//])</f>
        <v>KENKO</v>
      </c>
      <c r="G43" s="2">
        <f ca="1">INDEX(Table1[CTN_MG_1],MG_1[//])</f>
        <v>1</v>
      </c>
      <c r="H43" s="2" t="str">
        <f ca="1">INDEX(Table1[QTY_ECER_MG_1],MG_1[[#This Row],[//]])&amp;" "&amp;INDEX(Table1[STN_ECER_MG_1],MG_1[[#This Row],[//]])</f>
        <v xml:space="preserve"> </v>
      </c>
      <c r="I43" s="4"/>
      <c r="J43" s="4"/>
      <c r="K43" s="2">
        <f ca="1">SUM(MG_1[[#This Row],[MASUK]]-SUM(MG_1[[#This Row],[KELUAR]:[BONGKAR]]))</f>
        <v>1</v>
      </c>
    </row>
    <row r="44" spans="1:11" hidden="1" x14ac:dyDescent="0.25">
      <c r="A44">
        <v>43</v>
      </c>
      <c r="B44">
        <f ca="1">MATCH(MG_1[ID_1],Table1[ID_1],0)</f>
        <v>52</v>
      </c>
      <c r="C44">
        <f ca="1">INDEX(Table1[// LOG STOCK],MG_1[//])</f>
        <v>3805</v>
      </c>
      <c r="D44" t="str">
        <f ca="1">INDEX(Table1[NB BM],MG_1[//])</f>
        <v>Tipe-ex Kenko KE-01</v>
      </c>
      <c r="E44" t="str">
        <f ca="1">INDEX(Table1[FAKTUR],MG_1[//])</f>
        <v>ARTO MORO</v>
      </c>
      <c r="F44" t="str">
        <f ca="1">INDEX(Table1[SUPPLIER],MG_1[//])</f>
        <v>KENKO</v>
      </c>
      <c r="G44" s="2">
        <f ca="1">INDEX(Table1[CTN_MG_1],MG_1[//])</f>
        <v>15</v>
      </c>
      <c r="H44" s="2" t="str">
        <f ca="1">INDEX(Table1[QTY_ECER_MG_1],MG_1[[#This Row],[//]])&amp;" "&amp;INDEX(Table1[STN_ECER_MG_1],MG_1[[#This Row],[//]])</f>
        <v xml:space="preserve"> </v>
      </c>
      <c r="I44" s="4"/>
      <c r="J44" s="4"/>
      <c r="K44" s="2">
        <f ca="1">SUM(MG_1[[#This Row],[MASUK]]-SUM(MG_1[[#This Row],[KELUAR]:[BONGKAR]]))</f>
        <v>15</v>
      </c>
    </row>
    <row r="45" spans="1:11" x14ac:dyDescent="0.25">
      <c r="A45">
        <v>44</v>
      </c>
      <c r="B45">
        <f ca="1">MATCH(MG_1[ID_1],Table1[ID_1],0)</f>
        <v>53</v>
      </c>
      <c r="C45">
        <f ca="1">INDEX(Table1[// LOG STOCK],MG_1[//])</f>
        <v>2941</v>
      </c>
      <c r="D45" t="str">
        <f ca="1">INDEX(Table1[NB BM],MG_1[//])</f>
        <v>Mech pen Tizo 2.0 TM 030-C</v>
      </c>
      <c r="E45" t="str">
        <f ca="1">INDEX(Table1[FAKTUR],MG_1[//])</f>
        <v>UNTANA</v>
      </c>
      <c r="F45">
        <f ca="1">INDEX(Table1[SUPPLIER],MG_1[//])</f>
        <v>99</v>
      </c>
      <c r="G45" s="2">
        <f ca="1">INDEX(Table1[CTN_MG_1],MG_1[//])</f>
        <v>1</v>
      </c>
      <c r="H45" s="2" t="str">
        <f ca="1">INDEX(Table1[QTY_ECER_MG_1],MG_1[[#This Row],[//]])&amp;" "&amp;INDEX(Table1[STN_ECER_MG_1],MG_1[[#This Row],[//]])</f>
        <v xml:space="preserve"> </v>
      </c>
      <c r="I45" s="4"/>
      <c r="J45" s="4"/>
      <c r="K45" s="2">
        <f ca="1">SUM(MG_1[[#This Row],[MASUK]]-SUM(MG_1[[#This Row],[KELUAR]:[BONGKAR]]))</f>
        <v>1</v>
      </c>
    </row>
    <row r="46" spans="1:11" x14ac:dyDescent="0.25">
      <c r="A46">
        <v>45</v>
      </c>
      <c r="B46">
        <f ca="1">MATCH(MG_1[ID_1],Table1[ID_1],0)</f>
        <v>54</v>
      </c>
      <c r="C46">
        <f ca="1">INDEX(Table1[// LOG STOCK],MG_1[//])</f>
        <v>2942</v>
      </c>
      <c r="D46" t="str">
        <f ca="1">INDEX(Table1[NB BM],MG_1[//])</f>
        <v>Mech pen Tizo 2.0 TM 030-F</v>
      </c>
      <c r="E46" t="str">
        <f ca="1">INDEX(Table1[FAKTUR],MG_1[//])</f>
        <v>UNTANA</v>
      </c>
      <c r="F46" t="str">
        <f ca="1">INDEX(Table1[SUPPLIER],MG_1[//])</f>
        <v>DB STATIONERY</v>
      </c>
      <c r="G46" s="2">
        <f ca="1">INDEX(Table1[CTN_MG_1],MG_1[//])</f>
        <v>1</v>
      </c>
      <c r="H46" s="2" t="str">
        <f ca="1">INDEX(Table1[QTY_ECER_MG_1],MG_1[[#This Row],[//]])&amp;" "&amp;INDEX(Table1[STN_ECER_MG_1],MG_1[[#This Row],[//]])</f>
        <v xml:space="preserve"> </v>
      </c>
      <c r="I46" s="4"/>
      <c r="J46" s="4"/>
      <c r="K46" s="2">
        <f ca="1">SUM(MG_1[[#This Row],[MASUK]]-SUM(MG_1[[#This Row],[KELUAR]:[BONGKAR]]))</f>
        <v>1</v>
      </c>
    </row>
    <row r="47" spans="1:11" x14ac:dyDescent="0.25">
      <c r="A47">
        <v>46</v>
      </c>
      <c r="B47">
        <f ca="1">MATCH(MG_1[ID_1],Table1[ID_1],0)</f>
        <v>55</v>
      </c>
      <c r="C47">
        <f ca="1">INDEX(Table1[// LOG STOCK],MG_1[//])</f>
        <v>2941</v>
      </c>
      <c r="D47" t="str">
        <f ca="1">INDEX(Table1[NB BM],MG_1[//])</f>
        <v>Mech Pen Tizo 2.0 TM 030-C</v>
      </c>
      <c r="E47" t="str">
        <f ca="1">INDEX(Table1[FAKTUR],MG_1[//])</f>
        <v>UNTANA</v>
      </c>
      <c r="F47" t="str">
        <f ca="1">INDEX(Table1[SUPPLIER],MG_1[//])</f>
        <v>DB</v>
      </c>
      <c r="G47" s="2">
        <f ca="1">INDEX(Table1[CTN_MG_1],MG_1[//])</f>
        <v>1</v>
      </c>
      <c r="H47" s="2" t="str">
        <f ca="1">INDEX(Table1[QTY_ECER_MG_1],MG_1[[#This Row],[//]])&amp;" "&amp;INDEX(Table1[STN_ECER_MG_1],MG_1[[#This Row],[//]])</f>
        <v xml:space="preserve"> </v>
      </c>
      <c r="I47" s="4"/>
      <c r="J47" s="4"/>
      <c r="K47" s="2">
        <f ca="1">SUM(MG_1[[#This Row],[MASUK]]-SUM(MG_1[[#This Row],[KELUAR]:[BONGKAR]]))</f>
        <v>1</v>
      </c>
    </row>
    <row r="48" spans="1:11" x14ac:dyDescent="0.25">
      <c r="A48">
        <v>47</v>
      </c>
      <c r="B48">
        <f ca="1">MATCH(MG_1[ID_1],Table1[ID_1],0)</f>
        <v>56</v>
      </c>
      <c r="C48">
        <f ca="1">INDEX(Table1[// LOG STOCK],MG_1[//])</f>
        <v>2943</v>
      </c>
      <c r="D48" t="str">
        <f ca="1">INDEX(Table1[NB BM],MG_1[//])</f>
        <v>Mech pen Tizo 2.0 TM 030-H</v>
      </c>
      <c r="E48" t="str">
        <f ca="1">INDEX(Table1[FAKTUR],MG_1[//])</f>
        <v>UNTANA</v>
      </c>
      <c r="F48" t="str">
        <f ca="1">INDEX(Table1[SUPPLIER],MG_1[//])</f>
        <v>DB</v>
      </c>
      <c r="G48" s="2">
        <f ca="1">INDEX(Table1[CTN_MG_1],MG_1[//])</f>
        <v>1</v>
      </c>
      <c r="H48" s="2" t="str">
        <f ca="1">INDEX(Table1[QTY_ECER_MG_1],MG_1[[#This Row],[//]])&amp;" "&amp;INDEX(Table1[STN_ECER_MG_1],MG_1[[#This Row],[//]])</f>
        <v xml:space="preserve"> </v>
      </c>
      <c r="I48" s="4"/>
      <c r="J48" s="4"/>
      <c r="K48" s="2">
        <f ca="1">SUM(MG_1[[#This Row],[MASUK]]-SUM(MG_1[[#This Row],[KELUAR]:[BONGKAR]]))</f>
        <v>1</v>
      </c>
    </row>
    <row r="49" spans="1:11" x14ac:dyDescent="0.25">
      <c r="A49">
        <v>48</v>
      </c>
      <c r="B49">
        <f ca="1">MATCH(MG_1[ID_1],Table1[ID_1],0)</f>
        <v>57</v>
      </c>
      <c r="C49">
        <f ca="1">INDEX(Table1[// LOG STOCK],MG_1[//])</f>
        <v>2958</v>
      </c>
      <c r="D49" t="str">
        <f ca="1">INDEX(Table1[NB BM],MG_1[//])</f>
        <v>Mech Tizo TM-01800</v>
      </c>
      <c r="E49" t="str">
        <f ca="1">INDEX(Table1[FAKTUR],MG_1[//])</f>
        <v>UNTANA</v>
      </c>
      <c r="F49" t="str">
        <f ca="1">INDEX(Table1[SUPPLIER],MG_1[//])</f>
        <v>DB</v>
      </c>
      <c r="G49" s="2">
        <f ca="1">INDEX(Table1[CTN_MG_1],MG_1[//])</f>
        <v>1</v>
      </c>
      <c r="H49" s="2" t="str">
        <f ca="1">INDEX(Table1[QTY_ECER_MG_1],MG_1[[#This Row],[//]])&amp;" "&amp;INDEX(Table1[STN_ECER_MG_1],MG_1[[#This Row],[//]])</f>
        <v xml:space="preserve"> </v>
      </c>
      <c r="I49" s="4"/>
      <c r="J49" s="4"/>
      <c r="K49" s="2">
        <f ca="1">SUM(MG_1[[#This Row],[MASUK]]-SUM(MG_1[[#This Row],[KELUAR]:[BONGKAR]]))</f>
        <v>1</v>
      </c>
    </row>
    <row r="50" spans="1:11" x14ac:dyDescent="0.25">
      <c r="A50">
        <v>49</v>
      </c>
      <c r="B50">
        <f ca="1">MATCH(MG_1[ID_1],Table1[ID_1],0)</f>
        <v>58</v>
      </c>
      <c r="C50">
        <f ca="1">INDEX(Table1[// LOG STOCK],MG_1[//])</f>
        <v>873</v>
      </c>
      <c r="D50" t="str">
        <f ca="1">INDEX(Table1[NB BM],MG_1[//])</f>
        <v>Gel pen debozz 0.5 DB-G05</v>
      </c>
      <c r="E50" t="str">
        <f ca="1">INDEX(Table1[FAKTUR],MG_1[//])</f>
        <v>UNTANA</v>
      </c>
      <c r="F50">
        <f ca="1">INDEX(Table1[SUPPLIER],MG_1[//])</f>
        <v>99</v>
      </c>
      <c r="G50" s="2">
        <f ca="1">INDEX(Table1[CTN_MG_1],MG_1[//])</f>
        <v>10</v>
      </c>
      <c r="H50" s="2" t="str">
        <f ca="1">INDEX(Table1[QTY_ECER_MG_1],MG_1[[#This Row],[//]])&amp;" "&amp;INDEX(Table1[STN_ECER_MG_1],MG_1[[#This Row],[//]])</f>
        <v xml:space="preserve"> </v>
      </c>
      <c r="I50" s="4"/>
      <c r="J50" s="4"/>
      <c r="K50" s="2">
        <f ca="1">SUM(MG_1[[#This Row],[MASUK]]-SUM(MG_1[[#This Row],[KELUAR]:[BONGKAR]]))</f>
        <v>10</v>
      </c>
    </row>
    <row r="51" spans="1:11" x14ac:dyDescent="0.25">
      <c r="A51">
        <v>50</v>
      </c>
      <c r="B51">
        <f ca="1">MATCH(MG_1[ID_1],Table1[ID_1],0)</f>
        <v>59</v>
      </c>
      <c r="C51">
        <f ca="1">INDEX(Table1[// LOG STOCK],MG_1[//])</f>
        <v>875</v>
      </c>
      <c r="D51" t="str">
        <f ca="1">INDEX(Table1[NB BM],MG_1[//])</f>
        <v>Gel pen Zui Zhua HY-1020 Hitam</v>
      </c>
      <c r="E51" t="str">
        <f ca="1">INDEX(Table1[FAKTUR],MG_1[//])</f>
        <v>UNTANA</v>
      </c>
      <c r="F51" t="str">
        <f ca="1">INDEX(Table1[SUPPLIER],MG_1[//])</f>
        <v>GALAXY</v>
      </c>
      <c r="G51" s="2">
        <f ca="1">INDEX(Table1[CTN_MG_1],MG_1[//])</f>
        <v>26</v>
      </c>
      <c r="H51" s="2" t="str">
        <f ca="1">INDEX(Table1[QTY_ECER_MG_1],MG_1[[#This Row],[//]])&amp;" "&amp;INDEX(Table1[STN_ECER_MG_1],MG_1[[#This Row],[//]])</f>
        <v xml:space="preserve"> </v>
      </c>
      <c r="I51" s="4"/>
      <c r="J51" s="4"/>
      <c r="K51" s="2">
        <f ca="1">SUM(MG_1[[#This Row],[MASUK]]-SUM(MG_1[[#This Row],[KELUAR]:[BONGKAR]]))</f>
        <v>26</v>
      </c>
    </row>
    <row r="52" spans="1:11" x14ac:dyDescent="0.25">
      <c r="A52">
        <v>51</v>
      </c>
      <c r="B52">
        <f ca="1">MATCH(MG_1[ID_1],Table1[ID_1],0)</f>
        <v>60</v>
      </c>
      <c r="C52">
        <f ca="1">INDEX(Table1[// LOG STOCK],MG_1[//])</f>
        <v>875</v>
      </c>
      <c r="D52" t="str">
        <f ca="1">INDEX(Table1[NB BM],MG_1[//])</f>
        <v>Gel pen Zui Zhua HY-1020 Hitam</v>
      </c>
      <c r="E52" t="str">
        <f ca="1">INDEX(Table1[FAKTUR],MG_1[//])</f>
        <v>UNTANA</v>
      </c>
      <c r="F52" t="str">
        <f ca="1">INDEX(Table1[SUPPLIER],MG_1[//])</f>
        <v>GALAXY</v>
      </c>
      <c r="G52" s="2">
        <f ca="1">INDEX(Table1[CTN_MG_1],MG_1[//])</f>
        <v>50</v>
      </c>
      <c r="H52" s="2" t="str">
        <f ca="1">INDEX(Table1[QTY_ECER_MG_1],MG_1[[#This Row],[//]])&amp;" "&amp;INDEX(Table1[STN_ECER_MG_1],MG_1[[#This Row],[//]])</f>
        <v xml:space="preserve"> </v>
      </c>
      <c r="I52" s="4"/>
      <c r="J52" s="4"/>
      <c r="K52" s="2">
        <f ca="1">SUM(MG_1[[#This Row],[MASUK]]-SUM(MG_1[[#This Row],[KELUAR]:[BONGKAR]]))</f>
        <v>50</v>
      </c>
    </row>
    <row r="53" spans="1:11" x14ac:dyDescent="0.25">
      <c r="A53">
        <v>52</v>
      </c>
      <c r="B53">
        <f ca="1">MATCH(MG_1[ID_1],Table1[ID_1],0)</f>
        <v>61</v>
      </c>
      <c r="C53">
        <f ca="1">INDEX(Table1[// LOG STOCK],MG_1[//])</f>
        <v>3204</v>
      </c>
      <c r="D53" t="str">
        <f ca="1">INDEX(Table1[NB BM],MG_1[//])</f>
        <v>Refill/ Isi Bensia Lantu 1132</v>
      </c>
      <c r="E53" t="str">
        <f ca="1">INDEX(Table1[FAKTUR],MG_1[//])</f>
        <v>UNTANA</v>
      </c>
      <c r="F53" t="str">
        <f ca="1">INDEX(Table1[SUPPLIER],MG_1[//])</f>
        <v>MSI</v>
      </c>
      <c r="G53" s="2">
        <f ca="1">INDEX(Table1[CTN_MG_1],MG_1[//])</f>
        <v>15</v>
      </c>
      <c r="H53" s="2" t="str">
        <f ca="1">INDEX(Table1[QTY_ECER_MG_1],MG_1[[#This Row],[//]])&amp;" "&amp;INDEX(Table1[STN_ECER_MG_1],MG_1[[#This Row],[//]])</f>
        <v xml:space="preserve"> </v>
      </c>
      <c r="I53" s="4"/>
      <c r="J53" s="4"/>
      <c r="K53" s="2">
        <f ca="1">SUM(MG_1[[#This Row],[MASUK]]-SUM(MG_1[[#This Row],[KELUAR]:[BONGKAR]]))</f>
        <v>15</v>
      </c>
    </row>
    <row r="54" spans="1:11" hidden="1" x14ac:dyDescent="0.25">
      <c r="A54">
        <v>53</v>
      </c>
      <c r="B54">
        <f ca="1">MATCH(MG_1[ID_1],Table1[ID_1],0)</f>
        <v>62</v>
      </c>
      <c r="C54">
        <f ca="1">INDEX(Table1[// LOG STOCK],MG_1[//])</f>
        <v>1607</v>
      </c>
      <c r="D54" t="str">
        <f ca="1">INDEX(Table1[NB BM],MG_1[//])</f>
        <v>Pc Magnit FY-6822 (22x7.5)</v>
      </c>
      <c r="E54" t="str">
        <f ca="1">INDEX(Table1[FAKTUR],MG_1[//])</f>
        <v>ARTO MORO</v>
      </c>
      <c r="F54" t="str">
        <f ca="1">INDEX(Table1[SUPPLIER],MG_1[//])</f>
        <v>SAMUDERA ANGKASA JAYA</v>
      </c>
      <c r="G54" s="2">
        <f ca="1">INDEX(Table1[CTN_MG_1],MG_1[//])</f>
        <v>10</v>
      </c>
      <c r="H54" s="2" t="str">
        <f ca="1">INDEX(Table1[QTY_ECER_MG_1],MG_1[[#This Row],[//]])&amp;" "&amp;INDEX(Table1[STN_ECER_MG_1],MG_1[[#This Row],[//]])</f>
        <v xml:space="preserve"> </v>
      </c>
      <c r="I54" s="4"/>
      <c r="J54" s="4"/>
      <c r="K54" s="2">
        <f ca="1">SUM(MG_1[[#This Row],[MASUK]]-SUM(MG_1[[#This Row],[KELUAR]:[BONGKAR]]))</f>
        <v>10</v>
      </c>
    </row>
    <row r="55" spans="1:11" hidden="1" x14ac:dyDescent="0.25">
      <c r="A55">
        <v>54</v>
      </c>
      <c r="B55">
        <f ca="1">MATCH(MG_1[ID_1],Table1[ID_1],0)</f>
        <v>63</v>
      </c>
      <c r="C55">
        <f ca="1">INDEX(Table1[// LOG STOCK],MG_1[//])</f>
        <v>1590</v>
      </c>
      <c r="D55" t="str">
        <f ca="1">INDEX(Table1[NB BM],MG_1[//])</f>
        <v>Pc Magnit C-2755-1 (22x7.5)</v>
      </c>
      <c r="E55" t="str">
        <f ca="1">INDEX(Table1[FAKTUR],MG_1[//])</f>
        <v>ARTO MORO</v>
      </c>
      <c r="F55" t="str">
        <f ca="1">INDEX(Table1[SUPPLIER],MG_1[//])</f>
        <v>SAMUDERA ANGKASA JAYA</v>
      </c>
      <c r="G55" s="2">
        <f ca="1">INDEX(Table1[CTN_MG_1],MG_1[//])</f>
        <v>21</v>
      </c>
      <c r="H55" s="2" t="str">
        <f ca="1">INDEX(Table1[QTY_ECER_MG_1],MG_1[[#This Row],[//]])&amp;" "&amp;INDEX(Table1[STN_ECER_MG_1],MG_1[[#This Row],[//]])</f>
        <v xml:space="preserve"> </v>
      </c>
      <c r="I55" s="4"/>
      <c r="J55" s="4"/>
      <c r="K55" s="2">
        <f ca="1">SUM(MG_1[[#This Row],[MASUK]]-SUM(MG_1[[#This Row],[KELUAR]:[BONGKAR]]))</f>
        <v>21</v>
      </c>
    </row>
    <row r="56" spans="1:11" hidden="1" x14ac:dyDescent="0.25">
      <c r="A56">
        <v>55</v>
      </c>
      <c r="B56">
        <f ca="1">MATCH(MG_1[ID_1],Table1[ID_1],0)</f>
        <v>64</v>
      </c>
      <c r="C56">
        <f ca="1">INDEX(Table1[// LOG STOCK],MG_1[//])</f>
        <v>1609</v>
      </c>
      <c r="D56" t="str">
        <f ca="1">INDEX(Table1[NB BM],MG_1[//])</f>
        <v>Pc Magnit JH-220 A (22x8.5)</v>
      </c>
      <c r="E56" t="str">
        <f ca="1">INDEX(Table1[FAKTUR],MG_1[//])</f>
        <v>ARTO MORO</v>
      </c>
      <c r="F56" t="str">
        <f ca="1">INDEX(Table1[SUPPLIER],MG_1[//])</f>
        <v>SAMUDERA ANGKASA JAYA</v>
      </c>
      <c r="G56" s="2">
        <f ca="1">INDEX(Table1[CTN_MG_1],MG_1[//])</f>
        <v>26</v>
      </c>
      <c r="H56" s="2" t="str">
        <f ca="1">INDEX(Table1[QTY_ECER_MG_1],MG_1[[#This Row],[//]])&amp;" "&amp;INDEX(Table1[STN_ECER_MG_1],MG_1[[#This Row],[//]])</f>
        <v xml:space="preserve"> </v>
      </c>
      <c r="I56" s="4"/>
      <c r="J56" s="4"/>
      <c r="K56" s="2">
        <f ca="1">SUM(MG_1[[#This Row],[MASUK]]-SUM(MG_1[[#This Row],[KELUAR]:[BONGKAR]]))</f>
        <v>26</v>
      </c>
    </row>
    <row r="57" spans="1:11" x14ac:dyDescent="0.25">
      <c r="A57">
        <v>56</v>
      </c>
      <c r="B57">
        <f ca="1">MATCH(MG_1[ID_1],Table1[ID_1],0)</f>
        <v>65</v>
      </c>
      <c r="C57">
        <f ca="1">INDEX(Table1[// LOG STOCK],MG_1[//])</f>
        <v>3219</v>
      </c>
      <c r="D57" t="str">
        <f ca="1">INDEX(Table1[NB BM],MG_1[//])</f>
        <v>Sampul Samson Boxy Batik</v>
      </c>
      <c r="E57" t="str">
        <f ca="1">INDEX(Table1[FAKTUR],MG_1[//])</f>
        <v>UNTANA</v>
      </c>
      <c r="F57" t="str">
        <f ca="1">INDEX(Table1[SUPPLIER],MG_1[//])</f>
        <v>PARAMA</v>
      </c>
      <c r="G57" s="2">
        <f ca="1">INDEX(Table1[CTN_MG_1],MG_1[//])</f>
        <v>15</v>
      </c>
      <c r="H57" s="2" t="str">
        <f ca="1">INDEX(Table1[QTY_ECER_MG_1],MG_1[[#This Row],[//]])&amp;" "&amp;INDEX(Table1[STN_ECER_MG_1],MG_1[[#This Row],[//]])</f>
        <v xml:space="preserve"> </v>
      </c>
      <c r="I57" s="4"/>
      <c r="J57" s="4"/>
      <c r="K57" s="2">
        <f ca="1">SUM(MG_1[[#This Row],[MASUK]]-SUM(MG_1[[#This Row],[KELUAR]:[BONGKAR]]))</f>
        <v>15</v>
      </c>
    </row>
    <row r="58" spans="1:11" x14ac:dyDescent="0.25">
      <c r="A58">
        <v>57</v>
      </c>
      <c r="B58">
        <f ca="1">MATCH(MG_1[ID_1],Table1[ID_1],0)</f>
        <v>66</v>
      </c>
      <c r="C58" t="e">
        <f ca="1">INDEX(Table1[// LOG STOCK],MG_1[//])</f>
        <v>#N/A</v>
      </c>
      <c r="D58" t="str">
        <f ca="1">INDEX(Table1[NB BM],MG_1[//])</f>
        <v>Malam Shintoeng TG 6-12W</v>
      </c>
      <c r="E58" t="str">
        <f ca="1">INDEX(Table1[FAKTUR],MG_1[//])</f>
        <v>UNTANA</v>
      </c>
      <c r="F58" t="str">
        <f ca="1">INDEX(Table1[SUPPLIER],MG_1[//])</f>
        <v>HANSA</v>
      </c>
      <c r="G58" s="2">
        <f ca="1">INDEX(Table1[CTN_MG_1],MG_1[//])</f>
        <v>0</v>
      </c>
      <c r="H58" s="2" t="str">
        <f ca="1">INDEX(Table1[QTY_ECER_MG_1],MG_1[[#This Row],[//]])&amp;" "&amp;INDEX(Table1[STN_ECER_MG_1],MG_1[[#This Row],[//]])</f>
        <v>12 PCS</v>
      </c>
      <c r="I58" s="4"/>
      <c r="J58" s="4"/>
      <c r="K58" s="2">
        <f ca="1">SUM(MG_1[[#This Row],[MASUK]]-SUM(MG_1[[#This Row],[KELUAR]:[BONGKAR]]))</f>
        <v>0</v>
      </c>
    </row>
    <row r="59" spans="1:11" x14ac:dyDescent="0.25">
      <c r="A59">
        <v>58</v>
      </c>
      <c r="B59">
        <f ca="1">MATCH(MG_1[ID_1],Table1[ID_1],0)</f>
        <v>67</v>
      </c>
      <c r="C59" t="e">
        <f ca="1">INDEX(Table1[// LOG STOCK],MG_1[//])</f>
        <v>#N/A</v>
      </c>
      <c r="D59" t="str">
        <f ca="1">INDEX(Table1[NB BM],MG_1[//])</f>
        <v>Malam Shintoeng K 6-12W</v>
      </c>
      <c r="E59" t="str">
        <f ca="1">INDEX(Table1[FAKTUR],MG_1[//])</f>
        <v>UNTANA</v>
      </c>
      <c r="F59" t="str">
        <f ca="1">INDEX(Table1[SUPPLIER],MG_1[//])</f>
        <v>HANSA</v>
      </c>
      <c r="G59" s="2">
        <f ca="1">INDEX(Table1[CTN_MG_1],MG_1[//])</f>
        <v>0</v>
      </c>
      <c r="H59" s="2" t="str">
        <f ca="1">INDEX(Table1[QTY_ECER_MG_1],MG_1[[#This Row],[//]])&amp;" "&amp;INDEX(Table1[STN_ECER_MG_1],MG_1[[#This Row],[//]])</f>
        <v>12 PCS</v>
      </c>
      <c r="I59" s="4"/>
      <c r="J59" s="4"/>
      <c r="K59" s="2">
        <f ca="1">SUM(MG_1[[#This Row],[MASUK]]-SUM(MG_1[[#This Row],[KELUAR]:[BONGKAR]]))</f>
        <v>0</v>
      </c>
    </row>
    <row r="60" spans="1:11" x14ac:dyDescent="0.25">
      <c r="A60">
        <v>59</v>
      </c>
      <c r="B60">
        <f ca="1">MATCH(MG_1[ID_1],Table1[ID_1],0)</f>
        <v>68</v>
      </c>
      <c r="C60" t="e">
        <f ca="1">INDEX(Table1[// LOG STOCK],MG_1[//])</f>
        <v>#N/A</v>
      </c>
      <c r="D60" t="str">
        <f ca="1">INDEX(Table1[NB BM],MG_1[//])</f>
        <v>Malam Shintoeng K 1W polos</v>
      </c>
      <c r="E60" t="str">
        <f ca="1">INDEX(Table1[FAKTUR],MG_1[//])</f>
        <v>UNTANA</v>
      </c>
      <c r="F60" t="str">
        <f ca="1">INDEX(Table1[SUPPLIER],MG_1[//])</f>
        <v>HANSA</v>
      </c>
      <c r="G60" s="2">
        <f ca="1">INDEX(Table1[CTN_MG_1],MG_1[//])</f>
        <v>0</v>
      </c>
      <c r="H60" s="2" t="str">
        <f ca="1">INDEX(Table1[QTY_ECER_MG_1],MG_1[[#This Row],[//]])&amp;" "&amp;INDEX(Table1[STN_ECER_MG_1],MG_1[[#This Row],[//]])</f>
        <v>12 PCS</v>
      </c>
      <c r="I60" s="4"/>
      <c r="J60" s="4"/>
      <c r="K60" s="2">
        <f ca="1">SUM(MG_1[[#This Row],[MASUK]]-SUM(MG_1[[#This Row],[KELUAR]:[BONGKAR]]))</f>
        <v>0</v>
      </c>
    </row>
    <row r="61" spans="1:11" x14ac:dyDescent="0.25">
      <c r="A61">
        <v>60</v>
      </c>
      <c r="B61">
        <f ca="1">MATCH(MG_1[ID_1],Table1[ID_1],0)</f>
        <v>69</v>
      </c>
      <c r="C61">
        <f ca="1">INDEX(Table1[// LOG STOCK],MG_1[//])</f>
        <v>1388</v>
      </c>
      <c r="D61" t="str">
        <f ca="1">INDEX(Table1[NB BM],MG_1[//])</f>
        <v>Name Tag Dus Merah 301</v>
      </c>
      <c r="E61" t="str">
        <f ca="1">INDEX(Table1[FAKTUR],MG_1[//])</f>
        <v>UNTANA</v>
      </c>
      <c r="F61" t="str">
        <f ca="1">INDEX(Table1[SUPPLIER],MG_1[//])</f>
        <v>ETJ</v>
      </c>
      <c r="G61" s="2">
        <f ca="1">INDEX(Table1[CTN_MG_1],MG_1[//])</f>
        <v>2</v>
      </c>
      <c r="H61" s="2" t="str">
        <f ca="1">INDEX(Table1[QTY_ECER_MG_1],MG_1[[#This Row],[//]])&amp;" "&amp;INDEX(Table1[STN_ECER_MG_1],MG_1[[#This Row],[//]])</f>
        <v xml:space="preserve"> </v>
      </c>
      <c r="I61" s="4"/>
      <c r="J61" s="4"/>
      <c r="K61" s="2">
        <f ca="1">SUM(MG_1[[#This Row],[MASUK]]-SUM(MG_1[[#This Row],[KELUAR]:[BONGKAR]]))</f>
        <v>2</v>
      </c>
    </row>
    <row r="62" spans="1:11" x14ac:dyDescent="0.25">
      <c r="A62">
        <v>61</v>
      </c>
      <c r="B62">
        <f ca="1">MATCH(MG_1[ID_1],Table1[ID_1],0)</f>
        <v>70</v>
      </c>
      <c r="C62" t="e">
        <f ca="1">INDEX(Table1[// LOG STOCK],MG_1[//])</f>
        <v>#N/A</v>
      </c>
      <c r="D62" t="str">
        <f ca="1">INDEX(Table1[NB BM],MG_1[//])</f>
        <v>Meja Ipad Import Jumbo Karakter</v>
      </c>
      <c r="E62" t="str">
        <f ca="1">INDEX(Table1[FAKTUR],MG_1[//])</f>
        <v>UNTANA</v>
      </c>
      <c r="F62" t="str">
        <f ca="1">INDEX(Table1[SUPPLIER],MG_1[//])</f>
        <v>SAPUTRO OFFICE</v>
      </c>
      <c r="G62" s="2">
        <f ca="1">INDEX(Table1[CTN_MG_1],MG_1[//])</f>
        <v>20</v>
      </c>
      <c r="H62" s="2" t="str">
        <f ca="1">INDEX(Table1[QTY_ECER_MG_1],MG_1[[#This Row],[//]])&amp;" "&amp;INDEX(Table1[STN_ECER_MG_1],MG_1[[#This Row],[//]])</f>
        <v xml:space="preserve"> </v>
      </c>
      <c r="I62" s="4"/>
      <c r="J62" s="4"/>
      <c r="K62" s="2">
        <f ca="1">SUM(MG_1[[#This Row],[MASUK]]-SUM(MG_1[[#This Row],[KELUAR]:[BONGKAR]]))</f>
        <v>20</v>
      </c>
    </row>
    <row r="63" spans="1:11" hidden="1" x14ac:dyDescent="0.25">
      <c r="A63">
        <v>62</v>
      </c>
      <c r="B63">
        <f ca="1">MATCH(MG_1[ID_1],Table1[ID_1],0)</f>
        <v>71</v>
      </c>
      <c r="C63">
        <f ca="1">INDEX(Table1[// LOG STOCK],MG_1[//])</f>
        <v>3254</v>
      </c>
      <c r="D63" t="str">
        <f ca="1">INDEX(Table1[NB BM],MG_1[//])</f>
        <v>Stapler SDI 1102</v>
      </c>
      <c r="E63" t="str">
        <f ca="1">INDEX(Table1[FAKTUR],MG_1[//])</f>
        <v>ARTO MORO</v>
      </c>
      <c r="F63" t="str">
        <f ca="1">INDEX(Table1[SUPPLIER],MG_1[//])</f>
        <v>SDI</v>
      </c>
      <c r="G63" s="2">
        <f ca="1">INDEX(Table1[CTN_MG_1],MG_1[//])</f>
        <v>1</v>
      </c>
      <c r="H63" s="2" t="str">
        <f ca="1">INDEX(Table1[QTY_ECER_MG_1],MG_1[[#This Row],[//]])&amp;" "&amp;INDEX(Table1[STN_ECER_MG_1],MG_1[[#This Row],[//]])</f>
        <v xml:space="preserve"> </v>
      </c>
      <c r="I63" s="4"/>
      <c r="J63" s="4"/>
      <c r="K63" s="2">
        <f ca="1">SUM(MG_1[[#This Row],[MASUK]]-SUM(MG_1[[#This Row],[KELUAR]:[BONGKAR]]))</f>
        <v>1</v>
      </c>
    </row>
    <row r="64" spans="1:11" hidden="1" x14ac:dyDescent="0.25">
      <c r="A64">
        <v>63</v>
      </c>
      <c r="B64">
        <f ca="1">MATCH(MG_1[ID_1],Table1[ID_1],0)</f>
        <v>72</v>
      </c>
      <c r="C64" t="e">
        <f ca="1">INDEX(Table1[// LOG STOCK],MG_1[//])</f>
        <v>#N/A</v>
      </c>
      <c r="D64" t="str">
        <f ca="1">INDEX(Table1[NB BM],MG_1[//])</f>
        <v>Cutter ZRM A-300 A Lock</v>
      </c>
      <c r="E64" t="str">
        <f ca="1">INDEX(Table1[FAKTUR],MG_1[//])</f>
        <v>ARTO MORO</v>
      </c>
      <c r="F64" t="str">
        <f ca="1">INDEX(Table1[SUPPLIER],MG_1[//])</f>
        <v>SDI</v>
      </c>
      <c r="G64" s="2">
        <f ca="1">INDEX(Table1[CTN_MG_1],MG_1[//])</f>
        <v>1</v>
      </c>
      <c r="H64" s="2" t="str">
        <f ca="1">INDEX(Table1[QTY_ECER_MG_1],MG_1[[#This Row],[//]])&amp;" "&amp;INDEX(Table1[STN_ECER_MG_1],MG_1[[#This Row],[//]])</f>
        <v xml:space="preserve"> </v>
      </c>
      <c r="I64" s="4"/>
      <c r="J64" s="4"/>
      <c r="K64" s="2">
        <f ca="1">SUM(MG_1[[#This Row],[MASUK]]-SUM(MG_1[[#This Row],[KELUAR]:[BONGKAR]]))</f>
        <v>1</v>
      </c>
    </row>
    <row r="65" spans="1:11" hidden="1" x14ac:dyDescent="0.25">
      <c r="A65">
        <v>64</v>
      </c>
      <c r="B65">
        <f ca="1">MATCH(MG_1[ID_1],Table1[ID_1],0)</f>
        <v>73</v>
      </c>
      <c r="C65" t="e">
        <f ca="1">INDEX(Table1[// LOG STOCK],MG_1[//])</f>
        <v>#N/A</v>
      </c>
      <c r="D65" t="str">
        <f ca="1">INDEX(Table1[NB BM],MG_1[//])</f>
        <v>Cutter ZRM L-500</v>
      </c>
      <c r="E65" t="str">
        <f ca="1">INDEX(Table1[FAKTUR],MG_1[//])</f>
        <v>ARTO MORO</v>
      </c>
      <c r="F65" t="str">
        <f ca="1">INDEX(Table1[SUPPLIER],MG_1[//])</f>
        <v>SDI</v>
      </c>
      <c r="G65" s="2">
        <f ca="1">INDEX(Table1[CTN_MG_1],MG_1[//])</f>
        <v>1</v>
      </c>
      <c r="H65" s="2" t="str">
        <f ca="1">INDEX(Table1[QTY_ECER_MG_1],MG_1[[#This Row],[//]])&amp;" "&amp;INDEX(Table1[STN_ECER_MG_1],MG_1[[#This Row],[//]])</f>
        <v xml:space="preserve"> </v>
      </c>
      <c r="I65" s="4"/>
      <c r="J65" s="4"/>
      <c r="K65" s="2">
        <f ca="1">SUM(MG_1[[#This Row],[MASUK]]-SUM(MG_1[[#This Row],[KELUAR]:[BONGKAR]]))</f>
        <v>1</v>
      </c>
    </row>
    <row r="66" spans="1:11" x14ac:dyDescent="0.25">
      <c r="A66">
        <v>65</v>
      </c>
      <c r="B66">
        <f ca="1">MATCH(MG_1[ID_1],Table1[ID_1],0)</f>
        <v>74</v>
      </c>
      <c r="C66">
        <f ca="1">INDEX(Table1[// LOG STOCK],MG_1[//])</f>
        <v>1388</v>
      </c>
      <c r="D66" t="str">
        <f ca="1">INDEX(Table1[NB BM],MG_1[//])</f>
        <v>Name Tag Dus Merah 301</v>
      </c>
      <c r="E66" t="str">
        <f ca="1">INDEX(Table1[FAKTUR],MG_1[//])</f>
        <v>UNTANA</v>
      </c>
      <c r="F66" t="str">
        <f ca="1">INDEX(Table1[SUPPLIER],MG_1[//])</f>
        <v>ETJ</v>
      </c>
      <c r="G66" s="2">
        <f ca="1">INDEX(Table1[CTN_MG_1],MG_1[//])</f>
        <v>2</v>
      </c>
      <c r="H66" s="2" t="str">
        <f ca="1">INDEX(Table1[QTY_ECER_MG_1],MG_1[[#This Row],[//]])&amp;" "&amp;INDEX(Table1[STN_ECER_MG_1],MG_1[[#This Row],[//]])</f>
        <v xml:space="preserve"> </v>
      </c>
      <c r="I66" s="4"/>
      <c r="J66" s="4"/>
      <c r="K66" s="2">
        <f ca="1">SUM(MG_1[[#This Row],[MASUK]]-SUM(MG_1[[#This Row],[KELUAR]:[BONGKAR]]))</f>
        <v>2</v>
      </c>
    </row>
    <row r="67" spans="1:11" x14ac:dyDescent="0.25">
      <c r="A67">
        <v>66</v>
      </c>
      <c r="B67">
        <f ca="1">MATCH(MG_1[ID_1],Table1[ID_1],0)</f>
        <v>75</v>
      </c>
      <c r="C67">
        <f ca="1">INDEX(Table1[// LOG STOCK],MG_1[//])</f>
        <v>2605</v>
      </c>
      <c r="D67" t="str">
        <f ca="1">INDEX(Table1[NB BM],MG_1[//])</f>
        <v>BT batik kain</v>
      </c>
      <c r="E67" t="str">
        <f ca="1">INDEX(Table1[FAKTUR],MG_1[//])</f>
        <v>UNTANA</v>
      </c>
      <c r="F67" t="str">
        <f ca="1">INDEX(Table1[SUPPLIER],MG_1[//])</f>
        <v>GLORY</v>
      </c>
      <c r="G67" s="2">
        <f ca="1">INDEX(Table1[CTN_MG_1],MG_1[//])</f>
        <v>1</v>
      </c>
      <c r="H67" s="2" t="str">
        <f ca="1">INDEX(Table1[QTY_ECER_MG_1],MG_1[[#This Row],[//]])&amp;" "&amp;INDEX(Table1[STN_ECER_MG_1],MG_1[[#This Row],[//]])</f>
        <v xml:space="preserve"> </v>
      </c>
      <c r="I67" s="4"/>
      <c r="J67" s="4"/>
      <c r="K67" s="2">
        <f ca="1">SUM(MG_1[[#This Row],[MASUK]]-SUM(MG_1[[#This Row],[KELUAR]:[BONGKAR]]))</f>
        <v>1</v>
      </c>
    </row>
    <row r="68" spans="1:11" x14ac:dyDescent="0.25">
      <c r="A68">
        <v>67</v>
      </c>
      <c r="B68">
        <f ca="1">MATCH(MG_1[ID_1],Table1[ID_1],0)</f>
        <v>76</v>
      </c>
      <c r="C68">
        <f ca="1">INDEX(Table1[// LOG STOCK],MG_1[//])</f>
        <v>2761</v>
      </c>
      <c r="D68" t="str">
        <f ca="1">INDEX(Table1[NB BM],MG_1[//])</f>
        <v>Gel pen Tizo 1.0 TG 340</v>
      </c>
      <c r="E68" t="str">
        <f ca="1">INDEX(Table1[FAKTUR],MG_1[//])</f>
        <v>UNTANA</v>
      </c>
      <c r="F68" t="str">
        <f ca="1">INDEX(Table1[SUPPLIER],MG_1[//])</f>
        <v>DB STATIONERY</v>
      </c>
      <c r="G68" s="2">
        <f ca="1">INDEX(Table1[CTN_MG_1],MG_1[//])</f>
        <v>10</v>
      </c>
      <c r="H68" s="2" t="str">
        <f ca="1">INDEX(Table1[QTY_ECER_MG_1],MG_1[[#This Row],[//]])&amp;" "&amp;INDEX(Table1[STN_ECER_MG_1],MG_1[[#This Row],[//]])</f>
        <v xml:space="preserve"> </v>
      </c>
      <c r="I68" s="4"/>
      <c r="J68" s="4"/>
      <c r="K68" s="2">
        <f ca="1">SUM(MG_1[[#This Row],[MASUK]]-SUM(MG_1[[#This Row],[KELUAR]:[BONGKAR]]))</f>
        <v>10</v>
      </c>
    </row>
    <row r="69" spans="1:11" x14ac:dyDescent="0.25">
      <c r="A69">
        <v>68</v>
      </c>
      <c r="B69">
        <f ca="1">MATCH(MG_1[ID_1],Table1[ID_1],0)</f>
        <v>77</v>
      </c>
      <c r="C69">
        <f ca="1">INDEX(Table1[// LOG STOCK],MG_1[//])</f>
        <v>874</v>
      </c>
      <c r="D69" t="str">
        <f ca="1">INDEX(Table1[NB BM],MG_1[//])</f>
        <v>Gel pen Tizo 1.0 TG 340 biru</v>
      </c>
      <c r="E69" t="str">
        <f ca="1">INDEX(Table1[FAKTUR],MG_1[//])</f>
        <v>UNTANA</v>
      </c>
      <c r="F69" t="str">
        <f ca="1">INDEX(Table1[SUPPLIER],MG_1[//])</f>
        <v>DB STATIONERY</v>
      </c>
      <c r="G69" s="2">
        <f ca="1">INDEX(Table1[CTN_MG_1],MG_1[//])</f>
        <v>5</v>
      </c>
      <c r="H69" s="2" t="str">
        <f ca="1">INDEX(Table1[QTY_ECER_MG_1],MG_1[[#This Row],[//]])&amp;" "&amp;INDEX(Table1[STN_ECER_MG_1],MG_1[[#This Row],[//]])</f>
        <v xml:space="preserve"> </v>
      </c>
      <c r="I69" s="4"/>
      <c r="J69" s="4"/>
      <c r="K69" s="2">
        <f ca="1">SUM(MG_1[[#This Row],[MASUK]]-SUM(MG_1[[#This Row],[KELUAR]:[BONGKAR]]))</f>
        <v>5</v>
      </c>
    </row>
    <row r="70" spans="1:11" x14ac:dyDescent="0.25">
      <c r="A70">
        <v>69</v>
      </c>
      <c r="B70">
        <f ca="1">MATCH(MG_1[ID_1],Table1[ID_1],0)</f>
        <v>78</v>
      </c>
      <c r="C70">
        <f ca="1">INDEX(Table1[// LOG STOCK],MG_1[//])</f>
        <v>2940</v>
      </c>
      <c r="D70" t="str">
        <f ca="1">INDEX(Table1[NB BM],MG_1[//])</f>
        <v>Mech Pen Tizo 2.0 TM 030A-1</v>
      </c>
      <c r="E70" t="str">
        <f ca="1">INDEX(Table1[FAKTUR],MG_1[//])</f>
        <v>UNTANA</v>
      </c>
      <c r="F70" t="str">
        <f ca="1">INDEX(Table1[SUPPLIER],MG_1[//])</f>
        <v>DB</v>
      </c>
      <c r="G70" s="2">
        <f ca="1">INDEX(Table1[CTN_MG_1],MG_1[//])</f>
        <v>2</v>
      </c>
      <c r="H70" s="2" t="str">
        <f ca="1">INDEX(Table1[QTY_ECER_MG_1],MG_1[[#This Row],[//]])&amp;" "&amp;INDEX(Table1[STN_ECER_MG_1],MG_1[[#This Row],[//]])</f>
        <v xml:space="preserve"> </v>
      </c>
      <c r="I70" s="4"/>
      <c r="J70" s="4"/>
      <c r="K70" s="2">
        <f ca="1">SUM(MG_1[[#This Row],[MASUK]]-SUM(MG_1[[#This Row],[KELUAR]:[BONGKAR]]))</f>
        <v>2</v>
      </c>
    </row>
    <row r="71" spans="1:11" x14ac:dyDescent="0.25">
      <c r="A71">
        <v>70</v>
      </c>
      <c r="B71">
        <f ca="1">MATCH(MG_1[ID_1],Table1[ID_1],0)</f>
        <v>79</v>
      </c>
      <c r="C71">
        <f ca="1">INDEX(Table1[// LOG STOCK],MG_1[//])</f>
        <v>2941</v>
      </c>
      <c r="D71" t="str">
        <f ca="1">INDEX(Table1[NB BM],MG_1[//])</f>
        <v>Mech pen Tizo 2.0 TM 030-C</v>
      </c>
      <c r="E71" t="str">
        <f ca="1">INDEX(Table1[FAKTUR],MG_1[//])</f>
        <v>UNTANA</v>
      </c>
      <c r="F71">
        <f ca="1">INDEX(Table1[SUPPLIER],MG_1[//])</f>
        <v>99</v>
      </c>
      <c r="G71" s="2">
        <f ca="1">INDEX(Table1[CTN_MG_1],MG_1[//])</f>
        <v>2</v>
      </c>
      <c r="H71" s="2" t="str">
        <f ca="1">INDEX(Table1[QTY_ECER_MG_1],MG_1[[#This Row],[//]])&amp;" "&amp;INDEX(Table1[STN_ECER_MG_1],MG_1[[#This Row],[//]])</f>
        <v xml:space="preserve"> </v>
      </c>
      <c r="I71" s="4"/>
      <c r="J71" s="4"/>
      <c r="K71" s="2">
        <f ca="1">SUM(MG_1[[#This Row],[MASUK]]-SUM(MG_1[[#This Row],[KELUAR]:[BONGKAR]]))</f>
        <v>2</v>
      </c>
    </row>
    <row r="72" spans="1:11" x14ac:dyDescent="0.25">
      <c r="A72">
        <v>71</v>
      </c>
      <c r="B72">
        <f ca="1">MATCH(MG_1[ID_1],Table1[ID_1],0)</f>
        <v>80</v>
      </c>
      <c r="C72">
        <f ca="1">INDEX(Table1[// LOG STOCK],MG_1[//])</f>
        <v>2801</v>
      </c>
      <c r="D72" t="str">
        <f ca="1">INDEX(Table1[NB BM],MG_1[//])</f>
        <v>Isi gel TZ-501 R</v>
      </c>
      <c r="E72" t="str">
        <f ca="1">INDEX(Table1[FAKTUR],MG_1[//])</f>
        <v>UNTANA</v>
      </c>
      <c r="F72" t="str">
        <f ca="1">INDEX(Table1[SUPPLIER],MG_1[//])</f>
        <v>DB</v>
      </c>
      <c r="G72" s="2">
        <f ca="1">INDEX(Table1[CTN_MG_1],MG_1[//])</f>
        <v>4</v>
      </c>
      <c r="H72" s="2" t="str">
        <f ca="1">INDEX(Table1[QTY_ECER_MG_1],MG_1[[#This Row],[//]])&amp;" "&amp;INDEX(Table1[STN_ECER_MG_1],MG_1[[#This Row],[//]])</f>
        <v xml:space="preserve"> </v>
      </c>
      <c r="I72" s="4"/>
      <c r="J72" s="4"/>
      <c r="K72" s="2">
        <f ca="1">SUM(MG_1[[#This Row],[MASUK]]-SUM(MG_1[[#This Row],[KELUAR]:[BONGKAR]]))</f>
        <v>4</v>
      </c>
    </row>
    <row r="73" spans="1:11" x14ac:dyDescent="0.25">
      <c r="A73">
        <v>72</v>
      </c>
      <c r="B73">
        <f ca="1">MATCH(MG_1[ID_1],Table1[ID_1],0)</f>
        <v>81</v>
      </c>
      <c r="C73">
        <f ca="1">INDEX(Table1[// LOG STOCK],MG_1[//])</f>
        <v>2762</v>
      </c>
      <c r="D73" t="str">
        <f ca="1">INDEX(Table1[NB BM],MG_1[//])</f>
        <v>Gel pen Tizo Retrc 0.5 TG 670</v>
      </c>
      <c r="E73" t="str">
        <f ca="1">INDEX(Table1[FAKTUR],MG_1[//])</f>
        <v>UNTANA</v>
      </c>
      <c r="F73" t="str">
        <f ca="1">INDEX(Table1[SUPPLIER],MG_1[//])</f>
        <v>DB STATIONERY</v>
      </c>
      <c r="G73" s="2">
        <f ca="1">INDEX(Table1[CTN_MG_1],MG_1[//])</f>
        <v>1</v>
      </c>
      <c r="H73" s="2" t="str">
        <f ca="1">INDEX(Table1[QTY_ECER_MG_1],MG_1[[#This Row],[//]])&amp;" "&amp;INDEX(Table1[STN_ECER_MG_1],MG_1[[#This Row],[//]])</f>
        <v xml:space="preserve"> </v>
      </c>
      <c r="I73" s="4"/>
      <c r="J73" s="4"/>
      <c r="K73" s="2">
        <f ca="1">SUM(MG_1[[#This Row],[MASUK]]-SUM(MG_1[[#This Row],[KELUAR]:[BONGKAR]]))</f>
        <v>1</v>
      </c>
    </row>
    <row r="74" spans="1:11" x14ac:dyDescent="0.25">
      <c r="A74">
        <v>73</v>
      </c>
      <c r="B74">
        <f ca="1">MATCH(MG_1[ID_1],Table1[ID_1],0)</f>
        <v>82</v>
      </c>
      <c r="C74">
        <f ca="1">INDEX(Table1[// LOG STOCK],MG_1[//])</f>
        <v>1178</v>
      </c>
      <c r="D74" t="str">
        <f ca="1">INDEX(Table1[NB BM],MG_1[//])</f>
        <v>Letter 2 Tray JS-2001</v>
      </c>
      <c r="E74" t="str">
        <f ca="1">INDEX(Table1[FAKTUR],MG_1[//])</f>
        <v>UNTANA</v>
      </c>
      <c r="F74" t="str">
        <f ca="1">INDEX(Table1[SUPPLIER],MG_1[//])</f>
        <v>DB STATIONERY</v>
      </c>
      <c r="G74" s="2">
        <f ca="1">INDEX(Table1[CTN_MG_1],MG_1[//])</f>
        <v>5</v>
      </c>
      <c r="H74" s="2" t="str">
        <f ca="1">INDEX(Table1[QTY_ECER_MG_1],MG_1[[#This Row],[//]])&amp;" "&amp;INDEX(Table1[STN_ECER_MG_1],MG_1[[#This Row],[//]])</f>
        <v xml:space="preserve"> </v>
      </c>
      <c r="I74" s="4"/>
      <c r="J74" s="4"/>
      <c r="K74" s="2">
        <f ca="1">SUM(MG_1[[#This Row],[MASUK]]-SUM(MG_1[[#This Row],[KELUAR]:[BONGKAR]]))</f>
        <v>5</v>
      </c>
    </row>
    <row r="75" spans="1:11" x14ac:dyDescent="0.25">
      <c r="A75">
        <v>74</v>
      </c>
      <c r="B75">
        <f ca="1">MATCH(MG_1[ID_1],Table1[ID_1],0)</f>
        <v>83</v>
      </c>
      <c r="C75">
        <f ca="1">INDEX(Table1[// LOG STOCK],MG_1[//])</f>
        <v>874</v>
      </c>
      <c r="D75" t="str">
        <f ca="1">INDEX(Table1[NB BM],MG_1[//])</f>
        <v>Gel pen Tizo 1.0 TG 340 biru</v>
      </c>
      <c r="E75" t="str">
        <f ca="1">INDEX(Table1[FAKTUR],MG_1[//])</f>
        <v>UNTANA</v>
      </c>
      <c r="F75" t="str">
        <f ca="1">INDEX(Table1[SUPPLIER],MG_1[//])</f>
        <v>DB STATIONERY</v>
      </c>
      <c r="G75" s="2">
        <f ca="1">INDEX(Table1[CTN_MG_1],MG_1[//])</f>
        <v>5</v>
      </c>
      <c r="H75" s="2" t="str">
        <f ca="1">INDEX(Table1[QTY_ECER_MG_1],MG_1[[#This Row],[//]])&amp;" "&amp;INDEX(Table1[STN_ECER_MG_1],MG_1[[#This Row],[//]])</f>
        <v xml:space="preserve"> </v>
      </c>
      <c r="I75" s="4"/>
      <c r="J75" s="4"/>
      <c r="K75" s="2">
        <f ca="1">SUM(MG_1[[#This Row],[MASUK]]-SUM(MG_1[[#This Row],[KELUAR]:[BONGKAR]]))</f>
        <v>5</v>
      </c>
    </row>
    <row r="76" spans="1:11" x14ac:dyDescent="0.25">
      <c r="A76">
        <v>75</v>
      </c>
      <c r="B76">
        <f ca="1">MATCH(MG_1[ID_1],Table1[ID_1],0)</f>
        <v>84</v>
      </c>
      <c r="C76">
        <f ca="1">INDEX(Table1[// LOG STOCK],MG_1[//])</f>
        <v>2801</v>
      </c>
      <c r="D76" t="str">
        <f ca="1">INDEX(Table1[NB BM],MG_1[//])</f>
        <v>Isi gel TZ-501 R</v>
      </c>
      <c r="E76" t="str">
        <f ca="1">INDEX(Table1[FAKTUR],MG_1[//])</f>
        <v>UNTANA</v>
      </c>
      <c r="F76" t="str">
        <f ca="1">INDEX(Table1[SUPPLIER],MG_1[//])</f>
        <v>DB</v>
      </c>
      <c r="G76" s="2">
        <f ca="1">INDEX(Table1[CTN_MG_1],MG_1[//])</f>
        <v>4</v>
      </c>
      <c r="H76" s="2" t="str">
        <f ca="1">INDEX(Table1[QTY_ECER_MG_1],MG_1[[#This Row],[//]])&amp;" "&amp;INDEX(Table1[STN_ECER_MG_1],MG_1[[#This Row],[//]])</f>
        <v xml:space="preserve"> </v>
      </c>
      <c r="I76" s="4"/>
      <c r="J76" s="4"/>
      <c r="K76" s="2">
        <f ca="1">SUM(MG_1[[#This Row],[MASUK]]-SUM(MG_1[[#This Row],[KELUAR]:[BONGKAR]]))</f>
        <v>4</v>
      </c>
    </row>
    <row r="77" spans="1:11" x14ac:dyDescent="0.25">
      <c r="A77">
        <v>76</v>
      </c>
      <c r="B77">
        <f ca="1">MATCH(MG_1[ID_1],Table1[ID_1],0)</f>
        <v>85</v>
      </c>
      <c r="C77">
        <f ca="1">INDEX(Table1[// LOG STOCK],MG_1[//])</f>
        <v>2690</v>
      </c>
      <c r="D77" t="str">
        <f ca="1">INDEX(Table1[NB BM],MG_1[//])</f>
        <v>Doc Rest Infinity</v>
      </c>
      <c r="E77" t="str">
        <f ca="1">INDEX(Table1[FAKTUR],MG_1[//])</f>
        <v>UNTANA</v>
      </c>
      <c r="F77" t="str">
        <f ca="1">INDEX(Table1[SUPPLIER],MG_1[//])</f>
        <v>COMBI</v>
      </c>
      <c r="G77" s="2">
        <f ca="1">INDEX(Table1[CTN_MG_1],MG_1[//])</f>
        <v>1</v>
      </c>
      <c r="H77" s="2" t="str">
        <f ca="1">INDEX(Table1[QTY_ECER_MG_1],MG_1[[#This Row],[//]])&amp;" "&amp;INDEX(Table1[STN_ECER_MG_1],MG_1[[#This Row],[//]])</f>
        <v xml:space="preserve"> </v>
      </c>
      <c r="I77" s="4"/>
      <c r="J77" s="4"/>
      <c r="K77" s="2">
        <f ca="1">SUM(MG_1[[#This Row],[MASUK]]-SUM(MG_1[[#This Row],[KELUAR]:[BONGKAR]]))</f>
        <v>1</v>
      </c>
    </row>
    <row r="78" spans="1:11" x14ac:dyDescent="0.25">
      <c r="A78">
        <v>77</v>
      </c>
      <c r="B78">
        <f ca="1">MATCH(MG_1[ID_1],Table1[ID_1],0)</f>
        <v>86</v>
      </c>
      <c r="C78">
        <f ca="1">INDEX(Table1[// LOG STOCK],MG_1[//])</f>
        <v>2691</v>
      </c>
      <c r="D78" t="str">
        <f ca="1">INDEX(Table1[NB BM],MG_1[//])</f>
        <v>Doc Rest Prestige</v>
      </c>
      <c r="E78" t="str">
        <f ca="1">INDEX(Table1[FAKTUR],MG_1[//])</f>
        <v>UNTANA</v>
      </c>
      <c r="F78" t="str">
        <f ca="1">INDEX(Table1[SUPPLIER],MG_1[//])</f>
        <v>COMBI</v>
      </c>
      <c r="G78" s="2">
        <f ca="1">INDEX(Table1[CTN_MG_1],MG_1[//])</f>
        <v>1</v>
      </c>
      <c r="H78" s="2" t="str">
        <f ca="1">INDEX(Table1[QTY_ECER_MG_1],MG_1[[#This Row],[//]])&amp;" "&amp;INDEX(Table1[STN_ECER_MG_1],MG_1[[#This Row],[//]])</f>
        <v xml:space="preserve"> </v>
      </c>
      <c r="I78" s="4"/>
      <c r="J78" s="4"/>
      <c r="K78" s="2">
        <f ca="1">SUM(MG_1[[#This Row],[MASUK]]-SUM(MG_1[[#This Row],[KELUAR]:[BONGKAR]]))</f>
        <v>1</v>
      </c>
    </row>
    <row r="79" spans="1:11" x14ac:dyDescent="0.25">
      <c r="A79">
        <v>78</v>
      </c>
      <c r="B79">
        <f ca="1">MATCH(MG_1[ID_1],Table1[ID_1],0)</f>
        <v>87</v>
      </c>
      <c r="C79">
        <f ca="1">INDEX(Table1[// LOG STOCK],MG_1[//])</f>
        <v>2688</v>
      </c>
      <c r="D79" t="str">
        <f ca="1">INDEX(Table1[NB BM],MG_1[//])</f>
        <v>Doc Rest Conception</v>
      </c>
      <c r="E79" t="str">
        <f ca="1">INDEX(Table1[FAKTUR],MG_1[//])</f>
        <v>UNTANA</v>
      </c>
      <c r="F79" t="str">
        <f ca="1">INDEX(Table1[SUPPLIER],MG_1[//])</f>
        <v>COMBI</v>
      </c>
      <c r="G79" s="2">
        <f ca="1">INDEX(Table1[CTN_MG_1],MG_1[//])</f>
        <v>1</v>
      </c>
      <c r="H79" s="2" t="str">
        <f ca="1">INDEX(Table1[QTY_ECER_MG_1],MG_1[[#This Row],[//]])&amp;" "&amp;INDEX(Table1[STN_ECER_MG_1],MG_1[[#This Row],[//]])</f>
        <v xml:space="preserve"> </v>
      </c>
      <c r="I79" s="4"/>
      <c r="J79" s="4"/>
      <c r="K79" s="2">
        <f ca="1">SUM(MG_1[[#This Row],[MASUK]]-SUM(MG_1[[#This Row],[KELUAR]:[BONGKAR]]))</f>
        <v>1</v>
      </c>
    </row>
    <row r="80" spans="1:11" x14ac:dyDescent="0.25">
      <c r="A80">
        <v>79</v>
      </c>
      <c r="B80">
        <f ca="1">MATCH(MG_1[ID_1],Table1[ID_1],0)</f>
        <v>88</v>
      </c>
      <c r="C80">
        <f ca="1">INDEX(Table1[// LOG STOCK],MG_1[//])</f>
        <v>2692</v>
      </c>
      <c r="D80" t="str">
        <f ca="1">INDEX(Table1[NB BM],MG_1[//])</f>
        <v>Doc Rest Statement</v>
      </c>
      <c r="E80" t="str">
        <f ca="1">INDEX(Table1[FAKTUR],MG_1[//])</f>
        <v>UNTANA</v>
      </c>
      <c r="F80" t="str">
        <f ca="1">INDEX(Table1[SUPPLIER],MG_1[//])</f>
        <v>COMBI</v>
      </c>
      <c r="G80" s="2">
        <f ca="1">INDEX(Table1[CTN_MG_1],MG_1[//])</f>
        <v>1</v>
      </c>
      <c r="H80" s="2" t="str">
        <f ca="1">INDEX(Table1[QTY_ECER_MG_1],MG_1[[#This Row],[//]])&amp;" "&amp;INDEX(Table1[STN_ECER_MG_1],MG_1[[#This Row],[//]])</f>
        <v xml:space="preserve"> </v>
      </c>
      <c r="I80" s="4"/>
      <c r="J80" s="4"/>
      <c r="K80" s="2">
        <f ca="1">SUM(MG_1[[#This Row],[MASUK]]-SUM(MG_1[[#This Row],[KELUAR]:[BONGKAR]]))</f>
        <v>1</v>
      </c>
    </row>
    <row r="81" spans="1:11" x14ac:dyDescent="0.25">
      <c r="A81">
        <v>80</v>
      </c>
      <c r="B81">
        <f ca="1">MATCH(MG_1[ID_1],Table1[ID_1],0)</f>
        <v>89</v>
      </c>
      <c r="C81">
        <f ca="1">INDEX(Table1[// LOG STOCK],MG_1[//])</f>
        <v>2689</v>
      </c>
      <c r="D81" t="str">
        <f ca="1">INDEX(Table1[NB BM],MG_1[//])</f>
        <v>Doc Rest Elegance</v>
      </c>
      <c r="E81" t="str">
        <f ca="1">INDEX(Table1[FAKTUR],MG_1[//])</f>
        <v>UNTANA</v>
      </c>
      <c r="F81" t="str">
        <f ca="1">INDEX(Table1[SUPPLIER],MG_1[//])</f>
        <v>COMBI</v>
      </c>
      <c r="G81" s="2">
        <f ca="1">INDEX(Table1[CTN_MG_1],MG_1[//])</f>
        <v>1</v>
      </c>
      <c r="H81" s="2" t="str">
        <f ca="1">INDEX(Table1[QTY_ECER_MG_1],MG_1[[#This Row],[//]])&amp;" "&amp;INDEX(Table1[STN_ECER_MG_1],MG_1[[#This Row],[//]])</f>
        <v xml:space="preserve"> </v>
      </c>
      <c r="I81" s="4"/>
      <c r="J81" s="4"/>
      <c r="K81" s="2">
        <f ca="1">SUM(MG_1[[#This Row],[MASUK]]-SUM(MG_1[[#This Row],[KELUAR]:[BONGKAR]]))</f>
        <v>1</v>
      </c>
    </row>
    <row r="82" spans="1:11" x14ac:dyDescent="0.25">
      <c r="A82">
        <v>81</v>
      </c>
      <c r="B82">
        <f ca="1">MATCH(MG_1[ID_1],Table1[ID_1],0)</f>
        <v>90</v>
      </c>
      <c r="C82">
        <f ca="1">INDEX(Table1[// LOG STOCK],MG_1[//])</f>
        <v>2687</v>
      </c>
      <c r="D82" t="str">
        <f ca="1">INDEX(Table1[NB BM],MG_1[//])</f>
        <v>Doc Rest Brilliant</v>
      </c>
      <c r="E82" t="str">
        <f ca="1">INDEX(Table1[FAKTUR],MG_1[//])</f>
        <v>UNTANA</v>
      </c>
      <c r="F82" t="str">
        <f ca="1">INDEX(Table1[SUPPLIER],MG_1[//])</f>
        <v>COMBI</v>
      </c>
      <c r="G82" s="2">
        <f ca="1">INDEX(Table1[CTN_MG_1],MG_1[//])</f>
        <v>1</v>
      </c>
      <c r="H82" s="2" t="str">
        <f ca="1">INDEX(Table1[QTY_ECER_MG_1],MG_1[[#This Row],[//]])&amp;" "&amp;INDEX(Table1[STN_ECER_MG_1],MG_1[[#This Row],[//]])</f>
        <v xml:space="preserve"> </v>
      </c>
      <c r="I82" s="4"/>
      <c r="J82" s="4"/>
      <c r="K82" s="2">
        <f ca="1">SUM(MG_1[[#This Row],[MASUK]]-SUM(MG_1[[#This Row],[KELUAR]:[BONGKAR]]))</f>
        <v>1</v>
      </c>
    </row>
    <row r="83" spans="1:11" x14ac:dyDescent="0.25">
      <c r="A83">
        <v>82</v>
      </c>
      <c r="B83">
        <f ca="1">MATCH(MG_1[ID_1],Table1[ID_1],0)</f>
        <v>91</v>
      </c>
      <c r="C83">
        <f ca="1">INDEX(Table1[// LOG STOCK],MG_1[//])</f>
        <v>3220</v>
      </c>
      <c r="D83" t="str">
        <f ca="1">INDEX(Table1[NB BM],MG_1[//])</f>
        <v>Sampul Samson Kwarto Batik</v>
      </c>
      <c r="E83" t="str">
        <f ca="1">INDEX(Table1[FAKTUR],MG_1[//])</f>
        <v>UNTANA</v>
      </c>
      <c r="F83" t="str">
        <f ca="1">INDEX(Table1[SUPPLIER],MG_1[//])</f>
        <v>PARAMA</v>
      </c>
      <c r="G83" s="2">
        <f ca="1">INDEX(Table1[CTN_MG_1],MG_1[//])</f>
        <v>10</v>
      </c>
      <c r="H83" s="2" t="str">
        <f ca="1">INDEX(Table1[QTY_ECER_MG_1],MG_1[[#This Row],[//]])&amp;" "&amp;INDEX(Table1[STN_ECER_MG_1],MG_1[[#This Row],[//]])</f>
        <v xml:space="preserve"> </v>
      </c>
      <c r="I83" s="4"/>
      <c r="J83" s="4"/>
      <c r="K83" s="2">
        <f ca="1">SUM(MG_1[[#This Row],[MASUK]]-SUM(MG_1[[#This Row],[KELUAR]:[BONGKAR]]))</f>
        <v>10</v>
      </c>
    </row>
    <row r="84" spans="1:11" x14ac:dyDescent="0.25">
      <c r="A84">
        <v>83</v>
      </c>
      <c r="B84">
        <f ca="1">MATCH(MG_1[ID_1],Table1[ID_1],0)</f>
        <v>92</v>
      </c>
      <c r="C84">
        <f ca="1">INDEX(Table1[// LOG STOCK],MG_1[//])</f>
        <v>3219</v>
      </c>
      <c r="D84" t="str">
        <f ca="1">INDEX(Table1[NB BM],MG_1[//])</f>
        <v>Sampul Samson Boxy Batik</v>
      </c>
      <c r="E84" t="str">
        <f ca="1">INDEX(Table1[FAKTUR],MG_1[//])</f>
        <v>UNTANA</v>
      </c>
      <c r="F84" t="str">
        <f ca="1">INDEX(Table1[SUPPLIER],MG_1[//])</f>
        <v>PARAMA</v>
      </c>
      <c r="G84" s="2">
        <f ca="1">INDEX(Table1[CTN_MG_1],MG_1[//])</f>
        <v>10</v>
      </c>
      <c r="H84" s="2" t="str">
        <f ca="1">INDEX(Table1[QTY_ECER_MG_1],MG_1[[#This Row],[//]])&amp;" "&amp;INDEX(Table1[STN_ECER_MG_1],MG_1[[#This Row],[//]])</f>
        <v xml:space="preserve"> </v>
      </c>
      <c r="I84" s="4"/>
      <c r="J84" s="4"/>
      <c r="K84" s="2">
        <f ca="1">SUM(MG_1[[#This Row],[MASUK]]-SUM(MG_1[[#This Row],[KELUAR]:[BONGKAR]]))</f>
        <v>10</v>
      </c>
    </row>
    <row r="85" spans="1:11" hidden="1" x14ac:dyDescent="0.25">
      <c r="A85">
        <v>84</v>
      </c>
      <c r="B85">
        <f ca="1">MATCH(MG_1[ID_1],Table1[ID_1],0)</f>
        <v>93</v>
      </c>
      <c r="C85">
        <f ca="1">INDEX(Table1[// LOG STOCK],MG_1[//])</f>
        <v>3612</v>
      </c>
      <c r="D85" t="str">
        <f ca="1">INDEX(Table1[NB BM],MG_1[//])</f>
        <v>O pastel JK 12W OP-12 S</v>
      </c>
      <c r="E85" t="str">
        <f ca="1">INDEX(Table1[FAKTUR],MG_1[//])</f>
        <v>ARTO MORO</v>
      </c>
      <c r="F85" t="str">
        <f ca="1">INDEX(Table1[SUPPLIER],MG_1[//])</f>
        <v>ATALI</v>
      </c>
      <c r="G85" s="2">
        <f ca="1">INDEX(Table1[CTN_MG_1],MG_1[//])</f>
        <v>5</v>
      </c>
      <c r="H85" s="2" t="str">
        <f ca="1">INDEX(Table1[QTY_ECER_MG_1],MG_1[[#This Row],[//]])&amp;" "&amp;INDEX(Table1[STN_ECER_MG_1],MG_1[[#This Row],[//]])</f>
        <v xml:space="preserve"> </v>
      </c>
      <c r="I85" s="4"/>
      <c r="J85" s="4"/>
      <c r="K85" s="2">
        <f ca="1">SUM(MG_1[[#This Row],[MASUK]]-SUM(MG_1[[#This Row],[KELUAR]:[BONGKAR]]))</f>
        <v>5</v>
      </c>
    </row>
    <row r="86" spans="1:11" hidden="1" x14ac:dyDescent="0.25">
      <c r="A86">
        <v>85</v>
      </c>
      <c r="B86">
        <f ca="1">MATCH(MG_1[ID_1],Table1[ID_1],0)</f>
        <v>94</v>
      </c>
      <c r="C86">
        <f ca="1">INDEX(Table1[// LOG STOCK],MG_1[//])</f>
        <v>3613</v>
      </c>
      <c r="D86" t="str">
        <f ca="1">INDEX(Table1[NB BM],MG_1[//])</f>
        <v>O pastel JK 18W OP-18 S</v>
      </c>
      <c r="E86" t="str">
        <f ca="1">INDEX(Table1[FAKTUR],MG_1[//])</f>
        <v>ARTO MORO</v>
      </c>
      <c r="F86" t="str">
        <f ca="1">INDEX(Table1[SUPPLIER],MG_1[//])</f>
        <v>ATALI</v>
      </c>
      <c r="G86" s="2">
        <f ca="1">INDEX(Table1[CTN_MG_1],MG_1[//])</f>
        <v>5</v>
      </c>
      <c r="H86" s="2" t="str">
        <f ca="1">INDEX(Table1[QTY_ECER_MG_1],MG_1[[#This Row],[//]])&amp;" "&amp;INDEX(Table1[STN_ECER_MG_1],MG_1[[#This Row],[//]])</f>
        <v xml:space="preserve"> </v>
      </c>
      <c r="I86" s="4"/>
      <c r="J86" s="4"/>
      <c r="K86" s="2">
        <f ca="1">SUM(MG_1[[#This Row],[MASUK]]-SUM(MG_1[[#This Row],[KELUAR]:[BONGKAR]]))</f>
        <v>5</v>
      </c>
    </row>
    <row r="87" spans="1:11" hidden="1" x14ac:dyDescent="0.25">
      <c r="A87">
        <v>86</v>
      </c>
      <c r="B87">
        <f ca="1">MATCH(MG_1[ID_1],Table1[ID_1],0)</f>
        <v>95</v>
      </c>
      <c r="C87" t="e">
        <f ca="1">INDEX(Table1[// LOG STOCK],MG_1[//])</f>
        <v>#N/A</v>
      </c>
      <c r="D87" t="str">
        <f ca="1">INDEX(Table1[NB BM],MG_1[//])</f>
        <v>O pastel JK 24W OP-24 S</v>
      </c>
      <c r="E87" t="str">
        <f ca="1">INDEX(Table1[FAKTUR],MG_1[//])</f>
        <v>ARTO MORO</v>
      </c>
      <c r="F87" t="str">
        <f ca="1">INDEX(Table1[SUPPLIER],MG_1[//])</f>
        <v>ATALI</v>
      </c>
      <c r="G87" s="2">
        <f ca="1">INDEX(Table1[CTN_MG_1],MG_1[//])</f>
        <v>5</v>
      </c>
      <c r="H87" s="2" t="str">
        <f ca="1">INDEX(Table1[QTY_ECER_MG_1],MG_1[[#This Row],[//]])&amp;" "&amp;INDEX(Table1[STN_ECER_MG_1],MG_1[[#This Row],[//]])</f>
        <v xml:space="preserve"> </v>
      </c>
      <c r="I87" s="4"/>
      <c r="J87" s="4"/>
      <c r="K87" s="2">
        <f ca="1">SUM(MG_1[[#This Row],[MASUK]]-SUM(MG_1[[#This Row],[KELUAR]:[BONGKAR]]))</f>
        <v>5</v>
      </c>
    </row>
    <row r="88" spans="1:11" hidden="1" x14ac:dyDescent="0.25">
      <c r="A88">
        <v>87</v>
      </c>
      <c r="B88">
        <f ca="1">MATCH(MG_1[ID_1],Table1[ID_1],0)</f>
        <v>96</v>
      </c>
      <c r="C88" t="e">
        <f ca="1">INDEX(Table1[// LOG STOCK],MG_1[//])</f>
        <v>#N/A</v>
      </c>
      <c r="D88" t="str">
        <f ca="1">INDEX(Table1[NB BM],MG_1[//])</f>
        <v>O pastel JK 36W OP-36 S</v>
      </c>
      <c r="E88" t="str">
        <f ca="1">INDEX(Table1[FAKTUR],MG_1[//])</f>
        <v>ARTO MORO</v>
      </c>
      <c r="F88" t="str">
        <f ca="1">INDEX(Table1[SUPPLIER],MG_1[//])</f>
        <v>ATALI</v>
      </c>
      <c r="G88" s="2">
        <f ca="1">INDEX(Table1[CTN_MG_1],MG_1[//])</f>
        <v>3</v>
      </c>
      <c r="H88" s="2" t="str">
        <f ca="1">INDEX(Table1[QTY_ECER_MG_1],MG_1[[#This Row],[//]])&amp;" "&amp;INDEX(Table1[STN_ECER_MG_1],MG_1[[#This Row],[//]])</f>
        <v xml:space="preserve"> </v>
      </c>
      <c r="I88" s="4"/>
      <c r="J88" s="4"/>
      <c r="K88" s="2">
        <f ca="1">SUM(MG_1[[#This Row],[MASUK]]-SUM(MG_1[[#This Row],[KELUAR]:[BONGKAR]]))</f>
        <v>3</v>
      </c>
    </row>
    <row r="89" spans="1:11" hidden="1" x14ac:dyDescent="0.25">
      <c r="A89">
        <v>88</v>
      </c>
      <c r="B89">
        <f ca="1">MATCH(MG_1[ID_1],Table1[ID_1],0)</f>
        <v>97</v>
      </c>
      <c r="C89" t="e">
        <f ca="1">INDEX(Table1[// LOG STOCK],MG_1[//])</f>
        <v>#N/A</v>
      </c>
      <c r="D89" t="str">
        <f ca="1">INDEX(Table1[NB BM],MG_1[//])</f>
        <v>O pastel JK 48W OP-48 S</v>
      </c>
      <c r="E89" t="str">
        <f ca="1">INDEX(Table1[FAKTUR],MG_1[//])</f>
        <v>ARTO MORO</v>
      </c>
      <c r="F89" t="str">
        <f ca="1">INDEX(Table1[SUPPLIER],MG_1[//])</f>
        <v>ATALI</v>
      </c>
      <c r="G89" s="2">
        <f ca="1">INDEX(Table1[CTN_MG_1],MG_1[//])</f>
        <v>2</v>
      </c>
      <c r="H89" s="2" t="str">
        <f ca="1">INDEX(Table1[QTY_ECER_MG_1],MG_1[[#This Row],[//]])&amp;" "&amp;INDEX(Table1[STN_ECER_MG_1],MG_1[[#This Row],[//]])</f>
        <v xml:space="preserve"> </v>
      </c>
      <c r="I89" s="4"/>
      <c r="J89" s="4"/>
      <c r="K89" s="2">
        <f ca="1">SUM(MG_1[[#This Row],[MASUK]]-SUM(MG_1[[#This Row],[KELUAR]:[BONGKAR]]))</f>
        <v>2</v>
      </c>
    </row>
    <row r="90" spans="1:11" hidden="1" x14ac:dyDescent="0.25">
      <c r="A90">
        <v>89</v>
      </c>
      <c r="B90">
        <f ca="1">MATCH(MG_1[ID_1],Table1[ID_1],0)</f>
        <v>98</v>
      </c>
      <c r="C90" t="e">
        <f ca="1">INDEX(Table1[// LOG STOCK],MG_1[//])</f>
        <v>#N/A</v>
      </c>
      <c r="D90" t="str">
        <f ca="1">INDEX(Table1[NB BM],MG_1[//])</f>
        <v>O pastel JK 55W OP-55 S</v>
      </c>
      <c r="E90" t="str">
        <f ca="1">INDEX(Table1[FAKTUR],MG_1[//])</f>
        <v>ARTO MORO</v>
      </c>
      <c r="F90" t="str">
        <f ca="1">INDEX(Table1[SUPPLIER],MG_1[//])</f>
        <v>ATALI</v>
      </c>
      <c r="G90" s="2">
        <f ca="1">INDEX(Table1[CTN_MG_1],MG_1[//])</f>
        <v>3</v>
      </c>
      <c r="H90" s="2" t="str">
        <f ca="1">INDEX(Table1[QTY_ECER_MG_1],MG_1[[#This Row],[//]])&amp;" "&amp;INDEX(Table1[STN_ECER_MG_1],MG_1[[#This Row],[//]])</f>
        <v xml:space="preserve"> </v>
      </c>
      <c r="I90" s="4"/>
      <c r="J90" s="4"/>
      <c r="K90" s="2">
        <f ca="1">SUM(MG_1[[#This Row],[MASUK]]-SUM(MG_1[[#This Row],[KELUAR]:[BONGKAR]]))</f>
        <v>3</v>
      </c>
    </row>
    <row r="91" spans="1:11" hidden="1" x14ac:dyDescent="0.25">
      <c r="A91">
        <v>90</v>
      </c>
      <c r="B91">
        <f ca="1">MATCH(MG_1[ID_1],Table1[ID_1],0)</f>
        <v>99</v>
      </c>
      <c r="C91">
        <f ca="1">INDEX(Table1[// LOG STOCK],MG_1[//])</f>
        <v>3612</v>
      </c>
      <c r="D91" t="str">
        <f ca="1">INDEX(Table1[NB BM],MG_1[//])</f>
        <v>O pastel JK 12W OP-12 S</v>
      </c>
      <c r="E91" t="str">
        <f ca="1">INDEX(Table1[FAKTUR],MG_1[//])</f>
        <v>ARTO MORO</v>
      </c>
      <c r="F91" t="str">
        <f ca="1">INDEX(Table1[SUPPLIER],MG_1[//])</f>
        <v>ATALI</v>
      </c>
      <c r="G91" s="2">
        <f ca="1">INDEX(Table1[CTN_MG_1],MG_1[//])</f>
        <v>2</v>
      </c>
      <c r="H91" s="2" t="str">
        <f ca="1">INDEX(Table1[QTY_ECER_MG_1],MG_1[[#This Row],[//]])&amp;" "&amp;INDEX(Table1[STN_ECER_MG_1],MG_1[[#This Row],[//]])</f>
        <v xml:space="preserve"> </v>
      </c>
      <c r="I91" s="4"/>
      <c r="J91" s="4"/>
      <c r="K91" s="2">
        <f ca="1">SUM(MG_1[[#This Row],[MASUK]]-SUM(MG_1[[#This Row],[KELUAR]:[BONGKAR]]))</f>
        <v>2</v>
      </c>
    </row>
    <row r="92" spans="1:11" hidden="1" x14ac:dyDescent="0.25">
      <c r="A92">
        <v>91</v>
      </c>
      <c r="B92">
        <f ca="1">MATCH(MG_1[ID_1],Table1[ID_1],0)</f>
        <v>100</v>
      </c>
      <c r="C92" t="e">
        <f ca="1">INDEX(Table1[// LOG STOCK],MG_1[//])</f>
        <v>#N/A</v>
      </c>
      <c r="D92" t="str">
        <f ca="1">INDEX(Table1[NB BM],MG_1[//])</f>
        <v>O pastel JK 24W OP-24 S</v>
      </c>
      <c r="E92" t="str">
        <f ca="1">INDEX(Table1[FAKTUR],MG_1[//])</f>
        <v>ARTO MORO</v>
      </c>
      <c r="F92" t="str">
        <f ca="1">INDEX(Table1[SUPPLIER],MG_1[//])</f>
        <v>ATALI</v>
      </c>
      <c r="G92" s="2">
        <f ca="1">INDEX(Table1[CTN_MG_1],MG_1[//])</f>
        <v>7</v>
      </c>
      <c r="H92" s="2" t="str">
        <f ca="1">INDEX(Table1[QTY_ECER_MG_1],MG_1[[#This Row],[//]])&amp;" "&amp;INDEX(Table1[STN_ECER_MG_1],MG_1[[#This Row],[//]])</f>
        <v xml:space="preserve"> </v>
      </c>
      <c r="I92" s="4"/>
      <c r="J92" s="4"/>
      <c r="K92" s="2">
        <f ca="1">SUM(MG_1[[#This Row],[MASUK]]-SUM(MG_1[[#This Row],[KELUAR]:[BONGKAR]]))</f>
        <v>7</v>
      </c>
    </row>
    <row r="93" spans="1:11" hidden="1" x14ac:dyDescent="0.25">
      <c r="A93">
        <v>92</v>
      </c>
      <c r="B93">
        <f ca="1">MATCH(MG_1[ID_1],Table1[ID_1],0)</f>
        <v>101</v>
      </c>
      <c r="C93" t="e">
        <f ca="1">INDEX(Table1[// LOG STOCK],MG_1[//])</f>
        <v>#N/A</v>
      </c>
      <c r="D93" t="str">
        <f ca="1">INDEX(Table1[NB BM],MG_1[//])</f>
        <v>O pastel JK 72W OP-72 S</v>
      </c>
      <c r="E93" t="str">
        <f ca="1">INDEX(Table1[FAKTUR],MG_1[//])</f>
        <v>ARTO MORO</v>
      </c>
      <c r="F93" t="str">
        <f ca="1">INDEX(Table1[SUPPLIER],MG_1[//])</f>
        <v>ATALI</v>
      </c>
      <c r="G93" s="2">
        <f ca="1">INDEX(Table1[CTN_MG_1],MG_1[//])</f>
        <v>1</v>
      </c>
      <c r="H93" s="2" t="str">
        <f ca="1">INDEX(Table1[QTY_ECER_MG_1],MG_1[[#This Row],[//]])&amp;" "&amp;INDEX(Table1[STN_ECER_MG_1],MG_1[[#This Row],[//]])</f>
        <v xml:space="preserve"> </v>
      </c>
      <c r="I93" s="4"/>
      <c r="J93" s="4"/>
      <c r="K93" s="2">
        <f ca="1">SUM(MG_1[[#This Row],[MASUK]]-SUM(MG_1[[#This Row],[KELUAR]:[BONGKAR]]))</f>
        <v>1</v>
      </c>
    </row>
    <row r="94" spans="1:11" hidden="1" x14ac:dyDescent="0.25">
      <c r="A94">
        <v>93</v>
      </c>
      <c r="B94">
        <f ca="1">MATCH(MG_1[ID_1],Table1[ID_1],0)</f>
        <v>102</v>
      </c>
      <c r="C94" t="e">
        <f ca="1">INDEX(Table1[// LOG STOCK],MG_1[//])</f>
        <v>#N/A</v>
      </c>
      <c r="D94" t="str">
        <f ca="1">INDEX(Table1[NB BM],MG_1[//])</f>
        <v>O pastel JK 12W OP-12 CHC Compact</v>
      </c>
      <c r="E94" t="str">
        <f ca="1">INDEX(Table1[FAKTUR],MG_1[//])</f>
        <v>ARTO MORO</v>
      </c>
      <c r="F94" t="str">
        <f ca="1">INDEX(Table1[SUPPLIER],MG_1[//])</f>
        <v>ATALI</v>
      </c>
      <c r="G94" s="2">
        <f ca="1">INDEX(Table1[CTN_MG_1],MG_1[//])</f>
        <v>2</v>
      </c>
      <c r="H94" s="2" t="str">
        <f ca="1">INDEX(Table1[QTY_ECER_MG_1],MG_1[[#This Row],[//]])&amp;" "&amp;INDEX(Table1[STN_ECER_MG_1],MG_1[[#This Row],[//]])</f>
        <v xml:space="preserve"> </v>
      </c>
      <c r="I94" s="4"/>
      <c r="J94" s="4"/>
      <c r="K94" s="2">
        <f ca="1">SUM(MG_1[[#This Row],[MASUK]]-SUM(MG_1[[#This Row],[KELUAR]:[BONGKAR]]))</f>
        <v>2</v>
      </c>
    </row>
    <row r="95" spans="1:11" hidden="1" x14ac:dyDescent="0.25">
      <c r="A95">
        <v>94</v>
      </c>
      <c r="B95">
        <f ca="1">MATCH(MG_1[ID_1],Table1[ID_1],0)</f>
        <v>103</v>
      </c>
      <c r="C95" t="e">
        <f ca="1">INDEX(Table1[// LOG STOCK],MG_1[//])</f>
        <v>#N/A</v>
      </c>
      <c r="D95" t="str">
        <f ca="1">INDEX(Table1[NB BM],MG_1[//])</f>
        <v>Jangka set JK MS-55</v>
      </c>
      <c r="E95" t="str">
        <f ca="1">INDEX(Table1[FAKTUR],MG_1[//])</f>
        <v>ARTO MORO</v>
      </c>
      <c r="F95" t="str">
        <f ca="1">INDEX(Table1[SUPPLIER],MG_1[//])</f>
        <v>ATALI</v>
      </c>
      <c r="G95" s="2">
        <f ca="1">INDEX(Table1[CTN_MG_1],MG_1[//])</f>
        <v>1</v>
      </c>
      <c r="H95" s="2" t="str">
        <f ca="1">INDEX(Table1[QTY_ECER_MG_1],MG_1[[#This Row],[//]])&amp;" "&amp;INDEX(Table1[STN_ECER_MG_1],MG_1[[#This Row],[//]])</f>
        <v xml:space="preserve"> </v>
      </c>
      <c r="I95" s="4"/>
      <c r="J95" s="4"/>
      <c r="K95" s="2">
        <f ca="1">SUM(MG_1[[#This Row],[MASUK]]-SUM(MG_1[[#This Row],[KELUAR]:[BONGKAR]]))</f>
        <v>1</v>
      </c>
    </row>
    <row r="96" spans="1:11" hidden="1" x14ac:dyDescent="0.25">
      <c r="A96">
        <v>95</v>
      </c>
      <c r="B96">
        <f ca="1">MATCH(MG_1[ID_1],Table1[ID_1],0)</f>
        <v>104</v>
      </c>
      <c r="C96">
        <f ca="1">INDEX(Table1[// LOG STOCK],MG_1[//])</f>
        <v>3547</v>
      </c>
      <c r="D96" t="str">
        <f ca="1">INDEX(Table1[NB BM],MG_1[//])</f>
        <v>Jangka set JK MS-75</v>
      </c>
      <c r="E96" t="str">
        <f ca="1">INDEX(Table1[FAKTUR],MG_1[//])</f>
        <v>ARTO MORO</v>
      </c>
      <c r="F96" t="str">
        <f ca="1">INDEX(Table1[SUPPLIER],MG_1[//])</f>
        <v>ATALI</v>
      </c>
      <c r="G96" s="2">
        <f ca="1">INDEX(Table1[CTN_MG_1],MG_1[//])</f>
        <v>1</v>
      </c>
      <c r="H96" s="2" t="str">
        <f ca="1">INDEX(Table1[QTY_ECER_MG_1],MG_1[[#This Row],[//]])&amp;" "&amp;INDEX(Table1[STN_ECER_MG_1],MG_1[[#This Row],[//]])</f>
        <v xml:space="preserve"> </v>
      </c>
      <c r="I96" s="4"/>
      <c r="J96" s="4"/>
      <c r="K96" s="2">
        <f ca="1">SUM(MG_1[[#This Row],[MASUK]]-SUM(MG_1[[#This Row],[KELUAR]:[BONGKAR]]))</f>
        <v>1</v>
      </c>
    </row>
    <row r="97" spans="1:11" hidden="1" x14ac:dyDescent="0.25">
      <c r="A97">
        <v>96</v>
      </c>
      <c r="B97">
        <f ca="1">MATCH(MG_1[ID_1],Table1[ID_1],0)</f>
        <v>105</v>
      </c>
      <c r="C97">
        <f ca="1">INDEX(Table1[// LOG STOCK],MG_1[//])</f>
        <v>3521</v>
      </c>
      <c r="D97" t="str">
        <f ca="1">INDEX(Table1[NB BM],MG_1[//])</f>
        <v>Gunting JK SC-838</v>
      </c>
      <c r="E97" t="str">
        <f ca="1">INDEX(Table1[FAKTUR],MG_1[//])</f>
        <v>ARTO MORO</v>
      </c>
      <c r="F97" t="str">
        <f ca="1">INDEX(Table1[SUPPLIER],MG_1[//])</f>
        <v>ATALI</v>
      </c>
      <c r="G97" s="2">
        <f ca="1">INDEX(Table1[CTN_MG_1],MG_1[//])</f>
        <v>1</v>
      </c>
      <c r="H97" s="2" t="str">
        <f ca="1">INDEX(Table1[QTY_ECER_MG_1],MG_1[[#This Row],[//]])&amp;" "&amp;INDEX(Table1[STN_ECER_MG_1],MG_1[[#This Row],[//]])</f>
        <v xml:space="preserve"> </v>
      </c>
      <c r="I97" s="4"/>
      <c r="J97" s="4"/>
      <c r="K97" s="2">
        <f ca="1">SUM(MG_1[[#This Row],[MASUK]]-SUM(MG_1[[#This Row],[KELUAR]:[BONGKAR]]))</f>
        <v>1</v>
      </c>
    </row>
    <row r="98" spans="1:11" hidden="1" x14ac:dyDescent="0.25">
      <c r="A98">
        <v>97</v>
      </c>
      <c r="B98">
        <f ca="1">MATCH(MG_1[ID_1],Table1[ID_1],0)</f>
        <v>106</v>
      </c>
      <c r="C98">
        <f ca="1">INDEX(Table1[// LOG STOCK],MG_1[//])</f>
        <v>3774</v>
      </c>
      <c r="D98" t="str">
        <f ca="1">INDEX(Table1[NB BM],MG_1[//])</f>
        <v>Tipe-ex JK-101 A</v>
      </c>
      <c r="E98" t="str">
        <f ca="1">INDEX(Table1[FAKTUR],MG_1[//])</f>
        <v>ARTO MORO</v>
      </c>
      <c r="F98" t="str">
        <f ca="1">INDEX(Table1[SUPPLIER],MG_1[//])</f>
        <v>ATALI</v>
      </c>
      <c r="G98" s="2">
        <f ca="1">INDEX(Table1[CTN_MG_1],MG_1[//])</f>
        <v>2</v>
      </c>
      <c r="H98" s="2" t="str">
        <f ca="1">INDEX(Table1[QTY_ECER_MG_1],MG_1[[#This Row],[//]])&amp;" "&amp;INDEX(Table1[STN_ECER_MG_1],MG_1[[#This Row],[//]])</f>
        <v xml:space="preserve"> </v>
      </c>
      <c r="I98" s="4"/>
      <c r="J98" s="4"/>
      <c r="K98" s="2">
        <f ca="1">SUM(MG_1[[#This Row],[MASUK]]-SUM(MG_1[[#This Row],[KELUAR]:[BONGKAR]]))</f>
        <v>2</v>
      </c>
    </row>
    <row r="99" spans="1:11" hidden="1" x14ac:dyDescent="0.25">
      <c r="A99">
        <v>98</v>
      </c>
      <c r="B99">
        <f ca="1">MATCH(MG_1[ID_1],Table1[ID_1],0)</f>
        <v>107</v>
      </c>
      <c r="C99" t="e">
        <f ca="1">INDEX(Table1[// LOG STOCK],MG_1[//])</f>
        <v>#N/A</v>
      </c>
      <c r="D99" t="str">
        <f ca="1">INDEX(Table1[NB BM],MG_1[//])</f>
        <v>Bp JK BP-349-12 Vokus Trans Hitam</v>
      </c>
      <c r="E99" t="str">
        <f ca="1">INDEX(Table1[FAKTUR],MG_1[//])</f>
        <v>ARTO MORO</v>
      </c>
      <c r="F99" t="str">
        <f ca="1">INDEX(Table1[SUPPLIER],MG_1[//])</f>
        <v>ATALI</v>
      </c>
      <c r="G99" s="2">
        <f ca="1">INDEX(Table1[CTN_MG_1],MG_1[//])</f>
        <v>0</v>
      </c>
      <c r="H99" s="2" t="str">
        <f ca="1">INDEX(Table1[QTY_ECER_MG_1],MG_1[[#This Row],[//]])&amp;" "&amp;INDEX(Table1[STN_ECER_MG_1],MG_1[[#This Row],[//]])</f>
        <v>144 PCS</v>
      </c>
      <c r="I99" s="4"/>
      <c r="J99" s="4"/>
      <c r="K99" s="2">
        <f ca="1">SUM(MG_1[[#This Row],[MASUK]]-SUM(MG_1[[#This Row],[KELUAR]:[BONGKAR]]))</f>
        <v>0</v>
      </c>
    </row>
    <row r="100" spans="1:11" hidden="1" x14ac:dyDescent="0.25">
      <c r="A100">
        <v>99</v>
      </c>
      <c r="B100">
        <f ca="1">MATCH(MG_1[ID_1],Table1[ID_1],0)</f>
        <v>108</v>
      </c>
      <c r="C100" t="e">
        <f ca="1">INDEX(Table1[// LOG STOCK],MG_1[//])</f>
        <v>#N/A</v>
      </c>
      <c r="D100" t="str">
        <f ca="1">INDEX(Table1[NB BM],MG_1[//])</f>
        <v>Pc Kenko PC-0719-UR</v>
      </c>
      <c r="E100" t="str">
        <f ca="1">INDEX(Table1[FAKTUR],MG_1[//])</f>
        <v>ARTO MORO</v>
      </c>
      <c r="F100" t="str">
        <f ca="1">INDEX(Table1[SUPPLIER],MG_1[//])</f>
        <v>KENKO</v>
      </c>
      <c r="G100" s="2">
        <f ca="1">INDEX(Table1[CTN_MG_1],MG_1[//])</f>
        <v>10</v>
      </c>
      <c r="H100" s="2" t="str">
        <f ca="1">INDEX(Table1[QTY_ECER_MG_1],MG_1[[#This Row],[//]])&amp;" "&amp;INDEX(Table1[STN_ECER_MG_1],MG_1[[#This Row],[//]])</f>
        <v xml:space="preserve"> </v>
      </c>
      <c r="I100" s="4"/>
      <c r="J100" s="4"/>
      <c r="K100" s="2">
        <f ca="1">SUM(MG_1[[#This Row],[MASUK]]-SUM(MG_1[[#This Row],[KELUAR]:[BONGKAR]]))</f>
        <v>10</v>
      </c>
    </row>
    <row r="101" spans="1:11" hidden="1" x14ac:dyDescent="0.25">
      <c r="A101">
        <v>100</v>
      </c>
      <c r="B101">
        <f ca="1">MATCH(MG_1[ID_1],Table1[ID_1],0)</f>
        <v>109</v>
      </c>
      <c r="C101" t="e">
        <f ca="1">INDEX(Table1[// LOG STOCK],MG_1[//])</f>
        <v>#N/A</v>
      </c>
      <c r="D101" t="str">
        <f ca="1">INDEX(Table1[NB BM],MG_1[//])</f>
        <v>PW Kenko 12W CP-12 F NWE nonwood</v>
      </c>
      <c r="E101" t="str">
        <f ca="1">INDEX(Table1[FAKTUR],MG_1[//])</f>
        <v>ARTO MORO</v>
      </c>
      <c r="F101" t="str">
        <f ca="1">INDEX(Table1[SUPPLIER],MG_1[//])</f>
        <v>KENKO</v>
      </c>
      <c r="G101" s="2">
        <f ca="1">INDEX(Table1[CTN_MG_1],MG_1[//])</f>
        <v>12</v>
      </c>
      <c r="H101" s="2" t="str">
        <f ca="1">INDEX(Table1[QTY_ECER_MG_1],MG_1[[#This Row],[//]])&amp;" "&amp;INDEX(Table1[STN_ECER_MG_1],MG_1[[#This Row],[//]])</f>
        <v xml:space="preserve"> </v>
      </c>
      <c r="I101" s="4"/>
      <c r="J101" s="4"/>
      <c r="K101" s="2">
        <f ca="1">SUM(MG_1[[#This Row],[MASUK]]-SUM(MG_1[[#This Row],[KELUAR]:[BONGKAR]]))</f>
        <v>12</v>
      </c>
    </row>
    <row r="102" spans="1:11" hidden="1" x14ac:dyDescent="0.25">
      <c r="A102">
        <v>101</v>
      </c>
      <c r="B102">
        <f ca="1">MATCH(MG_1[ID_1],Table1[ID_1],0)</f>
        <v>110</v>
      </c>
      <c r="C102">
        <f ca="1">INDEX(Table1[// LOG STOCK],MG_1[//])</f>
        <v>3686</v>
      </c>
      <c r="D102" t="str">
        <f ca="1">INDEX(Table1[NB BM],MG_1[//])</f>
        <v>PW bicolor Kenko 12W CP-12 FBC classic</v>
      </c>
      <c r="E102" t="str">
        <f ca="1">INDEX(Table1[FAKTUR],MG_1[//])</f>
        <v>ARTO MORO</v>
      </c>
      <c r="F102" t="str">
        <f ca="1">INDEX(Table1[SUPPLIER],MG_1[//])</f>
        <v>KENKO</v>
      </c>
      <c r="G102" s="2">
        <f ca="1">INDEX(Table1[CTN_MG_1],MG_1[//])</f>
        <v>3</v>
      </c>
      <c r="H102" s="2" t="str">
        <f ca="1">INDEX(Table1[QTY_ECER_MG_1],MG_1[[#This Row],[//]])&amp;" "&amp;INDEX(Table1[STN_ECER_MG_1],MG_1[[#This Row],[//]])</f>
        <v xml:space="preserve"> </v>
      </c>
      <c r="I102" s="4"/>
      <c r="J102" s="4"/>
      <c r="K102" s="2">
        <f ca="1">SUM(MG_1[[#This Row],[MASUK]]-SUM(MG_1[[#This Row],[KELUAR]:[BONGKAR]]))</f>
        <v>3</v>
      </c>
    </row>
    <row r="103" spans="1:11" hidden="1" x14ac:dyDescent="0.25">
      <c r="A103">
        <v>102</v>
      </c>
      <c r="B103">
        <f ca="1">MATCH(MG_1[ID_1],Table1[ID_1],0)</f>
        <v>111</v>
      </c>
      <c r="C103" t="e">
        <f ca="1">INDEX(Table1[// LOG STOCK],MG_1[//])</f>
        <v>#N/A</v>
      </c>
      <c r="D103" t="str">
        <f ca="1">INDEX(Table1[NB BM],MG_1[//])</f>
        <v>PW Kenko 24W CP-24 F kaleng</v>
      </c>
      <c r="E103" t="str">
        <f ca="1">INDEX(Table1[FAKTUR],MG_1[//])</f>
        <v>ARTO MORO</v>
      </c>
      <c r="F103" t="str">
        <f ca="1">INDEX(Table1[SUPPLIER],MG_1[//])</f>
        <v>KENKO</v>
      </c>
      <c r="G103" s="2">
        <f ca="1">INDEX(Table1[CTN_MG_1],MG_1[//])</f>
        <v>2</v>
      </c>
      <c r="H103" s="2" t="str">
        <f ca="1">INDEX(Table1[QTY_ECER_MG_1],MG_1[[#This Row],[//]])&amp;" "&amp;INDEX(Table1[STN_ECER_MG_1],MG_1[[#This Row],[//]])</f>
        <v xml:space="preserve"> </v>
      </c>
      <c r="I103" s="4"/>
      <c r="J103" s="4"/>
      <c r="K103" s="2">
        <f ca="1">SUM(MG_1[[#This Row],[MASUK]]-SUM(MG_1[[#This Row],[KELUAR]:[BONGKAR]]))</f>
        <v>2</v>
      </c>
    </row>
    <row r="104" spans="1:11" hidden="1" x14ac:dyDescent="0.25">
      <c r="A104">
        <v>103</v>
      </c>
      <c r="B104">
        <f ca="1">MATCH(MG_1[ID_1],Table1[ID_1],0)</f>
        <v>112</v>
      </c>
      <c r="C104" t="e">
        <f ca="1">INDEX(Table1[// LOG STOCK],MG_1[//])</f>
        <v>#N/A</v>
      </c>
      <c r="D104" t="str">
        <f ca="1">INDEX(Table1[NB BM],MG_1[//])</f>
        <v>Pocket note Kenko PN-403</v>
      </c>
      <c r="E104" t="str">
        <f ca="1">INDEX(Table1[FAKTUR],MG_1[//])</f>
        <v>ARTO MORO</v>
      </c>
      <c r="F104" t="str">
        <f ca="1">INDEX(Table1[SUPPLIER],MG_1[//])</f>
        <v>KENKO</v>
      </c>
      <c r="G104" s="2">
        <f ca="1">INDEX(Table1[CTN_MG_1],MG_1[//])</f>
        <v>1</v>
      </c>
      <c r="H104" s="2" t="str">
        <f ca="1">INDEX(Table1[QTY_ECER_MG_1],MG_1[[#This Row],[//]])&amp;" "&amp;INDEX(Table1[STN_ECER_MG_1],MG_1[[#This Row],[//]])</f>
        <v xml:space="preserve"> </v>
      </c>
      <c r="I104" s="4"/>
      <c r="J104" s="4"/>
      <c r="K104" s="2">
        <f ca="1">SUM(MG_1[[#This Row],[MASUK]]-SUM(MG_1[[#This Row],[KELUAR]:[BONGKAR]]))</f>
        <v>1</v>
      </c>
    </row>
    <row r="105" spans="1:11" hidden="1" x14ac:dyDescent="0.25">
      <c r="A105">
        <v>104</v>
      </c>
      <c r="B105">
        <f ca="1">MATCH(MG_1[ID_1],Table1[ID_1],0)</f>
        <v>113</v>
      </c>
      <c r="C105">
        <f ca="1">INDEX(Table1[// LOG STOCK],MG_1[//])</f>
        <v>3584</v>
      </c>
      <c r="D105" t="str">
        <f ca="1">INDEX(Table1[NB BM],MG_1[//])</f>
        <v>Lem cair Kenko LG-35</v>
      </c>
      <c r="E105" t="str">
        <f ca="1">INDEX(Table1[FAKTUR],MG_1[//])</f>
        <v>ARTO MORO</v>
      </c>
      <c r="F105" t="str">
        <f ca="1">INDEX(Table1[SUPPLIER],MG_1[//])</f>
        <v>KENKO</v>
      </c>
      <c r="G105" s="2">
        <f ca="1">INDEX(Table1[CTN_MG_1],MG_1[//])</f>
        <v>1</v>
      </c>
      <c r="H105" s="2" t="str">
        <f ca="1">INDEX(Table1[QTY_ECER_MG_1],MG_1[[#This Row],[//]])&amp;" "&amp;INDEX(Table1[STN_ECER_MG_1],MG_1[[#This Row],[//]])</f>
        <v xml:space="preserve"> </v>
      </c>
      <c r="I105" s="4"/>
      <c r="J105" s="4"/>
      <c r="K105" s="2">
        <f ca="1">SUM(MG_1[[#This Row],[MASUK]]-SUM(MG_1[[#This Row],[KELUAR]:[BONGKAR]]))</f>
        <v>1</v>
      </c>
    </row>
    <row r="106" spans="1:11" hidden="1" x14ac:dyDescent="0.25">
      <c r="A106">
        <v>105</v>
      </c>
      <c r="B106">
        <f ca="1">MATCH(MG_1[ID_1],Table1[ID_1],0)</f>
        <v>114</v>
      </c>
      <c r="C106" t="e">
        <f ca="1">INDEX(Table1[// LOG STOCK],MG_1[//])</f>
        <v>#N/A</v>
      </c>
      <c r="D106" t="str">
        <f ca="1">INDEX(Table1[NB BM],MG_1[//])</f>
        <v>Tape Dispenser Kenko TD-201</v>
      </c>
      <c r="E106" t="str">
        <f ca="1">INDEX(Table1[FAKTUR],MG_1[//])</f>
        <v>ARTO MORO</v>
      </c>
      <c r="F106" t="str">
        <f ca="1">INDEX(Table1[SUPPLIER],MG_1[//])</f>
        <v>KENKO</v>
      </c>
      <c r="G106" s="2">
        <f ca="1">INDEX(Table1[CTN_MG_1],MG_1[//])</f>
        <v>1</v>
      </c>
      <c r="H106" s="2" t="str">
        <f ca="1">INDEX(Table1[QTY_ECER_MG_1],MG_1[[#This Row],[//]])&amp;" "&amp;INDEX(Table1[STN_ECER_MG_1],MG_1[[#This Row],[//]])</f>
        <v xml:space="preserve"> </v>
      </c>
      <c r="I106" s="4"/>
      <c r="J106" s="4"/>
      <c r="K106" s="2">
        <f ca="1">SUM(MG_1[[#This Row],[MASUK]]-SUM(MG_1[[#This Row],[KELUAR]:[BONGKAR]]))</f>
        <v>1</v>
      </c>
    </row>
    <row r="107" spans="1:11" hidden="1" x14ac:dyDescent="0.25">
      <c r="A107">
        <v>106</v>
      </c>
      <c r="B107">
        <f ca="1">MATCH(MG_1[ID_1],Table1[ID_1],0)</f>
        <v>115</v>
      </c>
      <c r="C107" t="e">
        <f ca="1">INDEX(Table1[// LOG STOCK],MG_1[//])</f>
        <v>#N/A</v>
      </c>
      <c r="D107" t="str">
        <f ca="1">INDEX(Table1[NB BM],MG_1[//])</f>
        <v>Tape Dispenser Kenko TD-321</v>
      </c>
      <c r="E107" t="str">
        <f ca="1">INDEX(Table1[FAKTUR],MG_1[//])</f>
        <v>ARTO MORO</v>
      </c>
      <c r="F107" t="str">
        <f ca="1">INDEX(Table1[SUPPLIER],MG_1[//])</f>
        <v>KENKO</v>
      </c>
      <c r="G107" s="2">
        <f ca="1">INDEX(Table1[CTN_MG_1],MG_1[//])</f>
        <v>1</v>
      </c>
      <c r="H107" s="2" t="str">
        <f ca="1">INDEX(Table1[QTY_ECER_MG_1],MG_1[[#This Row],[//]])&amp;" "&amp;INDEX(Table1[STN_ECER_MG_1],MG_1[[#This Row],[//]])</f>
        <v xml:space="preserve"> </v>
      </c>
      <c r="I107" s="4"/>
      <c r="J107" s="4"/>
      <c r="K107" s="2">
        <f ca="1">SUM(MG_1[[#This Row],[MASUK]]-SUM(MG_1[[#This Row],[KELUAR]:[BONGKAR]]))</f>
        <v>1</v>
      </c>
    </row>
    <row r="108" spans="1:11" hidden="1" x14ac:dyDescent="0.25">
      <c r="A108">
        <v>107</v>
      </c>
      <c r="B108">
        <f ca="1">MATCH(MG_1[ID_1],Table1[ID_1],0)</f>
        <v>116</v>
      </c>
      <c r="C108">
        <f ca="1">INDEX(Table1[// LOG STOCK],MG_1[//])</f>
        <v>3564</v>
      </c>
      <c r="D108" t="str">
        <f ca="1">INDEX(Table1[NB BM],MG_1[//])</f>
        <v>L Leaf Kenko B5-LL 100-2670</v>
      </c>
      <c r="E108" t="str">
        <f ca="1">INDEX(Table1[FAKTUR],MG_1[//])</f>
        <v>ARTO MORO</v>
      </c>
      <c r="F108" t="str">
        <f ca="1">INDEX(Table1[SUPPLIER],MG_1[//])</f>
        <v>KENKO</v>
      </c>
      <c r="G108" s="2">
        <f ca="1">INDEX(Table1[CTN_MG_1],MG_1[//])</f>
        <v>1</v>
      </c>
      <c r="H108" s="2" t="str">
        <f ca="1">INDEX(Table1[QTY_ECER_MG_1],MG_1[[#This Row],[//]])&amp;" "&amp;INDEX(Table1[STN_ECER_MG_1],MG_1[[#This Row],[//]])</f>
        <v xml:space="preserve"> </v>
      </c>
      <c r="I108" s="4"/>
      <c r="J108" s="4"/>
      <c r="K108" s="2">
        <f ca="1">SUM(MG_1[[#This Row],[MASUK]]-SUM(MG_1[[#This Row],[KELUAR]:[BONGKAR]]))</f>
        <v>1</v>
      </c>
    </row>
    <row r="109" spans="1:11" hidden="1" x14ac:dyDescent="0.25">
      <c r="A109">
        <v>108</v>
      </c>
      <c r="B109">
        <f ca="1">MATCH(MG_1[ID_1],Table1[ID_1],0)</f>
        <v>117</v>
      </c>
      <c r="C109" t="e">
        <f ca="1">INDEX(Table1[// LOG STOCK],MG_1[//])</f>
        <v>#N/A</v>
      </c>
      <c r="D109" t="str">
        <f ca="1">INDEX(Table1[NB BM],MG_1[//])</f>
        <v>Garisan Besi Kenko 15cm</v>
      </c>
      <c r="E109" t="str">
        <f ca="1">INDEX(Table1[FAKTUR],MG_1[//])</f>
        <v>ARTO MORO</v>
      </c>
      <c r="F109" t="str">
        <f ca="1">INDEX(Table1[SUPPLIER],MG_1[//])</f>
        <v>KENKO</v>
      </c>
      <c r="G109" s="2">
        <f ca="1">INDEX(Table1[CTN_MG_1],MG_1[//])</f>
        <v>1</v>
      </c>
      <c r="H109" s="2" t="str">
        <f ca="1">INDEX(Table1[QTY_ECER_MG_1],MG_1[[#This Row],[//]])&amp;" "&amp;INDEX(Table1[STN_ECER_MG_1],MG_1[[#This Row],[//]])</f>
        <v xml:space="preserve"> </v>
      </c>
      <c r="I109" s="4"/>
      <c r="J109" s="4"/>
      <c r="K109" s="2">
        <f ca="1">SUM(MG_1[[#This Row],[MASUK]]-SUM(MG_1[[#This Row],[KELUAR]:[BONGKAR]]))</f>
        <v>1</v>
      </c>
    </row>
    <row r="110" spans="1:11" hidden="1" x14ac:dyDescent="0.25">
      <c r="A110">
        <v>109</v>
      </c>
      <c r="B110">
        <f ca="1">MATCH(MG_1[ID_1],Table1[ID_1],0)</f>
        <v>118</v>
      </c>
      <c r="C110" t="e">
        <f ca="1">INDEX(Table1[// LOG STOCK],MG_1[//])</f>
        <v>#N/A</v>
      </c>
      <c r="D110" t="str">
        <f ca="1">INDEX(Table1[NB BM],MG_1[//])</f>
        <v>Garisan Besi Kenko 20cm</v>
      </c>
      <c r="E110" t="str">
        <f ca="1">INDEX(Table1[FAKTUR],MG_1[//])</f>
        <v>ARTO MORO</v>
      </c>
      <c r="F110" t="str">
        <f ca="1">INDEX(Table1[SUPPLIER],MG_1[//])</f>
        <v>KENKO</v>
      </c>
      <c r="G110" s="2">
        <f ca="1">INDEX(Table1[CTN_MG_1],MG_1[//])</f>
        <v>1</v>
      </c>
      <c r="H110" s="2" t="str">
        <f ca="1">INDEX(Table1[QTY_ECER_MG_1],MG_1[[#This Row],[//]])&amp;" "&amp;INDEX(Table1[STN_ECER_MG_1],MG_1[[#This Row],[//]])</f>
        <v xml:space="preserve"> </v>
      </c>
      <c r="I110" s="4"/>
      <c r="J110" s="4"/>
      <c r="K110" s="2">
        <f ca="1">SUM(MG_1[[#This Row],[MASUK]]-SUM(MG_1[[#This Row],[KELUAR]:[BONGKAR]]))</f>
        <v>1</v>
      </c>
    </row>
    <row r="111" spans="1:11" hidden="1" x14ac:dyDescent="0.25">
      <c r="A111">
        <v>110</v>
      </c>
      <c r="B111">
        <f ca="1">MATCH(MG_1[ID_1],Table1[ID_1],0)</f>
        <v>119</v>
      </c>
      <c r="C111" t="e">
        <f ca="1">INDEX(Table1[// LOG STOCK],MG_1[//])</f>
        <v>#N/A</v>
      </c>
      <c r="D111" t="str">
        <f ca="1">INDEX(Table1[NB BM],MG_1[//])</f>
        <v>Garisan besi 30cm Kenko</v>
      </c>
      <c r="E111" t="str">
        <f ca="1">INDEX(Table1[FAKTUR],MG_1[//])</f>
        <v>ARTO MORO</v>
      </c>
      <c r="F111" t="str">
        <f ca="1">INDEX(Table1[SUPPLIER],MG_1[//])</f>
        <v>KENKO</v>
      </c>
      <c r="G111" s="2">
        <f ca="1">INDEX(Table1[CTN_MG_1],MG_1[//])</f>
        <v>1</v>
      </c>
      <c r="H111" s="2" t="str">
        <f ca="1">INDEX(Table1[QTY_ECER_MG_1],MG_1[[#This Row],[//]])&amp;" "&amp;INDEX(Table1[STN_ECER_MG_1],MG_1[[#This Row],[//]])</f>
        <v xml:space="preserve"> </v>
      </c>
      <c r="I111" s="4"/>
      <c r="J111" s="4"/>
      <c r="K111" s="2">
        <f ca="1">SUM(MG_1[[#This Row],[MASUK]]-SUM(MG_1[[#This Row],[KELUAR]:[BONGKAR]]))</f>
        <v>1</v>
      </c>
    </row>
    <row r="112" spans="1:11" hidden="1" x14ac:dyDescent="0.25">
      <c r="A112">
        <v>111</v>
      </c>
      <c r="B112">
        <f ca="1">MATCH(MG_1[ID_1],Table1[ID_1],0)</f>
        <v>120</v>
      </c>
      <c r="C112">
        <f ca="1">INDEX(Table1[// LOG STOCK],MG_1[//])</f>
        <v>3381</v>
      </c>
      <c r="D112" t="str">
        <f ca="1">INDEX(Table1[NB BM],MG_1[//])</f>
        <v>Binder clip Kenko no.155</v>
      </c>
      <c r="E112" t="str">
        <f ca="1">INDEX(Table1[FAKTUR],MG_1[//])</f>
        <v>ARTO MORO</v>
      </c>
      <c r="F112" t="str">
        <f ca="1">INDEX(Table1[SUPPLIER],MG_1[//])</f>
        <v>KENKO</v>
      </c>
      <c r="G112" s="2">
        <f ca="1">INDEX(Table1[CTN_MG_1],MG_1[//])</f>
        <v>1</v>
      </c>
      <c r="H112" s="2" t="str">
        <f ca="1">INDEX(Table1[QTY_ECER_MG_1],MG_1[[#This Row],[//]])&amp;" "&amp;INDEX(Table1[STN_ECER_MG_1],MG_1[[#This Row],[//]])</f>
        <v xml:space="preserve"> </v>
      </c>
      <c r="I112" s="4"/>
      <c r="J112" s="4"/>
      <c r="K112" s="2">
        <f ca="1">SUM(MG_1[[#This Row],[MASUK]]-SUM(MG_1[[#This Row],[KELUAR]:[BONGKAR]]))</f>
        <v>1</v>
      </c>
    </row>
    <row r="113" spans="1:11" hidden="1" x14ac:dyDescent="0.25">
      <c r="A113">
        <v>112</v>
      </c>
      <c r="B113">
        <f ca="1">MATCH(MG_1[ID_1],Table1[ID_1],0)</f>
        <v>121</v>
      </c>
      <c r="C113">
        <f ca="1">INDEX(Table1[// LOG STOCK],MG_1[//])</f>
        <v>3382</v>
      </c>
      <c r="D113" t="str">
        <f ca="1">INDEX(Table1[NB BM],MG_1[//])</f>
        <v>Binder clip Kenko no.200</v>
      </c>
      <c r="E113" t="str">
        <f ca="1">INDEX(Table1[FAKTUR],MG_1[//])</f>
        <v>ARTO MORO</v>
      </c>
      <c r="F113" t="str">
        <f ca="1">INDEX(Table1[SUPPLIER],MG_1[//])</f>
        <v>KENKO</v>
      </c>
      <c r="G113" s="2">
        <f ca="1">INDEX(Table1[CTN_MG_1],MG_1[//])</f>
        <v>1</v>
      </c>
      <c r="H113" s="2" t="str">
        <f ca="1">INDEX(Table1[QTY_ECER_MG_1],MG_1[[#This Row],[//]])&amp;" "&amp;INDEX(Table1[STN_ECER_MG_1],MG_1[[#This Row],[//]])</f>
        <v xml:space="preserve"> </v>
      </c>
      <c r="I113" s="4"/>
      <c r="J113" s="4"/>
      <c r="K113" s="2">
        <f ca="1">SUM(MG_1[[#This Row],[MASUK]]-SUM(MG_1[[#This Row],[KELUAR]:[BONGKAR]]))</f>
        <v>1</v>
      </c>
    </row>
    <row r="114" spans="1:11" hidden="1" x14ac:dyDescent="0.25">
      <c r="A114">
        <v>113</v>
      </c>
      <c r="B114">
        <f ca="1">MATCH(MG_1[ID_1],Table1[ID_1],0)</f>
        <v>122</v>
      </c>
      <c r="C114">
        <f ca="1">INDEX(Table1[// LOG STOCK],MG_1[//])</f>
        <v>3492</v>
      </c>
      <c r="D114" t="str">
        <f ca="1">INDEX(Table1[NB BM],MG_1[//])</f>
        <v>Cutter Kenko A-300</v>
      </c>
      <c r="E114" t="str">
        <f ca="1">INDEX(Table1[FAKTUR],MG_1[//])</f>
        <v>ARTO MORO</v>
      </c>
      <c r="F114" t="str">
        <f ca="1">INDEX(Table1[SUPPLIER],MG_1[//])</f>
        <v>KENKO</v>
      </c>
      <c r="G114" s="2">
        <f ca="1">INDEX(Table1[CTN_MG_1],MG_1[//])</f>
        <v>1</v>
      </c>
      <c r="H114" s="2" t="str">
        <f ca="1">INDEX(Table1[QTY_ECER_MG_1],MG_1[[#This Row],[//]])&amp;" "&amp;INDEX(Table1[STN_ECER_MG_1],MG_1[[#This Row],[//]])</f>
        <v xml:space="preserve"> </v>
      </c>
      <c r="I114" s="4"/>
      <c r="J114" s="4"/>
      <c r="K114" s="2">
        <f ca="1">SUM(MG_1[[#This Row],[MASUK]]-SUM(MG_1[[#This Row],[KELUAR]:[BONGKAR]]))</f>
        <v>1</v>
      </c>
    </row>
    <row r="115" spans="1:11" hidden="1" x14ac:dyDescent="0.25">
      <c r="A115">
        <v>114</v>
      </c>
      <c r="B115">
        <f ca="1">MATCH(MG_1[ID_1],Table1[ID_1],0)</f>
        <v>123</v>
      </c>
      <c r="C115">
        <f ca="1">INDEX(Table1[// LOG STOCK],MG_1[//])</f>
        <v>3494</v>
      </c>
      <c r="D115" t="str">
        <f ca="1">INDEX(Table1[NB BM],MG_1[//])</f>
        <v>Cutter Kenko L-500</v>
      </c>
      <c r="E115" t="str">
        <f ca="1">INDEX(Table1[FAKTUR],MG_1[//])</f>
        <v>ARTO MORO</v>
      </c>
      <c r="F115" t="str">
        <f ca="1">INDEX(Table1[SUPPLIER],MG_1[//])</f>
        <v>KENKO</v>
      </c>
      <c r="G115" s="2">
        <f ca="1">INDEX(Table1[CTN_MG_1],MG_1[//])</f>
        <v>1</v>
      </c>
      <c r="H115" s="2" t="str">
        <f ca="1">INDEX(Table1[QTY_ECER_MG_1],MG_1[[#This Row],[//]])&amp;" "&amp;INDEX(Table1[STN_ECER_MG_1],MG_1[[#This Row],[//]])</f>
        <v xml:space="preserve"> </v>
      </c>
      <c r="I115" s="4"/>
      <c r="J115" s="4"/>
      <c r="K115" s="2">
        <f ca="1">SUM(MG_1[[#This Row],[MASUK]]-SUM(MG_1[[#This Row],[KELUAR]:[BONGKAR]]))</f>
        <v>1</v>
      </c>
    </row>
    <row r="116" spans="1:11" hidden="1" x14ac:dyDescent="0.25">
      <c r="A116">
        <v>115</v>
      </c>
      <c r="B116">
        <f ca="1">MATCH(MG_1[ID_1],Table1[ID_1],0)</f>
        <v>124</v>
      </c>
      <c r="C116">
        <f ca="1">INDEX(Table1[// LOG STOCK],MG_1[//])</f>
        <v>3805</v>
      </c>
      <c r="D116" t="str">
        <f ca="1">INDEX(Table1[NB BM],MG_1[//])</f>
        <v>Tipe-ex Kenko KE-01</v>
      </c>
      <c r="E116" t="str">
        <f ca="1">INDEX(Table1[FAKTUR],MG_1[//])</f>
        <v>ARTO MORO</v>
      </c>
      <c r="F116" t="str">
        <f ca="1">INDEX(Table1[SUPPLIER],MG_1[//])</f>
        <v>KENKO</v>
      </c>
      <c r="G116" s="2">
        <f ca="1">INDEX(Table1[CTN_MG_1],MG_1[//])</f>
        <v>7</v>
      </c>
      <c r="H116" s="2" t="str">
        <f ca="1">INDEX(Table1[QTY_ECER_MG_1],MG_1[[#This Row],[//]])&amp;" "&amp;INDEX(Table1[STN_ECER_MG_1],MG_1[[#This Row],[//]])</f>
        <v xml:space="preserve"> </v>
      </c>
      <c r="I116" s="4"/>
      <c r="J116" s="4"/>
      <c r="K116" s="2">
        <f ca="1">SUM(MG_1[[#This Row],[MASUK]]-SUM(MG_1[[#This Row],[KELUAR]:[BONGKAR]]))</f>
        <v>7</v>
      </c>
    </row>
    <row r="117" spans="1:11" hidden="1" x14ac:dyDescent="0.25">
      <c r="A117">
        <v>116</v>
      </c>
      <c r="B117">
        <f ca="1">MATCH(MG_1[ID_1],Table1[ID_1],0)</f>
        <v>125</v>
      </c>
      <c r="C117" t="e">
        <f ca="1">INDEX(Table1[// LOG STOCK],MG_1[//])</f>
        <v>#N/A</v>
      </c>
      <c r="D117" t="str">
        <f ca="1">INDEX(Table1[NB BM],MG_1[//])</f>
        <v>Crayon putar Titi 24W TI-CP-24T</v>
      </c>
      <c r="E117" t="str">
        <f ca="1">INDEX(Table1[FAKTUR],MG_1[//])</f>
        <v>ARTO MORO</v>
      </c>
      <c r="F117" t="str">
        <f ca="1">INDEX(Table1[SUPPLIER],MG_1[//])</f>
        <v>KENKO</v>
      </c>
      <c r="G117" s="2">
        <f ca="1">INDEX(Table1[CTN_MG_1],MG_1[//])</f>
        <v>2</v>
      </c>
      <c r="H117" s="2" t="str">
        <f ca="1">INDEX(Table1[QTY_ECER_MG_1],MG_1[[#This Row],[//]])&amp;" "&amp;INDEX(Table1[STN_ECER_MG_1],MG_1[[#This Row],[//]])</f>
        <v xml:space="preserve"> </v>
      </c>
      <c r="I117" s="4"/>
      <c r="J117" s="4"/>
      <c r="K117" s="2">
        <f ca="1">SUM(MG_1[[#This Row],[MASUK]]-SUM(MG_1[[#This Row],[KELUAR]:[BONGKAR]]))</f>
        <v>2</v>
      </c>
    </row>
    <row r="118" spans="1:11" hidden="1" x14ac:dyDescent="0.25">
      <c r="A118">
        <v>117</v>
      </c>
      <c r="B118">
        <f ca="1">MATCH(MG_1[ID_1],Table1[ID_1],0)</f>
        <v>126</v>
      </c>
      <c r="C118">
        <f ca="1">INDEX(Table1[// LOG STOCK],MG_1[//])</f>
        <v>3382</v>
      </c>
      <c r="D118" t="str">
        <f ca="1">INDEX(Table1[NB BM],MG_1[//])</f>
        <v>Binder clip Kenko no.200</v>
      </c>
      <c r="E118" t="str">
        <f ca="1">INDEX(Table1[FAKTUR],MG_1[//])</f>
        <v>ARTO MORO</v>
      </c>
      <c r="F118" t="str">
        <f ca="1">INDEX(Table1[SUPPLIER],MG_1[//])</f>
        <v>KENKO</v>
      </c>
      <c r="G118" s="2">
        <f ca="1">INDEX(Table1[CTN_MG_1],MG_1[//])</f>
        <v>1</v>
      </c>
      <c r="H118" s="2" t="str">
        <f ca="1">INDEX(Table1[QTY_ECER_MG_1],MG_1[[#This Row],[//]])&amp;" "&amp;INDEX(Table1[STN_ECER_MG_1],MG_1[[#This Row],[//]])</f>
        <v xml:space="preserve"> </v>
      </c>
      <c r="I118" s="4"/>
      <c r="J118" s="4"/>
      <c r="K118" s="2">
        <f ca="1">SUM(MG_1[[#This Row],[MASUK]]-SUM(MG_1[[#This Row],[KELUAR]:[BONGKAR]]))</f>
        <v>1</v>
      </c>
    </row>
    <row r="119" spans="1:11" hidden="1" x14ac:dyDescent="0.25">
      <c r="A119">
        <v>118</v>
      </c>
      <c r="B119">
        <f ca="1">MATCH(MG_1[ID_1],Table1[ID_1],0)</f>
        <v>127</v>
      </c>
      <c r="C119">
        <f ca="1">INDEX(Table1[// LOG STOCK],MG_1[//])</f>
        <v>3383</v>
      </c>
      <c r="D119" t="str">
        <f ca="1">INDEX(Table1[NB BM],MG_1[//])</f>
        <v>Binder clip Kenko No.260</v>
      </c>
      <c r="E119" t="str">
        <f ca="1">INDEX(Table1[FAKTUR],MG_1[//])</f>
        <v>ARTO MORO</v>
      </c>
      <c r="F119" t="str">
        <f ca="1">INDEX(Table1[SUPPLIER],MG_1[//])</f>
        <v>KENKO</v>
      </c>
      <c r="G119" s="2">
        <f ca="1">INDEX(Table1[CTN_MG_1],MG_1[//])</f>
        <v>1</v>
      </c>
      <c r="H119" s="2" t="str">
        <f ca="1">INDEX(Table1[QTY_ECER_MG_1],MG_1[[#This Row],[//]])&amp;" "&amp;INDEX(Table1[STN_ECER_MG_1],MG_1[[#This Row],[//]])</f>
        <v xml:space="preserve"> </v>
      </c>
      <c r="I119" s="4"/>
      <c r="J119" s="4"/>
      <c r="K119" s="2">
        <f ca="1">SUM(MG_1[[#This Row],[MASUK]]-SUM(MG_1[[#This Row],[KELUAR]:[BONGKAR]]))</f>
        <v>1</v>
      </c>
    </row>
    <row r="120" spans="1:11" hidden="1" x14ac:dyDescent="0.25">
      <c r="A120">
        <v>119</v>
      </c>
      <c r="B120">
        <f ca="1">MATCH(MG_1[ID_1],Table1[ID_1],0)</f>
        <v>128</v>
      </c>
      <c r="C120" t="e">
        <f ca="1">INDEX(Table1[// LOG STOCK],MG_1[//])</f>
        <v>#N/A</v>
      </c>
      <c r="D120" t="str">
        <f ca="1">INDEX(Table1[NB BM],MG_1[//])</f>
        <v>Crayon putar Titi 24W TI-CP-24T</v>
      </c>
      <c r="E120" t="str">
        <f ca="1">INDEX(Table1[FAKTUR],MG_1[//])</f>
        <v>ARTO MORO</v>
      </c>
      <c r="F120" t="str">
        <f ca="1">INDEX(Table1[SUPPLIER],MG_1[//])</f>
        <v>KENKO</v>
      </c>
      <c r="G120" s="2">
        <f ca="1">INDEX(Table1[CTN_MG_1],MG_1[//])</f>
        <v>10</v>
      </c>
      <c r="H120" s="2" t="str">
        <f ca="1">INDEX(Table1[QTY_ECER_MG_1],MG_1[[#This Row],[//]])&amp;" "&amp;INDEX(Table1[STN_ECER_MG_1],MG_1[[#This Row],[//]])</f>
        <v xml:space="preserve"> </v>
      </c>
      <c r="I120" s="4"/>
      <c r="J120" s="4"/>
      <c r="K120" s="2">
        <f ca="1">SUM(MG_1[[#This Row],[MASUK]]-SUM(MG_1[[#This Row],[KELUAR]:[BONGKAR]]))</f>
        <v>10</v>
      </c>
    </row>
    <row r="121" spans="1:11" hidden="1" x14ac:dyDescent="0.25">
      <c r="A121">
        <v>120</v>
      </c>
      <c r="B121">
        <f ca="1">MATCH(MG_1[ID_1],Table1[ID_1],0)</f>
        <v>129</v>
      </c>
      <c r="C121">
        <f ca="1">INDEX(Table1[// LOG STOCK],MG_1[//])</f>
        <v>3656</v>
      </c>
      <c r="D121" t="str">
        <f ca="1">INDEX(Table1[NB BM],MG_1[//])</f>
        <v>Pensil JK P-91</v>
      </c>
      <c r="E121" t="str">
        <f ca="1">INDEX(Table1[FAKTUR],MG_1[//])</f>
        <v>ARTO MORO</v>
      </c>
      <c r="F121" t="str">
        <f ca="1">INDEX(Table1[SUPPLIER],MG_1[//])</f>
        <v>ATALI</v>
      </c>
      <c r="G121" s="2">
        <f ca="1">INDEX(Table1[CTN_MG_1],MG_1[//])</f>
        <v>3</v>
      </c>
      <c r="H121" s="2" t="str">
        <f ca="1">INDEX(Table1[QTY_ECER_MG_1],MG_1[[#This Row],[//]])&amp;" "&amp;INDEX(Table1[STN_ECER_MG_1],MG_1[[#This Row],[//]])</f>
        <v xml:space="preserve"> </v>
      </c>
      <c r="I121" s="4"/>
      <c r="J121" s="4"/>
      <c r="K121" s="2">
        <f ca="1">SUM(MG_1[[#This Row],[MASUK]]-SUM(MG_1[[#This Row],[KELUAR]:[BONGKAR]]))</f>
        <v>3</v>
      </c>
    </row>
    <row r="122" spans="1:11" hidden="1" x14ac:dyDescent="0.25">
      <c r="A122">
        <v>121</v>
      </c>
      <c r="B122">
        <f ca="1">MATCH(MG_1[ID_1],Table1[ID_1],0)</f>
        <v>130</v>
      </c>
      <c r="C122">
        <f ca="1">INDEX(Table1[// LOG STOCK],MG_1[//])</f>
        <v>3653</v>
      </c>
      <c r="D122" t="str">
        <f ca="1">INDEX(Table1[NB BM],MG_1[//])</f>
        <v>Pensil JK P-88 2B</v>
      </c>
      <c r="E122" t="str">
        <f ca="1">INDEX(Table1[FAKTUR],MG_1[//])</f>
        <v>ARTO MORO</v>
      </c>
      <c r="F122" t="str">
        <f ca="1">INDEX(Table1[SUPPLIER],MG_1[//])</f>
        <v>ATALI</v>
      </c>
      <c r="G122" s="2">
        <f ca="1">INDEX(Table1[CTN_MG_1],MG_1[//])</f>
        <v>2</v>
      </c>
      <c r="H122" s="2" t="str">
        <f ca="1">INDEX(Table1[QTY_ECER_MG_1],MG_1[[#This Row],[//]])&amp;" "&amp;INDEX(Table1[STN_ECER_MG_1],MG_1[[#This Row],[//]])</f>
        <v xml:space="preserve"> </v>
      </c>
      <c r="I122" s="4"/>
      <c r="J122" s="4"/>
      <c r="K122" s="2">
        <f ca="1">SUM(MG_1[[#This Row],[MASUK]]-SUM(MG_1[[#This Row],[KELUAR]:[BONGKAR]]))</f>
        <v>2</v>
      </c>
    </row>
    <row r="123" spans="1:11" hidden="1" x14ac:dyDescent="0.25">
      <c r="A123">
        <v>122</v>
      </c>
      <c r="B123">
        <f ca="1">MATCH(MG_1[ID_1],Table1[ID_1],0)</f>
        <v>131</v>
      </c>
      <c r="C123" t="e">
        <f ca="1">INDEX(Table1[// LOG STOCK],MG_1[//])</f>
        <v>#N/A</v>
      </c>
      <c r="D123" t="str">
        <f ca="1">INDEX(Table1[NB BM],MG_1[//])</f>
        <v>Label JK LB-P2 LN 2brs</v>
      </c>
      <c r="E123" t="str">
        <f ca="1">INDEX(Table1[FAKTUR],MG_1[//])</f>
        <v>ARTO MORO</v>
      </c>
      <c r="F123" t="str">
        <f ca="1">INDEX(Table1[SUPPLIER],MG_1[//])</f>
        <v>ATALI</v>
      </c>
      <c r="G123" s="2">
        <f ca="1">INDEX(Table1[CTN_MG_1],MG_1[//])</f>
        <v>2</v>
      </c>
      <c r="H123" s="2" t="str">
        <f ca="1">INDEX(Table1[QTY_ECER_MG_1],MG_1[[#This Row],[//]])&amp;" "&amp;INDEX(Table1[STN_ECER_MG_1],MG_1[[#This Row],[//]])</f>
        <v xml:space="preserve"> </v>
      </c>
      <c r="I123" s="4"/>
      <c r="J123" s="4"/>
      <c r="K123" s="2">
        <f ca="1">SUM(MG_1[[#This Row],[MASUK]]-SUM(MG_1[[#This Row],[KELUAR]:[BONGKAR]]))</f>
        <v>2</v>
      </c>
    </row>
    <row r="124" spans="1:11" hidden="1" x14ac:dyDescent="0.25">
      <c r="A124">
        <v>123</v>
      </c>
      <c r="B124">
        <f ca="1">MATCH(MG_1[ID_1],Table1[ID_1],0)</f>
        <v>132</v>
      </c>
      <c r="C124" t="e">
        <f ca="1">INDEX(Table1[// LOG STOCK],MG_1[//])</f>
        <v>#N/A</v>
      </c>
      <c r="D124" t="str">
        <f ca="1">INDEX(Table1[NB BM],MG_1[//])</f>
        <v>PW JK 24W CP-S24 pendek</v>
      </c>
      <c r="E124" t="str">
        <f ca="1">INDEX(Table1[FAKTUR],MG_1[//])</f>
        <v>ARTO MORO</v>
      </c>
      <c r="F124" t="str">
        <f ca="1">INDEX(Table1[SUPPLIER],MG_1[//])</f>
        <v>ATALI</v>
      </c>
      <c r="G124" s="2">
        <f ca="1">INDEX(Table1[CTN_MG_1],MG_1[//])</f>
        <v>1</v>
      </c>
      <c r="H124" s="2" t="str">
        <f ca="1">INDEX(Table1[QTY_ECER_MG_1],MG_1[[#This Row],[//]])&amp;" "&amp;INDEX(Table1[STN_ECER_MG_1],MG_1[[#This Row],[//]])</f>
        <v xml:space="preserve"> </v>
      </c>
      <c r="I124" s="4"/>
      <c r="J124" s="4"/>
      <c r="K124" s="2">
        <f ca="1">SUM(MG_1[[#This Row],[MASUK]]-SUM(MG_1[[#This Row],[KELUAR]:[BONGKAR]]))</f>
        <v>1</v>
      </c>
    </row>
    <row r="125" spans="1:11" hidden="1" x14ac:dyDescent="0.25">
      <c r="A125">
        <v>124</v>
      </c>
      <c r="B125">
        <f ca="1">MATCH(MG_1[ID_1],Table1[ID_1],0)</f>
        <v>133</v>
      </c>
      <c r="C125" t="e">
        <f ca="1">INDEX(Table1[// LOG STOCK],MG_1[//])</f>
        <v>#N/A</v>
      </c>
      <c r="D125" t="str">
        <f ca="1">INDEX(Table1[NB BM],MG_1[//])</f>
        <v>Ballpen JK BP-336 My Pastel Hitam</v>
      </c>
      <c r="E125" t="str">
        <f ca="1">INDEX(Table1[FAKTUR],MG_1[//])</f>
        <v>ARTO MORO</v>
      </c>
      <c r="F125" t="str">
        <f ca="1">INDEX(Table1[SUPPLIER],MG_1[//])</f>
        <v>ATALI</v>
      </c>
      <c r="G125" s="2">
        <f ca="1">INDEX(Table1[CTN_MG_1],MG_1[//])</f>
        <v>1</v>
      </c>
      <c r="H125" s="2" t="str">
        <f ca="1">INDEX(Table1[QTY_ECER_MG_1],MG_1[[#This Row],[//]])&amp;" "&amp;INDEX(Table1[STN_ECER_MG_1],MG_1[[#This Row],[//]])</f>
        <v xml:space="preserve"> </v>
      </c>
      <c r="I125" s="4"/>
      <c r="J125" s="4"/>
      <c r="K125" s="2">
        <f ca="1">SUM(MG_1[[#This Row],[MASUK]]-SUM(MG_1[[#This Row],[KELUAR]:[BONGKAR]]))</f>
        <v>1</v>
      </c>
    </row>
    <row r="126" spans="1:11" hidden="1" x14ac:dyDescent="0.25">
      <c r="A126">
        <v>125</v>
      </c>
      <c r="B126">
        <f ca="1">MATCH(MG_1[ID_1],Table1[ID_1],0)</f>
        <v>134</v>
      </c>
      <c r="C126" t="e">
        <f ca="1">INDEX(Table1[// LOG STOCK],MG_1[//])</f>
        <v>#N/A</v>
      </c>
      <c r="D126" t="str">
        <f ca="1">INDEX(Table1[NB BM],MG_1[//])</f>
        <v>Gel Pen JK GP-243 Whiz Gel Hitam</v>
      </c>
      <c r="E126" t="str">
        <f ca="1">INDEX(Table1[FAKTUR],MG_1[//])</f>
        <v>ARTO MORO</v>
      </c>
      <c r="F126" t="str">
        <f ca="1">INDEX(Table1[SUPPLIER],MG_1[//])</f>
        <v>ATALI</v>
      </c>
      <c r="G126" s="2">
        <f ca="1">INDEX(Table1[CTN_MG_1],MG_1[//])</f>
        <v>1</v>
      </c>
      <c r="H126" s="2" t="str">
        <f ca="1">INDEX(Table1[QTY_ECER_MG_1],MG_1[[#This Row],[//]])&amp;" "&amp;INDEX(Table1[STN_ECER_MG_1],MG_1[[#This Row],[//]])</f>
        <v xml:space="preserve"> </v>
      </c>
      <c r="I126" s="4"/>
      <c r="J126" s="4"/>
      <c r="K126" s="2">
        <f ca="1">SUM(MG_1[[#This Row],[MASUK]]-SUM(MG_1[[#This Row],[KELUAR]:[BONGKAR]]))</f>
        <v>1</v>
      </c>
    </row>
    <row r="127" spans="1:11" hidden="1" x14ac:dyDescent="0.25">
      <c r="A127">
        <v>126</v>
      </c>
      <c r="B127">
        <f ca="1">MATCH(MG_1[ID_1],Table1[ID_1],0)</f>
        <v>135</v>
      </c>
      <c r="C127" t="e">
        <f ca="1">INDEX(Table1[// LOG STOCK],MG_1[//])</f>
        <v>#N/A</v>
      </c>
      <c r="D127" t="str">
        <f ca="1">INDEX(Table1[NB BM],MG_1[//])</f>
        <v>Gel pen JK GP-266 Itech 2 Hitam</v>
      </c>
      <c r="E127" t="str">
        <f ca="1">INDEX(Table1[FAKTUR],MG_1[//])</f>
        <v>ARTO MORO</v>
      </c>
      <c r="F127" t="str">
        <f ca="1">INDEX(Table1[SUPPLIER],MG_1[//])</f>
        <v>ATALI</v>
      </c>
      <c r="G127" s="2">
        <f ca="1">INDEX(Table1[CTN_MG_1],MG_1[//])</f>
        <v>1</v>
      </c>
      <c r="H127" s="2" t="str">
        <f ca="1">INDEX(Table1[QTY_ECER_MG_1],MG_1[[#This Row],[//]])&amp;" "&amp;INDEX(Table1[STN_ECER_MG_1],MG_1[[#This Row],[//]])</f>
        <v xml:space="preserve"> </v>
      </c>
      <c r="I127" s="4"/>
      <c r="J127" s="4"/>
      <c r="K127" s="2">
        <f ca="1">SUM(MG_1[[#This Row],[MASUK]]-SUM(MG_1[[#This Row],[KELUAR]:[BONGKAR]]))</f>
        <v>1</v>
      </c>
    </row>
    <row r="128" spans="1:11" hidden="1" x14ac:dyDescent="0.25">
      <c r="A128">
        <v>127</v>
      </c>
      <c r="B128">
        <f ca="1">MATCH(MG_1[ID_1],Table1[ID_1],0)</f>
        <v>136</v>
      </c>
      <c r="C128" t="e">
        <f ca="1">INDEX(Table1[// LOG STOCK],MG_1[//])</f>
        <v>#N/A</v>
      </c>
      <c r="D128" t="str">
        <f ca="1">INDEX(Table1[NB BM],MG_1[//])</f>
        <v>Pc JK PC-0719AC-36A/F Animal Calender</v>
      </c>
      <c r="E128" t="str">
        <f ca="1">INDEX(Table1[FAKTUR],MG_1[//])</f>
        <v>ARTO MORO</v>
      </c>
      <c r="F128" t="str">
        <f ca="1">INDEX(Table1[SUPPLIER],MG_1[//])</f>
        <v>ATALI</v>
      </c>
      <c r="G128" s="2">
        <f ca="1">INDEX(Table1[CTN_MG_1],MG_1[//])</f>
        <v>1</v>
      </c>
      <c r="H128" s="2" t="str">
        <f ca="1">INDEX(Table1[QTY_ECER_MG_1],MG_1[[#This Row],[//]])&amp;" "&amp;INDEX(Table1[STN_ECER_MG_1],MG_1[[#This Row],[//]])</f>
        <v xml:space="preserve"> </v>
      </c>
      <c r="I128" s="4"/>
      <c r="J128" s="4"/>
      <c r="K128" s="2">
        <f ca="1">SUM(MG_1[[#This Row],[MASUK]]-SUM(MG_1[[#This Row],[KELUAR]:[BONGKAR]]))</f>
        <v>1</v>
      </c>
    </row>
    <row r="129" spans="1:11" hidden="1" x14ac:dyDescent="0.25">
      <c r="A129">
        <v>128</v>
      </c>
      <c r="B129">
        <f ca="1">MATCH(MG_1[ID_1],Table1[ID_1],0)</f>
        <v>137</v>
      </c>
      <c r="C129" t="e">
        <f ca="1">INDEX(Table1[// LOG STOCK],MG_1[//])</f>
        <v>#N/A</v>
      </c>
      <c r="D129" t="str">
        <f ca="1">INDEX(Table1[NB BM],MG_1[//])</f>
        <v>Pc JK PC-0719TV-33A/F Travel</v>
      </c>
      <c r="E129" t="str">
        <f ca="1">INDEX(Table1[FAKTUR],MG_1[//])</f>
        <v>ARTO MORO</v>
      </c>
      <c r="F129" t="str">
        <f ca="1">INDEX(Table1[SUPPLIER],MG_1[//])</f>
        <v>ATALI</v>
      </c>
      <c r="G129" s="2">
        <f ca="1">INDEX(Table1[CTN_MG_1],MG_1[//])</f>
        <v>2</v>
      </c>
      <c r="H129" s="2" t="str">
        <f ca="1">INDEX(Table1[QTY_ECER_MG_1],MG_1[[#This Row],[//]])&amp;" "&amp;INDEX(Table1[STN_ECER_MG_1],MG_1[[#This Row],[//]])</f>
        <v xml:space="preserve"> </v>
      </c>
      <c r="I129" s="4"/>
      <c r="J129" s="4"/>
      <c r="K129" s="2">
        <f ca="1">SUM(MG_1[[#This Row],[MASUK]]-SUM(MG_1[[#This Row],[KELUAR]:[BONGKAR]]))</f>
        <v>2</v>
      </c>
    </row>
    <row r="130" spans="1:11" hidden="1" x14ac:dyDescent="0.25">
      <c r="A130">
        <v>129</v>
      </c>
      <c r="B130">
        <f ca="1">MATCH(MG_1[ID_1],Table1[ID_1],0)</f>
        <v>138</v>
      </c>
      <c r="C130">
        <f ca="1">INDEX(Table1[// LOG STOCK],MG_1[//])</f>
        <v>3612</v>
      </c>
      <c r="D130" t="str">
        <f ca="1">INDEX(Table1[NB BM],MG_1[//])</f>
        <v>O pastel JK 12W OP-12 S</v>
      </c>
      <c r="E130" t="str">
        <f ca="1">INDEX(Table1[FAKTUR],MG_1[//])</f>
        <v>ARTO MORO</v>
      </c>
      <c r="F130" t="str">
        <f ca="1">INDEX(Table1[SUPPLIER],MG_1[//])</f>
        <v>ATALI</v>
      </c>
      <c r="G130" s="2">
        <f ca="1">INDEX(Table1[CTN_MG_1],MG_1[//])</f>
        <v>10</v>
      </c>
      <c r="H130" s="2" t="str">
        <f ca="1">INDEX(Table1[QTY_ECER_MG_1],MG_1[[#This Row],[//]])&amp;" "&amp;INDEX(Table1[STN_ECER_MG_1],MG_1[[#This Row],[//]])</f>
        <v xml:space="preserve"> </v>
      </c>
      <c r="I130" s="4"/>
      <c r="J130" s="4"/>
      <c r="K130" s="2">
        <f ca="1">SUM(MG_1[[#This Row],[MASUK]]-SUM(MG_1[[#This Row],[KELUAR]:[BONGKAR]]))</f>
        <v>10</v>
      </c>
    </row>
    <row r="131" spans="1:11" hidden="1" x14ac:dyDescent="0.25">
      <c r="A131">
        <v>130</v>
      </c>
      <c r="B131">
        <f ca="1">MATCH(MG_1[ID_1],Table1[ID_1],0)</f>
        <v>139</v>
      </c>
      <c r="C131" t="e">
        <f ca="1">INDEX(Table1[// LOG STOCK],MG_1[//])</f>
        <v>#N/A</v>
      </c>
      <c r="D131" t="str">
        <f ca="1">INDEX(Table1[NB BM],MG_1[//])</f>
        <v>PW JK 12W CP-12 PB panjang</v>
      </c>
      <c r="E131" t="str">
        <f ca="1">INDEX(Table1[FAKTUR],MG_1[//])</f>
        <v>ARTO MORO</v>
      </c>
      <c r="F131" t="str">
        <f ca="1">INDEX(Table1[SUPPLIER],MG_1[//])</f>
        <v>ATALI</v>
      </c>
      <c r="G131" s="2">
        <f ca="1">INDEX(Table1[CTN_MG_1],MG_1[//])</f>
        <v>13</v>
      </c>
      <c r="H131" s="2" t="str">
        <f ca="1">INDEX(Table1[QTY_ECER_MG_1],MG_1[[#This Row],[//]])&amp;" "&amp;INDEX(Table1[STN_ECER_MG_1],MG_1[[#This Row],[//]])</f>
        <v xml:space="preserve"> </v>
      </c>
      <c r="I131" s="4"/>
      <c r="J131" s="4"/>
      <c r="K131" s="2">
        <f ca="1">SUM(MG_1[[#This Row],[MASUK]]-SUM(MG_1[[#This Row],[KELUAR]:[BONGKAR]]))</f>
        <v>13</v>
      </c>
    </row>
    <row r="132" spans="1:11" hidden="1" x14ac:dyDescent="0.25">
      <c r="A132">
        <v>131</v>
      </c>
      <c r="B132">
        <f ca="1">MATCH(MG_1[ID_1],Table1[ID_1],0)</f>
        <v>140</v>
      </c>
      <c r="C132" t="e">
        <f ca="1">INDEX(Table1[// LOG STOCK],MG_1[//])</f>
        <v>#N/A</v>
      </c>
      <c r="D132" t="str">
        <f ca="1">INDEX(Table1[NB BM],MG_1[//])</f>
        <v>Stip JK 526-B40 P Putih</v>
      </c>
      <c r="E132" t="str">
        <f ca="1">INDEX(Table1[FAKTUR],MG_1[//])</f>
        <v>ARTO MORO</v>
      </c>
      <c r="F132" t="str">
        <f ca="1">INDEX(Table1[SUPPLIER],MG_1[//])</f>
        <v>ATALI</v>
      </c>
      <c r="G132" s="2">
        <f ca="1">INDEX(Table1[CTN_MG_1],MG_1[//])</f>
        <v>1</v>
      </c>
      <c r="H132" s="2" t="str">
        <f ca="1">INDEX(Table1[QTY_ECER_MG_1],MG_1[[#This Row],[//]])&amp;" "&amp;INDEX(Table1[STN_ECER_MG_1],MG_1[[#This Row],[//]])</f>
        <v xml:space="preserve"> </v>
      </c>
      <c r="I132" s="4"/>
      <c r="J132" s="4"/>
      <c r="K132" s="2">
        <f ca="1">SUM(MG_1[[#This Row],[MASUK]]-SUM(MG_1[[#This Row],[KELUAR]:[BONGKAR]]))</f>
        <v>1</v>
      </c>
    </row>
    <row r="133" spans="1:11" hidden="1" x14ac:dyDescent="0.25">
      <c r="A133">
        <v>132</v>
      </c>
      <c r="B133">
        <f ca="1">MATCH(MG_1[ID_1],Table1[ID_1],0)</f>
        <v>141</v>
      </c>
      <c r="C133" t="e">
        <f ca="1">INDEX(Table1[// LOG STOCK],MG_1[//])</f>
        <v>#N/A</v>
      </c>
      <c r="D133" t="str">
        <f ca="1">INDEX(Table1[NB BM],MG_1[//])</f>
        <v>Stip JK EB-30 Hitam</v>
      </c>
      <c r="E133" t="str">
        <f ca="1">INDEX(Table1[FAKTUR],MG_1[//])</f>
        <v>ARTO MORO</v>
      </c>
      <c r="F133" t="str">
        <f ca="1">INDEX(Table1[SUPPLIER],MG_1[//])</f>
        <v>ATALI</v>
      </c>
      <c r="G133" s="2">
        <f ca="1">INDEX(Table1[CTN_MG_1],MG_1[//])</f>
        <v>1</v>
      </c>
      <c r="H133" s="2" t="str">
        <f ca="1">INDEX(Table1[QTY_ECER_MG_1],MG_1[[#This Row],[//]])&amp;" "&amp;INDEX(Table1[STN_ECER_MG_1],MG_1[[#This Row],[//]])</f>
        <v xml:space="preserve"> </v>
      </c>
      <c r="I133" s="4"/>
      <c r="J133" s="4"/>
      <c r="K133" s="2">
        <f ca="1">SUM(MG_1[[#This Row],[MASUK]]-SUM(MG_1[[#This Row],[KELUAR]:[BONGKAR]]))</f>
        <v>1</v>
      </c>
    </row>
    <row r="134" spans="1:11" hidden="1" x14ac:dyDescent="0.25">
      <c r="A134">
        <v>133</v>
      </c>
      <c r="B134">
        <f ca="1">MATCH(MG_1[ID_1],Table1[ID_1],0)</f>
        <v>142</v>
      </c>
      <c r="C134" t="e">
        <f ca="1">INDEX(Table1[// LOG STOCK],MG_1[//])</f>
        <v>#N/A</v>
      </c>
      <c r="D134" t="str">
        <f ca="1">INDEX(Table1[NB BM],MG_1[//])</f>
        <v>Stip JK ER-30 W</v>
      </c>
      <c r="E134" t="str">
        <f ca="1">INDEX(Table1[FAKTUR],MG_1[//])</f>
        <v>ARTO MORO</v>
      </c>
      <c r="F134" t="str">
        <f ca="1">INDEX(Table1[SUPPLIER],MG_1[//])</f>
        <v>ATALI</v>
      </c>
      <c r="G134" s="2">
        <f ca="1">INDEX(Table1[CTN_MG_1],MG_1[//])</f>
        <v>2</v>
      </c>
      <c r="H134" s="2" t="str">
        <f ca="1">INDEX(Table1[QTY_ECER_MG_1],MG_1[[#This Row],[//]])&amp;" "&amp;INDEX(Table1[STN_ECER_MG_1],MG_1[[#This Row],[//]])</f>
        <v xml:space="preserve"> </v>
      </c>
      <c r="I134" s="4"/>
      <c r="J134" s="4"/>
      <c r="K134" s="2">
        <f ca="1">SUM(MG_1[[#This Row],[MASUK]]-SUM(MG_1[[#This Row],[KELUAR]:[BONGKAR]]))</f>
        <v>2</v>
      </c>
    </row>
    <row r="135" spans="1:11" hidden="1" x14ac:dyDescent="0.25">
      <c r="A135">
        <v>134</v>
      </c>
      <c r="B135">
        <f ca="1">MATCH(MG_1[ID_1],Table1[ID_1],0)</f>
        <v>143</v>
      </c>
      <c r="C135" t="e">
        <f ca="1">INDEX(Table1[// LOG STOCK],MG_1[//])</f>
        <v>#N/A</v>
      </c>
      <c r="D135" t="str">
        <f ca="1">INDEX(Table1[NB BM],MG_1[//])</f>
        <v>Stip JK 526-B20 Putih</v>
      </c>
      <c r="E135" t="str">
        <f ca="1">INDEX(Table1[FAKTUR],MG_1[//])</f>
        <v>ARTO MORO</v>
      </c>
      <c r="F135" t="str">
        <f ca="1">INDEX(Table1[SUPPLIER],MG_1[//])</f>
        <v>ATALI</v>
      </c>
      <c r="G135" s="2">
        <f ca="1">INDEX(Table1[CTN_MG_1],MG_1[//])</f>
        <v>2</v>
      </c>
      <c r="H135" s="2" t="str">
        <f ca="1">INDEX(Table1[QTY_ECER_MG_1],MG_1[[#This Row],[//]])&amp;" "&amp;INDEX(Table1[STN_ECER_MG_1],MG_1[[#This Row],[//]])</f>
        <v xml:space="preserve"> </v>
      </c>
      <c r="I135" s="4"/>
      <c r="J135" s="4"/>
      <c r="K135" s="2">
        <f ca="1">SUM(MG_1[[#This Row],[MASUK]]-SUM(MG_1[[#This Row],[KELUAR]:[BONGKAR]]))</f>
        <v>2</v>
      </c>
    </row>
    <row r="136" spans="1:11" hidden="1" x14ac:dyDescent="0.25">
      <c r="A136">
        <v>135</v>
      </c>
      <c r="B136">
        <f ca="1">MATCH(MG_1[ID_1],Table1[ID_1],0)</f>
        <v>144</v>
      </c>
      <c r="C136">
        <f ca="1">INDEX(Table1[// LOG STOCK],MG_1[//])</f>
        <v>3774</v>
      </c>
      <c r="D136" t="str">
        <f ca="1">INDEX(Table1[NB BM],MG_1[//])</f>
        <v>Tipe-ex JK-101 A</v>
      </c>
      <c r="E136" t="str">
        <f ca="1">INDEX(Table1[FAKTUR],MG_1[//])</f>
        <v>ARTO MORO</v>
      </c>
      <c r="F136" t="str">
        <f ca="1">INDEX(Table1[SUPPLIER],MG_1[//])</f>
        <v>ATALI</v>
      </c>
      <c r="G136" s="2">
        <f ca="1">INDEX(Table1[CTN_MG_1],MG_1[//])</f>
        <v>4</v>
      </c>
      <c r="H136" s="2" t="str">
        <f ca="1">INDEX(Table1[QTY_ECER_MG_1],MG_1[[#This Row],[//]])&amp;" "&amp;INDEX(Table1[STN_ECER_MG_1],MG_1[[#This Row],[//]])</f>
        <v xml:space="preserve"> </v>
      </c>
      <c r="I136" s="4"/>
      <c r="J136" s="4"/>
      <c r="K136" s="2">
        <f ca="1">SUM(MG_1[[#This Row],[MASUK]]-SUM(MG_1[[#This Row],[KELUAR]:[BONGKAR]]))</f>
        <v>4</v>
      </c>
    </row>
    <row r="137" spans="1:11" hidden="1" x14ac:dyDescent="0.25">
      <c r="A137">
        <v>136</v>
      </c>
      <c r="B137">
        <f ca="1">MATCH(MG_1[ID_1],Table1[ID_1],0)</f>
        <v>145</v>
      </c>
      <c r="C137" t="e">
        <f ca="1">INDEX(Table1[// LOG STOCK],MG_1[//])</f>
        <v>#N/A</v>
      </c>
      <c r="D137" t="str">
        <f ca="1">INDEX(Table1[NB BM],MG_1[//])</f>
        <v>Bp JK BP-349-12 Vokus Trans Hitam</v>
      </c>
      <c r="E137" t="str">
        <f ca="1">INDEX(Table1[FAKTUR],MG_1[//])</f>
        <v>ARTO MORO</v>
      </c>
      <c r="F137" t="str">
        <f ca="1">INDEX(Table1[SUPPLIER],MG_1[//])</f>
        <v>ATALI</v>
      </c>
      <c r="G137" s="2">
        <f ca="1">INDEX(Table1[CTN_MG_1],MG_1[//])</f>
        <v>0</v>
      </c>
      <c r="H137" s="2" t="str">
        <f ca="1">INDEX(Table1[QTY_ECER_MG_1],MG_1[[#This Row],[//]])&amp;" "&amp;INDEX(Table1[STN_ECER_MG_1],MG_1[[#This Row],[//]])</f>
        <v>288 PCS</v>
      </c>
      <c r="I137" s="4"/>
      <c r="J137" s="4"/>
      <c r="K137" s="2">
        <f ca="1">SUM(MG_1[[#This Row],[MASUK]]-SUM(MG_1[[#This Row],[KELUAR]:[BONGKAR]]))</f>
        <v>0</v>
      </c>
    </row>
    <row r="138" spans="1:11" hidden="1" x14ac:dyDescent="0.25">
      <c r="A138">
        <v>137</v>
      </c>
      <c r="B138">
        <f ca="1">MATCH(MG_1[ID_1],Table1[ID_1],0)</f>
        <v>146</v>
      </c>
      <c r="C138">
        <f ca="1">INDEX(Table1[// LOG STOCK],MG_1[//])</f>
        <v>3612</v>
      </c>
      <c r="D138" t="str">
        <f ca="1">INDEX(Table1[NB BM],MG_1[//])</f>
        <v>O pastel JK 12W OP-12 S</v>
      </c>
      <c r="E138" t="str">
        <f ca="1">INDEX(Table1[FAKTUR],MG_1[//])</f>
        <v>ARTO MORO</v>
      </c>
      <c r="F138" t="str">
        <f ca="1">INDEX(Table1[SUPPLIER],MG_1[//])</f>
        <v>ATALI</v>
      </c>
      <c r="G138" s="2">
        <f ca="1">INDEX(Table1[CTN_MG_1],MG_1[//])</f>
        <v>8</v>
      </c>
      <c r="H138" s="2" t="str">
        <f ca="1">INDEX(Table1[QTY_ECER_MG_1],MG_1[[#This Row],[//]])&amp;" "&amp;INDEX(Table1[STN_ECER_MG_1],MG_1[[#This Row],[//]])</f>
        <v xml:space="preserve"> </v>
      </c>
      <c r="I138" s="4"/>
      <c r="J138" s="4"/>
      <c r="K138" s="2">
        <f ca="1">SUM(MG_1[[#This Row],[MASUK]]-SUM(MG_1[[#This Row],[KELUAR]:[BONGKAR]]))</f>
        <v>8</v>
      </c>
    </row>
    <row r="139" spans="1:11" hidden="1" x14ac:dyDescent="0.25">
      <c r="A139">
        <v>138</v>
      </c>
      <c r="B139">
        <f ca="1">MATCH(MG_1[ID_1],Table1[ID_1],0)</f>
        <v>147</v>
      </c>
      <c r="C139" t="e">
        <f ca="1">INDEX(Table1[// LOG STOCK],MG_1[//])</f>
        <v>#N/A</v>
      </c>
      <c r="D139" t="str">
        <f ca="1">INDEX(Table1[NB BM],MG_1[//])</f>
        <v>Pc JK PC-0719AC-36A/F Animal Calender</v>
      </c>
      <c r="E139" t="str">
        <f ca="1">INDEX(Table1[FAKTUR],MG_1[//])</f>
        <v>ARTO MORO</v>
      </c>
      <c r="F139" t="str">
        <f ca="1">INDEX(Table1[SUPPLIER],MG_1[//])</f>
        <v>ATALI</v>
      </c>
      <c r="G139" s="2">
        <f ca="1">INDEX(Table1[CTN_MG_1],MG_1[//])</f>
        <v>1</v>
      </c>
      <c r="H139" s="2" t="str">
        <f ca="1">INDEX(Table1[QTY_ECER_MG_1],MG_1[[#This Row],[//]])&amp;" "&amp;INDEX(Table1[STN_ECER_MG_1],MG_1[[#This Row],[//]])</f>
        <v xml:space="preserve"> </v>
      </c>
      <c r="I139" s="4"/>
      <c r="J139" s="4"/>
      <c r="K139" s="2">
        <f ca="1">SUM(MG_1[[#This Row],[MASUK]]-SUM(MG_1[[#This Row],[KELUAR]:[BONGKAR]]))</f>
        <v>1</v>
      </c>
    </row>
    <row r="140" spans="1:11" hidden="1" x14ac:dyDescent="0.25">
      <c r="A140">
        <v>139</v>
      </c>
      <c r="B140">
        <f ca="1">MATCH(MG_1[ID_1],Table1[ID_1],0)</f>
        <v>148</v>
      </c>
      <c r="C140" t="e">
        <f ca="1">INDEX(Table1[// LOG STOCK],MG_1[//])</f>
        <v>#N/A</v>
      </c>
      <c r="D140" t="str">
        <f ca="1">INDEX(Table1[NB BM],MG_1[//])</f>
        <v>Pc JK PC-0719GZ-34A/F Gozzy</v>
      </c>
      <c r="E140" t="str">
        <f ca="1">INDEX(Table1[FAKTUR],MG_1[//])</f>
        <v>ARTO MORO</v>
      </c>
      <c r="F140" t="str">
        <f ca="1">INDEX(Table1[SUPPLIER],MG_1[//])</f>
        <v>ATALI</v>
      </c>
      <c r="G140" s="2">
        <f ca="1">INDEX(Table1[CTN_MG_1],MG_1[//])</f>
        <v>1</v>
      </c>
      <c r="H140" s="2" t="str">
        <f ca="1">INDEX(Table1[QTY_ECER_MG_1],MG_1[[#This Row],[//]])&amp;" "&amp;INDEX(Table1[STN_ECER_MG_1],MG_1[[#This Row],[//]])</f>
        <v xml:space="preserve"> </v>
      </c>
      <c r="I140" s="4"/>
      <c r="J140" s="4"/>
      <c r="K140" s="2">
        <f ca="1">SUM(MG_1[[#This Row],[MASUK]]-SUM(MG_1[[#This Row],[KELUAR]:[BONGKAR]]))</f>
        <v>1</v>
      </c>
    </row>
    <row r="141" spans="1:11" hidden="1" x14ac:dyDescent="0.25">
      <c r="A141">
        <v>140</v>
      </c>
      <c r="B141">
        <f ca="1">MATCH(MG_1[ID_1],Table1[ID_1],0)</f>
        <v>149</v>
      </c>
      <c r="C141" t="e">
        <f ca="1">INDEX(Table1[// LOG STOCK],MG_1[//])</f>
        <v>#N/A</v>
      </c>
      <c r="D141" t="str">
        <f ca="1">INDEX(Table1[NB BM],MG_1[//])</f>
        <v>Pc JK PC-0719TV-33A/F Travel</v>
      </c>
      <c r="E141" t="str">
        <f ca="1">INDEX(Table1[FAKTUR],MG_1[//])</f>
        <v>ARTO MORO</v>
      </c>
      <c r="F141" t="str">
        <f ca="1">INDEX(Table1[SUPPLIER],MG_1[//])</f>
        <v>ATALI</v>
      </c>
      <c r="G141" s="2">
        <f ca="1">INDEX(Table1[CTN_MG_1],MG_1[//])</f>
        <v>1</v>
      </c>
      <c r="H141" s="2" t="str">
        <f ca="1">INDEX(Table1[QTY_ECER_MG_1],MG_1[[#This Row],[//]])&amp;" "&amp;INDEX(Table1[STN_ECER_MG_1],MG_1[[#This Row],[//]])</f>
        <v xml:space="preserve"> </v>
      </c>
      <c r="I141" s="4"/>
      <c r="J141" s="4"/>
      <c r="K141" s="2">
        <f ca="1">SUM(MG_1[[#This Row],[MASUK]]-SUM(MG_1[[#This Row],[KELUAR]:[BONGKAR]]))</f>
        <v>1</v>
      </c>
    </row>
    <row r="142" spans="1:11" hidden="1" x14ac:dyDescent="0.25">
      <c r="A142">
        <v>141</v>
      </c>
      <c r="B142">
        <f ca="1">MATCH(MG_1[ID_1],Table1[ID_1],0)</f>
        <v>150</v>
      </c>
      <c r="C142" t="e">
        <f ca="1">INDEX(Table1[// LOG STOCK],MG_1[//])</f>
        <v>#N/A</v>
      </c>
      <c r="D142" t="str">
        <f ca="1">INDEX(Table1[NB BM],MG_1[//])</f>
        <v>Crayon putar JK TWCR-12 S</v>
      </c>
      <c r="E142" t="str">
        <f ca="1">INDEX(Table1[FAKTUR],MG_1[//])</f>
        <v>ARTO MORO</v>
      </c>
      <c r="F142" t="str">
        <f ca="1">INDEX(Table1[SUPPLIER],MG_1[//])</f>
        <v>ATALI</v>
      </c>
      <c r="G142" s="2">
        <f ca="1">INDEX(Table1[CTN_MG_1],MG_1[//])</f>
        <v>2</v>
      </c>
      <c r="H142" s="2" t="str">
        <f ca="1">INDEX(Table1[QTY_ECER_MG_1],MG_1[[#This Row],[//]])&amp;" "&amp;INDEX(Table1[STN_ECER_MG_1],MG_1[[#This Row],[//]])</f>
        <v xml:space="preserve"> </v>
      </c>
      <c r="I142" s="4"/>
      <c r="J142" s="4"/>
      <c r="K142" s="2">
        <f ca="1">SUM(MG_1[[#This Row],[MASUK]]-SUM(MG_1[[#This Row],[KELUAR]:[BONGKAR]]))</f>
        <v>2</v>
      </c>
    </row>
    <row r="143" spans="1:11" hidden="1" x14ac:dyDescent="0.25">
      <c r="A143">
        <v>142</v>
      </c>
      <c r="B143">
        <f ca="1">MATCH(MG_1[ID_1],Table1[ID_1],0)</f>
        <v>151</v>
      </c>
      <c r="C143">
        <f ca="1">INDEX(Table1[// LOG STOCK],MG_1[//])</f>
        <v>3381</v>
      </c>
      <c r="D143" t="str">
        <f ca="1">INDEX(Table1[NB BM],MG_1[//])</f>
        <v>Binder clip Kenko no.155</v>
      </c>
      <c r="E143" t="str">
        <f ca="1">INDEX(Table1[FAKTUR],MG_1[//])</f>
        <v>ARTO MORO</v>
      </c>
      <c r="F143" t="str">
        <f ca="1">INDEX(Table1[SUPPLIER],MG_1[//])</f>
        <v>KENKO</v>
      </c>
      <c r="G143" s="2">
        <f ca="1">INDEX(Table1[CTN_MG_1],MG_1[//])</f>
        <v>3</v>
      </c>
      <c r="H143" s="2" t="str">
        <f ca="1">INDEX(Table1[QTY_ECER_MG_1],MG_1[[#This Row],[//]])&amp;" "&amp;INDEX(Table1[STN_ECER_MG_1],MG_1[[#This Row],[//]])</f>
        <v xml:space="preserve"> </v>
      </c>
      <c r="I143" s="4"/>
      <c r="J143" s="4"/>
      <c r="K143" s="2">
        <f ca="1">SUM(MG_1[[#This Row],[MASUK]]-SUM(MG_1[[#This Row],[KELUAR]:[BONGKAR]]))</f>
        <v>3</v>
      </c>
    </row>
    <row r="144" spans="1:11" hidden="1" x14ac:dyDescent="0.25">
      <c r="A144">
        <v>143</v>
      </c>
      <c r="B144">
        <f ca="1">MATCH(MG_1[ID_1],Table1[ID_1],0)</f>
        <v>152</v>
      </c>
      <c r="C144">
        <f ca="1">INDEX(Table1[// LOG STOCK],MG_1[//])</f>
        <v>3382</v>
      </c>
      <c r="D144" t="str">
        <f ca="1">INDEX(Table1[NB BM],MG_1[//])</f>
        <v>Binder clip Kenko no.200</v>
      </c>
      <c r="E144" t="str">
        <f ca="1">INDEX(Table1[FAKTUR],MG_1[//])</f>
        <v>ARTO MORO</v>
      </c>
      <c r="F144" t="str">
        <f ca="1">INDEX(Table1[SUPPLIER],MG_1[//])</f>
        <v>KENKO</v>
      </c>
      <c r="G144" s="2">
        <f ca="1">INDEX(Table1[CTN_MG_1],MG_1[//])</f>
        <v>5</v>
      </c>
      <c r="H144" s="2" t="str">
        <f ca="1">INDEX(Table1[QTY_ECER_MG_1],MG_1[[#This Row],[//]])&amp;" "&amp;INDEX(Table1[STN_ECER_MG_1],MG_1[[#This Row],[//]])</f>
        <v xml:space="preserve"> </v>
      </c>
      <c r="I144" s="4"/>
      <c r="J144" s="4"/>
      <c r="K144" s="2">
        <f ca="1">SUM(MG_1[[#This Row],[MASUK]]-SUM(MG_1[[#This Row],[KELUAR]:[BONGKAR]]))</f>
        <v>5</v>
      </c>
    </row>
    <row r="145" spans="1:11" hidden="1" x14ac:dyDescent="0.25">
      <c r="A145">
        <v>144</v>
      </c>
      <c r="B145">
        <f ca="1">MATCH(MG_1[ID_1],Table1[ID_1],0)</f>
        <v>153</v>
      </c>
      <c r="C145">
        <f ca="1">INDEX(Table1[// LOG STOCK],MG_1[//])</f>
        <v>3383</v>
      </c>
      <c r="D145" t="str">
        <f ca="1">INDEX(Table1[NB BM],MG_1[//])</f>
        <v>Binder clip Kenko No.260</v>
      </c>
      <c r="E145" t="str">
        <f ca="1">INDEX(Table1[FAKTUR],MG_1[//])</f>
        <v>ARTO MORO</v>
      </c>
      <c r="F145" t="str">
        <f ca="1">INDEX(Table1[SUPPLIER],MG_1[//])</f>
        <v>KENKO</v>
      </c>
      <c r="G145" s="2">
        <f ca="1">INDEX(Table1[CTN_MG_1],MG_1[//])</f>
        <v>8</v>
      </c>
      <c r="H145" s="2" t="str">
        <f ca="1">INDEX(Table1[QTY_ECER_MG_1],MG_1[[#This Row],[//]])&amp;" "&amp;INDEX(Table1[STN_ECER_MG_1],MG_1[[#This Row],[//]])</f>
        <v xml:space="preserve"> </v>
      </c>
      <c r="I145" s="4"/>
      <c r="J145" s="4"/>
      <c r="K145" s="2">
        <f ca="1">SUM(MG_1[[#This Row],[MASUK]]-SUM(MG_1[[#This Row],[KELUAR]:[BONGKAR]]))</f>
        <v>8</v>
      </c>
    </row>
    <row r="146" spans="1:11" hidden="1" x14ac:dyDescent="0.25">
      <c r="A146">
        <v>145</v>
      </c>
      <c r="B146">
        <f ca="1">MATCH(MG_1[ID_1],Table1[ID_1],0)</f>
        <v>154</v>
      </c>
      <c r="C146" t="e">
        <f ca="1">INDEX(Table1[// LOG STOCK],MG_1[//])</f>
        <v>#N/A</v>
      </c>
      <c r="D146" t="str">
        <f ca="1">INDEX(Table1[NB BM],MG_1[//])</f>
        <v>Binder Clip Kenko No.280 (6 PCS/ BOX)</v>
      </c>
      <c r="E146" t="str">
        <f ca="1">INDEX(Table1[FAKTUR],MG_1[//])</f>
        <v>ARTO MORO</v>
      </c>
      <c r="F146" t="str">
        <f ca="1">INDEX(Table1[SUPPLIER],MG_1[//])</f>
        <v>KENKO</v>
      </c>
      <c r="G146" s="2">
        <f ca="1">INDEX(Table1[CTN_MG_1],MG_1[//])</f>
        <v>2</v>
      </c>
      <c r="H146" s="2" t="str">
        <f ca="1">INDEX(Table1[QTY_ECER_MG_1],MG_1[[#This Row],[//]])&amp;" "&amp;INDEX(Table1[STN_ECER_MG_1],MG_1[[#This Row],[//]])</f>
        <v xml:space="preserve"> </v>
      </c>
      <c r="I146" s="4"/>
      <c r="J146" s="4"/>
      <c r="K146" s="2">
        <f ca="1">SUM(MG_1[[#This Row],[MASUK]]-SUM(MG_1[[#This Row],[KELUAR]:[BONGKAR]]))</f>
        <v>2</v>
      </c>
    </row>
    <row r="147" spans="1:11" hidden="1" x14ac:dyDescent="0.25">
      <c r="A147">
        <v>146</v>
      </c>
      <c r="B147">
        <f ca="1">MATCH(MG_1[ID_1],Table1[ID_1],0)</f>
        <v>155</v>
      </c>
      <c r="C147" t="e">
        <f ca="1">INDEX(Table1[// LOG STOCK],MG_1[//])</f>
        <v>#N/A</v>
      </c>
      <c r="D147" t="str">
        <f ca="1">INDEX(Table1[NB BM],MG_1[//])</f>
        <v>Binder Clip Kenko No.300 (6 PCS/ BOX)</v>
      </c>
      <c r="E147" t="str">
        <f ca="1">INDEX(Table1[FAKTUR],MG_1[//])</f>
        <v>ARTO MORO</v>
      </c>
      <c r="F147" t="str">
        <f ca="1">INDEX(Table1[SUPPLIER],MG_1[//])</f>
        <v>KENKO</v>
      </c>
      <c r="G147" s="2">
        <f ca="1">INDEX(Table1[CTN_MG_1],MG_1[//])</f>
        <v>2</v>
      </c>
      <c r="H147" s="2" t="str">
        <f ca="1">INDEX(Table1[QTY_ECER_MG_1],MG_1[[#This Row],[//]])&amp;" "&amp;INDEX(Table1[STN_ECER_MG_1],MG_1[[#This Row],[//]])</f>
        <v xml:space="preserve"> </v>
      </c>
      <c r="I147" s="4"/>
      <c r="J147" s="4"/>
      <c r="K147" s="2">
        <f ca="1">SUM(MG_1[[#This Row],[MASUK]]-SUM(MG_1[[#This Row],[KELUAR]:[BONGKAR]]))</f>
        <v>2</v>
      </c>
    </row>
    <row r="148" spans="1:11" hidden="1" x14ac:dyDescent="0.25">
      <c r="A148">
        <v>147</v>
      </c>
      <c r="B148">
        <f ca="1">MATCH(MG_1[ID_1],Table1[ID_1],0)</f>
        <v>156</v>
      </c>
      <c r="C148">
        <f ca="1">INDEX(Table1[// LOG STOCK],MG_1[//])</f>
        <v>3378</v>
      </c>
      <c r="D148" t="str">
        <f ca="1">INDEX(Table1[NB BM],MG_1[//])</f>
        <v>Binder clip Kenko no.105</v>
      </c>
      <c r="E148" t="str">
        <f ca="1">INDEX(Table1[FAKTUR],MG_1[//])</f>
        <v>ARTO MORO</v>
      </c>
      <c r="F148" t="str">
        <f ca="1">INDEX(Table1[SUPPLIER],MG_1[//])</f>
        <v>KENKO</v>
      </c>
      <c r="G148" s="2">
        <f ca="1">INDEX(Table1[CTN_MG_1],MG_1[//])</f>
        <v>3</v>
      </c>
      <c r="H148" s="2" t="str">
        <f ca="1">INDEX(Table1[QTY_ECER_MG_1],MG_1[[#This Row],[//]])&amp;" "&amp;INDEX(Table1[STN_ECER_MG_1],MG_1[[#This Row],[//]])</f>
        <v xml:space="preserve"> </v>
      </c>
      <c r="I148" s="4"/>
      <c r="J148" s="4"/>
      <c r="K148" s="2">
        <f ca="1">SUM(MG_1[[#This Row],[MASUK]]-SUM(MG_1[[#This Row],[KELUAR]:[BONGKAR]]))</f>
        <v>3</v>
      </c>
    </row>
    <row r="149" spans="1:11" hidden="1" x14ac:dyDescent="0.25">
      <c r="A149">
        <v>148</v>
      </c>
      <c r="B149">
        <f ca="1">MATCH(MG_1[ID_1],Table1[ID_1],0)</f>
        <v>157</v>
      </c>
      <c r="C149" t="e">
        <f ca="1">INDEX(Table1[// LOG STOCK],MG_1[//])</f>
        <v>#N/A</v>
      </c>
      <c r="D149" t="str">
        <f ca="1">INDEX(Table1[NB BM],MG_1[//])</f>
        <v>Binder clip Kenko 107</v>
      </c>
      <c r="E149" t="str">
        <f ca="1">INDEX(Table1[FAKTUR],MG_1[//])</f>
        <v>ARTO MORO</v>
      </c>
      <c r="F149" t="str">
        <f ca="1">INDEX(Table1[SUPPLIER],MG_1[//])</f>
        <v>KENKO</v>
      </c>
      <c r="G149" s="2">
        <f ca="1">INDEX(Table1[CTN_MG_1],MG_1[//])</f>
        <v>2</v>
      </c>
      <c r="H149" s="2" t="str">
        <f ca="1">INDEX(Table1[QTY_ECER_MG_1],MG_1[[#This Row],[//]])&amp;" "&amp;INDEX(Table1[STN_ECER_MG_1],MG_1[[#This Row],[//]])</f>
        <v xml:space="preserve"> </v>
      </c>
      <c r="I149" s="4"/>
      <c r="J149" s="4"/>
      <c r="K149" s="2">
        <f ca="1">SUM(MG_1[[#This Row],[MASUK]]-SUM(MG_1[[#This Row],[KELUAR]:[BONGKAR]]))</f>
        <v>2</v>
      </c>
    </row>
    <row r="150" spans="1:11" hidden="1" x14ac:dyDescent="0.25">
      <c r="A150">
        <v>149</v>
      </c>
      <c r="B150">
        <f ca="1">MATCH(MG_1[ID_1],Table1[ID_1],0)</f>
        <v>158</v>
      </c>
      <c r="C150" t="e">
        <f ca="1">INDEX(Table1[// LOG STOCK],MG_1[//])</f>
        <v>#N/A</v>
      </c>
      <c r="D150" t="str">
        <f ca="1">INDEX(Table1[NB BM],MG_1[//])</f>
        <v>Binder clip Kenko 111</v>
      </c>
      <c r="E150" t="str">
        <f ca="1">INDEX(Table1[FAKTUR],MG_1[//])</f>
        <v>ARTO MORO</v>
      </c>
      <c r="F150" t="str">
        <f ca="1">INDEX(Table1[SUPPLIER],MG_1[//])</f>
        <v>KENKO</v>
      </c>
      <c r="G150" s="2">
        <f ca="1">INDEX(Table1[CTN_MG_1],MG_1[//])</f>
        <v>2</v>
      </c>
      <c r="H150" s="2" t="str">
        <f ca="1">INDEX(Table1[QTY_ECER_MG_1],MG_1[[#This Row],[//]])&amp;" "&amp;INDEX(Table1[STN_ECER_MG_1],MG_1[[#This Row],[//]])</f>
        <v xml:space="preserve"> </v>
      </c>
      <c r="I150" s="4"/>
      <c r="J150" s="4"/>
      <c r="K150" s="2">
        <f ca="1">SUM(MG_1[[#This Row],[MASUK]]-SUM(MG_1[[#This Row],[KELUAR]:[BONGKAR]]))</f>
        <v>2</v>
      </c>
    </row>
    <row r="151" spans="1:11" hidden="1" x14ac:dyDescent="0.25">
      <c r="A151">
        <v>150</v>
      </c>
      <c r="B151">
        <f ca="1">MATCH(MG_1[ID_1],Table1[ID_1],0)</f>
        <v>159</v>
      </c>
      <c r="C151">
        <f ca="1">INDEX(Table1[// LOG STOCK],MG_1[//])</f>
        <v>3577</v>
      </c>
      <c r="D151" t="str">
        <f ca="1">INDEX(Table1[NB BM],MG_1[//])</f>
        <v>Lem cair Kenko LG-50</v>
      </c>
      <c r="E151" t="str">
        <f ca="1">INDEX(Table1[FAKTUR],MG_1[//])</f>
        <v>ARTO MORO</v>
      </c>
      <c r="F151" t="str">
        <f ca="1">INDEX(Table1[SUPPLIER],MG_1[//])</f>
        <v>KENKO</v>
      </c>
      <c r="G151" s="2">
        <f ca="1">INDEX(Table1[CTN_MG_1],MG_1[//])</f>
        <v>1</v>
      </c>
      <c r="H151" s="2" t="str">
        <f ca="1">INDEX(Table1[QTY_ECER_MG_1],MG_1[[#This Row],[//]])&amp;" "&amp;INDEX(Table1[STN_ECER_MG_1],MG_1[[#This Row],[//]])</f>
        <v xml:space="preserve"> </v>
      </c>
      <c r="I151" s="4"/>
      <c r="J151" s="4"/>
      <c r="K151" s="2">
        <f ca="1">SUM(MG_1[[#This Row],[MASUK]]-SUM(MG_1[[#This Row],[KELUAR]:[BONGKAR]]))</f>
        <v>1</v>
      </c>
    </row>
    <row r="152" spans="1:11" hidden="1" x14ac:dyDescent="0.25">
      <c r="A152">
        <v>151</v>
      </c>
      <c r="B152">
        <f ca="1">MATCH(MG_1[ID_1],Table1[ID_1],0)</f>
        <v>160</v>
      </c>
      <c r="C152">
        <f ca="1">INDEX(Table1[// LOG STOCK],MG_1[//])</f>
        <v>3515</v>
      </c>
      <c r="D152" t="str">
        <f ca="1">INDEX(Table1[NB BM],MG_1[//])</f>
        <v>Gel pen Kenko K-1 hitam</v>
      </c>
      <c r="E152" t="str">
        <f ca="1">INDEX(Table1[FAKTUR],MG_1[//])</f>
        <v>ARTO MORO</v>
      </c>
      <c r="F152" t="str">
        <f ca="1">INDEX(Table1[SUPPLIER],MG_1[//])</f>
        <v>KENKO</v>
      </c>
      <c r="G152" s="2">
        <f ca="1">INDEX(Table1[CTN_MG_1],MG_1[//])</f>
        <v>2</v>
      </c>
      <c r="H152" s="2" t="str">
        <f ca="1">INDEX(Table1[QTY_ECER_MG_1],MG_1[[#This Row],[//]])&amp;" "&amp;INDEX(Table1[STN_ECER_MG_1],MG_1[[#This Row],[//]])</f>
        <v xml:space="preserve"> </v>
      </c>
      <c r="I152" s="4"/>
      <c r="J152" s="4"/>
      <c r="K152" s="2">
        <f ca="1">SUM(MG_1[[#This Row],[MASUK]]-SUM(MG_1[[#This Row],[KELUAR]:[BONGKAR]]))</f>
        <v>2</v>
      </c>
    </row>
    <row r="153" spans="1:11" hidden="1" x14ac:dyDescent="0.25">
      <c r="A153">
        <v>152</v>
      </c>
      <c r="B153">
        <f ca="1">MATCH(MG_1[ID_1],Table1[ID_1],0)</f>
        <v>161</v>
      </c>
      <c r="C153" t="e">
        <f ca="1">INDEX(Table1[// LOG STOCK],MG_1[//])</f>
        <v>#N/A</v>
      </c>
      <c r="D153" t="str">
        <f ca="1">INDEX(Table1[NB BM],MG_1[//])</f>
        <v>Gel pen Kenko Hitech 0.28mm hitam</v>
      </c>
      <c r="E153" t="str">
        <f ca="1">INDEX(Table1[FAKTUR],MG_1[//])</f>
        <v>ARTO MORO</v>
      </c>
      <c r="F153" t="str">
        <f ca="1">INDEX(Table1[SUPPLIER],MG_1[//])</f>
        <v>KENKO</v>
      </c>
      <c r="G153" s="2">
        <f ca="1">INDEX(Table1[CTN_MG_1],MG_1[//])</f>
        <v>10</v>
      </c>
      <c r="H153" s="2" t="str">
        <f ca="1">INDEX(Table1[QTY_ECER_MG_1],MG_1[[#This Row],[//]])&amp;" "&amp;INDEX(Table1[STN_ECER_MG_1],MG_1[[#This Row],[//]])</f>
        <v xml:space="preserve"> </v>
      </c>
      <c r="I153" s="4"/>
      <c r="J153" s="4"/>
      <c r="K153" s="2">
        <f ca="1">SUM(MG_1[[#This Row],[MASUK]]-SUM(MG_1[[#This Row],[KELUAR]:[BONGKAR]]))</f>
        <v>10</v>
      </c>
    </row>
    <row r="154" spans="1:11" hidden="1" x14ac:dyDescent="0.25">
      <c r="A154">
        <v>153</v>
      </c>
      <c r="B154">
        <f ca="1">MATCH(MG_1[ID_1],Table1[ID_1],0)</f>
        <v>162</v>
      </c>
      <c r="C154" t="e">
        <f ca="1">INDEX(Table1[// LOG STOCK],MG_1[//])</f>
        <v>#N/A</v>
      </c>
      <c r="D154" t="str">
        <f ca="1">INDEX(Table1[NB BM],MG_1[//])</f>
        <v>Gel pen Kenko Hitech 0.28mm BIRU</v>
      </c>
      <c r="E154" t="str">
        <f ca="1">INDEX(Table1[FAKTUR],MG_1[//])</f>
        <v>ARTO MORO</v>
      </c>
      <c r="F154" t="str">
        <f ca="1">INDEX(Table1[SUPPLIER],MG_1[//])</f>
        <v>KENKO</v>
      </c>
      <c r="G154" s="2">
        <f ca="1">INDEX(Table1[CTN_MG_1],MG_1[//])</f>
        <v>3</v>
      </c>
      <c r="H154" s="2" t="str">
        <f ca="1">INDEX(Table1[QTY_ECER_MG_1],MG_1[[#This Row],[//]])&amp;" "&amp;INDEX(Table1[STN_ECER_MG_1],MG_1[[#This Row],[//]])</f>
        <v xml:space="preserve"> </v>
      </c>
      <c r="I154" s="4"/>
      <c r="J154" s="4"/>
      <c r="K154" s="2">
        <f ca="1">SUM(MG_1[[#This Row],[MASUK]]-SUM(MG_1[[#This Row],[KELUAR]:[BONGKAR]]))</f>
        <v>3</v>
      </c>
    </row>
    <row r="155" spans="1:11" hidden="1" x14ac:dyDescent="0.25">
      <c r="A155">
        <v>154</v>
      </c>
      <c r="B155">
        <f ca="1">MATCH(MG_1[ID_1],Table1[ID_1],0)</f>
        <v>163</v>
      </c>
      <c r="C155">
        <f ca="1">INDEX(Table1[// LOG STOCK],MG_1[//])</f>
        <v>3518</v>
      </c>
      <c r="D155" t="str">
        <f ca="1">INDEX(Table1[NB BM],MG_1[//])</f>
        <v>Gel pen Kenko KE-303 T-gel BIRU</v>
      </c>
      <c r="E155" t="str">
        <f ca="1">INDEX(Table1[FAKTUR],MG_1[//])</f>
        <v>ARTO MORO</v>
      </c>
      <c r="F155" t="str">
        <f ca="1">INDEX(Table1[SUPPLIER],MG_1[//])</f>
        <v>KENKO</v>
      </c>
      <c r="G155" s="2">
        <f ca="1">INDEX(Table1[CTN_MG_1],MG_1[//])</f>
        <v>4</v>
      </c>
      <c r="H155" s="2" t="str">
        <f ca="1">INDEX(Table1[QTY_ECER_MG_1],MG_1[[#This Row],[//]])&amp;" "&amp;INDEX(Table1[STN_ECER_MG_1],MG_1[[#This Row],[//]])</f>
        <v xml:space="preserve"> </v>
      </c>
      <c r="I155" s="4"/>
      <c r="J155" s="4"/>
      <c r="K155" s="2">
        <f ca="1">SUM(MG_1[[#This Row],[MASUK]]-SUM(MG_1[[#This Row],[KELUAR]:[BONGKAR]]))</f>
        <v>4</v>
      </c>
    </row>
    <row r="156" spans="1:11" hidden="1" x14ac:dyDescent="0.25">
      <c r="A156">
        <v>155</v>
      </c>
      <c r="B156">
        <f ca="1">MATCH(MG_1[ID_1],Table1[ID_1],0)</f>
        <v>164</v>
      </c>
      <c r="C156">
        <f ca="1">INDEX(Table1[// LOG STOCK],MG_1[//])</f>
        <v>3517</v>
      </c>
      <c r="D156" t="str">
        <f ca="1">INDEX(Table1[NB BM],MG_1[//])</f>
        <v>Gel pen Kenko KE-100 hitam</v>
      </c>
      <c r="E156" t="str">
        <f ca="1">INDEX(Table1[FAKTUR],MG_1[//])</f>
        <v>ARTO MORO</v>
      </c>
      <c r="F156" t="str">
        <f ca="1">INDEX(Table1[SUPPLIER],MG_1[//])</f>
        <v>KENKO</v>
      </c>
      <c r="G156" s="2">
        <f ca="1">INDEX(Table1[CTN_MG_1],MG_1[//])</f>
        <v>2</v>
      </c>
      <c r="H156" s="2" t="str">
        <f ca="1">INDEX(Table1[QTY_ECER_MG_1],MG_1[[#This Row],[//]])&amp;" "&amp;INDEX(Table1[STN_ECER_MG_1],MG_1[[#This Row],[//]])</f>
        <v xml:space="preserve"> </v>
      </c>
      <c r="I156" s="4"/>
      <c r="J156" s="4"/>
      <c r="K156" s="2">
        <f ca="1">SUM(MG_1[[#This Row],[MASUK]]-SUM(MG_1[[#This Row],[KELUAR]:[BONGKAR]]))</f>
        <v>2</v>
      </c>
    </row>
    <row r="157" spans="1:11" hidden="1" x14ac:dyDescent="0.25">
      <c r="A157">
        <v>156</v>
      </c>
      <c r="B157">
        <f ca="1">MATCH(MG_1[ID_1],Table1[ID_1],0)</f>
        <v>165</v>
      </c>
      <c r="C157" t="e">
        <f ca="1">INDEX(Table1[// LOG STOCK],MG_1[//])</f>
        <v>#N/A</v>
      </c>
      <c r="D157" t="str">
        <f ca="1">INDEX(Table1[NB BM],MG_1[//])</f>
        <v>Clip trigonal Kenko no.3</v>
      </c>
      <c r="E157" t="str">
        <f ca="1">INDEX(Table1[FAKTUR],MG_1[//])</f>
        <v>ARTO MORO</v>
      </c>
      <c r="F157" t="str">
        <f ca="1">INDEX(Table1[SUPPLIER],MG_1[//])</f>
        <v>KENKO</v>
      </c>
      <c r="G157" s="2">
        <f ca="1">INDEX(Table1[CTN_MG_1],MG_1[//])</f>
        <v>1</v>
      </c>
      <c r="H157" s="2" t="str">
        <f ca="1">INDEX(Table1[QTY_ECER_MG_1],MG_1[[#This Row],[//]])&amp;" "&amp;INDEX(Table1[STN_ECER_MG_1],MG_1[[#This Row],[//]])</f>
        <v xml:space="preserve"> </v>
      </c>
      <c r="I157" s="4"/>
      <c r="J157" s="4"/>
      <c r="K157" s="2">
        <f ca="1">SUM(MG_1[[#This Row],[MASUK]]-SUM(MG_1[[#This Row],[KELUAR]:[BONGKAR]]))</f>
        <v>1</v>
      </c>
    </row>
    <row r="158" spans="1:11" hidden="1" x14ac:dyDescent="0.25">
      <c r="A158">
        <v>157</v>
      </c>
      <c r="B158">
        <f ca="1">MATCH(MG_1[ID_1],Table1[ID_1],0)</f>
        <v>166</v>
      </c>
      <c r="C158" t="e">
        <f ca="1">INDEX(Table1[// LOG STOCK],MG_1[//])</f>
        <v>#N/A</v>
      </c>
      <c r="D158" t="str">
        <f ca="1">INDEX(Table1[NB BM],MG_1[//])</f>
        <v>Clip Jumbo Kenko no.5</v>
      </c>
      <c r="E158" t="str">
        <f ca="1">INDEX(Table1[FAKTUR],MG_1[//])</f>
        <v>ARTO MORO</v>
      </c>
      <c r="F158" t="str">
        <f ca="1">INDEX(Table1[SUPPLIER],MG_1[//])</f>
        <v>KENKO</v>
      </c>
      <c r="G158" s="2">
        <f ca="1">INDEX(Table1[CTN_MG_1],MG_1[//])</f>
        <v>1</v>
      </c>
      <c r="H158" s="2" t="str">
        <f ca="1">INDEX(Table1[QTY_ECER_MG_1],MG_1[[#This Row],[//]])&amp;" "&amp;INDEX(Table1[STN_ECER_MG_1],MG_1[[#This Row],[//]])</f>
        <v xml:space="preserve"> </v>
      </c>
      <c r="I158" s="4"/>
      <c r="J158" s="4"/>
      <c r="K158" s="2">
        <f ca="1">SUM(MG_1[[#This Row],[MASUK]]-SUM(MG_1[[#This Row],[KELUAR]:[BONGKAR]]))</f>
        <v>1</v>
      </c>
    </row>
    <row r="159" spans="1:11" hidden="1" x14ac:dyDescent="0.25">
      <c r="A159">
        <v>158</v>
      </c>
      <c r="B159">
        <f ca="1">MATCH(MG_1[ID_1],Table1[ID_1],0)</f>
        <v>167</v>
      </c>
      <c r="C159">
        <f ca="1">INDEX(Table1[// LOG STOCK],MG_1[//])</f>
        <v>3682</v>
      </c>
      <c r="D159" t="str">
        <f ca="1">INDEX(Table1[NB BM],MG_1[//])</f>
        <v>Punch Kenko no.30</v>
      </c>
      <c r="E159" t="str">
        <f ca="1">INDEX(Table1[FAKTUR],MG_1[//])</f>
        <v>ARTO MORO</v>
      </c>
      <c r="F159" t="str">
        <f ca="1">INDEX(Table1[SUPPLIER],MG_1[//])</f>
        <v>KENKO</v>
      </c>
      <c r="G159" s="2">
        <f ca="1">INDEX(Table1[CTN_MG_1],MG_1[//])</f>
        <v>1</v>
      </c>
      <c r="H159" s="2" t="str">
        <f ca="1">INDEX(Table1[QTY_ECER_MG_1],MG_1[[#This Row],[//]])&amp;" "&amp;INDEX(Table1[STN_ECER_MG_1],MG_1[[#This Row],[//]])</f>
        <v xml:space="preserve"> </v>
      </c>
      <c r="I159" s="4"/>
      <c r="J159" s="4"/>
      <c r="K159" s="2">
        <f ca="1">SUM(MG_1[[#This Row],[MASUK]]-SUM(MG_1[[#This Row],[KELUAR]:[BONGKAR]]))</f>
        <v>1</v>
      </c>
    </row>
    <row r="160" spans="1:11" x14ac:dyDescent="0.25">
      <c r="A160">
        <v>159</v>
      </c>
      <c r="B160">
        <f ca="1">MATCH(MG_1[ID_1],Table1[ID_1],0)</f>
        <v>169</v>
      </c>
      <c r="C160" t="e">
        <f ca="1">INDEX(Table1[// LOG STOCK],MG_1[//])</f>
        <v>#N/A</v>
      </c>
      <c r="D160" t="str">
        <f ca="1">INDEX(Table1[NB BM],MG_1[//])</f>
        <v>Pianika Lovely K-2799-B</v>
      </c>
      <c r="E160" t="str">
        <f ca="1">INDEX(Table1[FAKTUR],MG_1[//])</f>
        <v>UNTANA</v>
      </c>
      <c r="F160" t="str">
        <f ca="1">INDEX(Table1[SUPPLIER],MG_1[//])</f>
        <v>LESTARI</v>
      </c>
      <c r="G160" s="2">
        <f ca="1">INDEX(Table1[CTN_MG_1],MG_1[//])</f>
        <v>90</v>
      </c>
      <c r="H160" s="2" t="str">
        <f ca="1">INDEX(Table1[QTY_ECER_MG_1],MG_1[[#This Row],[//]])&amp;" "&amp;INDEX(Table1[STN_ECER_MG_1],MG_1[[#This Row],[//]])</f>
        <v xml:space="preserve"> </v>
      </c>
      <c r="I160" s="4"/>
      <c r="J160" s="4"/>
      <c r="K160" s="2">
        <f ca="1">SUM(MG_1[[#This Row],[MASUK]]-SUM(MG_1[[#This Row],[KELUAR]:[BONGKAR]]))</f>
        <v>90</v>
      </c>
    </row>
    <row r="161" spans="1:11" x14ac:dyDescent="0.25">
      <c r="A161">
        <v>160</v>
      </c>
      <c r="B161">
        <f ca="1">MATCH(MG_1[ID_1],Table1[ID_1],0)</f>
        <v>170</v>
      </c>
      <c r="C161">
        <f ca="1">INDEX(Table1[// LOG STOCK],MG_1[//])</f>
        <v>2686</v>
      </c>
      <c r="D161" t="str">
        <f ca="1">INDEX(Table1[NB BM],MG_1[//])</f>
        <v>Doc rest box batik</v>
      </c>
      <c r="E161" t="str">
        <f ca="1">INDEX(Table1[FAKTUR],MG_1[//])</f>
        <v>UNTANA</v>
      </c>
      <c r="F161" t="str">
        <f ca="1">INDEX(Table1[SUPPLIER],MG_1[//])</f>
        <v>COMBI</v>
      </c>
      <c r="G161" s="2">
        <f ca="1">INDEX(Table1[CTN_MG_1],MG_1[//])</f>
        <v>1</v>
      </c>
      <c r="H161" s="2" t="str">
        <f ca="1">INDEX(Table1[QTY_ECER_MG_1],MG_1[[#This Row],[//]])&amp;" "&amp;INDEX(Table1[STN_ECER_MG_1],MG_1[[#This Row],[//]])</f>
        <v xml:space="preserve"> </v>
      </c>
      <c r="I161" s="4"/>
      <c r="J161" s="4"/>
      <c r="K161" s="2">
        <f ca="1">SUM(MG_1[[#This Row],[MASUK]]-SUM(MG_1[[#This Row],[KELUAR]:[BONGKAR]]))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opLeftCell="A49" workbookViewId="0">
      <selection activeCell="F8" sqref="F8"/>
    </sheetView>
  </sheetViews>
  <sheetFormatPr defaultRowHeight="15" x14ac:dyDescent="0.25"/>
  <cols>
    <col min="1" max="2" width="4" customWidth="1"/>
    <col min="3" max="3" width="7.5703125" customWidth="1"/>
    <col min="4" max="4" width="40.5703125" customWidth="1"/>
    <col min="5" max="5" width="12" customWidth="1"/>
    <col min="6" max="6" width="25.28515625" customWidth="1"/>
    <col min="7" max="7" width="4.42578125" customWidth="1"/>
    <col min="9" max="9" width="10" customWidth="1"/>
    <col min="10" max="10" width="12.140625" customWidth="1"/>
    <col min="11" max="11" width="8.42578125" customWidth="1"/>
  </cols>
  <sheetData>
    <row r="1" spans="1:11" x14ac:dyDescent="0.25">
      <c r="A1" t="s">
        <v>36</v>
      </c>
      <c r="B1" t="s">
        <v>49</v>
      </c>
      <c r="C1" t="s">
        <v>51</v>
      </c>
      <c r="D1" t="s">
        <v>48</v>
      </c>
      <c r="E1" t="s">
        <v>7</v>
      </c>
      <c r="F1" t="s">
        <v>8</v>
      </c>
      <c r="G1" s="2" t="s">
        <v>47</v>
      </c>
      <c r="H1" s="2" t="s">
        <v>46</v>
      </c>
      <c r="I1" t="s">
        <v>45</v>
      </c>
      <c r="J1" t="s">
        <v>44</v>
      </c>
      <c r="K1" s="2" t="s">
        <v>43</v>
      </c>
    </row>
    <row r="2" spans="1:11" x14ac:dyDescent="0.25">
      <c r="A2">
        <v>1</v>
      </c>
      <c r="B2">
        <f ca="1">MATCH(MG_2[ID_2],Table1[ID_2],0)</f>
        <v>168</v>
      </c>
      <c r="C2" t="e">
        <f ca="1">INDEX(Table1[// LOG STOCK],MG_2[//])</f>
        <v>#N/A</v>
      </c>
      <c r="D2" t="str">
        <f ca="1">INDEX(Table1[NB BM],MG_2[//])</f>
        <v>Meja Ipad Import Jumbo Karakter</v>
      </c>
      <c r="E2" t="str">
        <f ca="1">INDEX(Table1[FAKTUR],MG_2[//])</f>
        <v>UNTANA</v>
      </c>
      <c r="F2" t="str">
        <f ca="1">INDEX(Table1[SUPPLIER],MG_2[//])</f>
        <v>SAPUTRO OFFICE</v>
      </c>
      <c r="G2" s="2">
        <f ca="1">INDEX(Table1[CTN_MG_2],MG_2[//])</f>
        <v>50</v>
      </c>
      <c r="H2" s="2" t="str">
        <f ca="1">INDEX(Table1[QTY_ECER_MG_2],MG_2[[#This Row],[//]])&amp;" "&amp;INDEX(Table1[STN_ECER_MG_2],MG_2[[#This Row],[//]])</f>
        <v xml:space="preserve"> </v>
      </c>
      <c r="I2" s="4"/>
      <c r="J2" s="4"/>
      <c r="K2" s="2">
        <f ca="1">SUM(MG_2[[#This Row],[MASUK]]-SUM(MG_2[[#This Row],[KELUAR]:[BONGKAR]]))</f>
        <v>50</v>
      </c>
    </row>
    <row r="3" spans="1:11" x14ac:dyDescent="0.25">
      <c r="A3">
        <v>2</v>
      </c>
      <c r="B3">
        <f ca="1">MATCH(MG_2[ID_2],Table1[ID_2],0)</f>
        <v>171</v>
      </c>
      <c r="C3" t="e">
        <f ca="1">INDEX(Table1[// LOG STOCK],MG_2[//])</f>
        <v>#N/A</v>
      </c>
      <c r="D3" t="str">
        <f ca="1">INDEX(Table1[NB BM],MG_2[//])</f>
        <v>Malam Shintoeng K 6-12W</v>
      </c>
      <c r="E3" t="str">
        <f ca="1">INDEX(Table1[FAKTUR],MG_2[//])</f>
        <v>UNTANA</v>
      </c>
      <c r="F3" t="str">
        <f ca="1">INDEX(Table1[SUPPLIER],MG_2[//])</f>
        <v>HANSA</v>
      </c>
      <c r="G3" s="2">
        <f ca="1">INDEX(Table1[CTN_MG_2],MG_2[//])</f>
        <v>3</v>
      </c>
      <c r="H3" s="2" t="str">
        <f ca="1">INDEX(Table1[QTY_ECER_MG_2],MG_2[[#This Row],[//]])&amp;" "&amp;INDEX(Table1[STN_ECER_MG_2],MG_2[[#This Row],[//]])</f>
        <v xml:space="preserve"> </v>
      </c>
      <c r="I3" s="4"/>
      <c r="J3" s="4"/>
      <c r="K3" s="2">
        <f ca="1">SUM(MG_2[[#This Row],[MASUK]]-SUM(MG_2[[#This Row],[KELUAR]:[BONGKAR]]))</f>
        <v>3</v>
      </c>
    </row>
    <row r="4" spans="1:11" x14ac:dyDescent="0.25">
      <c r="A4">
        <v>3</v>
      </c>
      <c r="B4">
        <f ca="1">MATCH(MG_2[ID_2],Table1[ID_2],0)</f>
        <v>172</v>
      </c>
      <c r="C4">
        <f ca="1">INDEX(Table1[// LOG STOCK],MG_2[//])</f>
        <v>1501</v>
      </c>
      <c r="D4" t="str">
        <f ca="1">INDEX(Table1[NB BM],MG_2[//])</f>
        <v>Pc Klg CC 1008 + Isi</v>
      </c>
      <c r="E4" t="str">
        <f ca="1">INDEX(Table1[FAKTUR],MG_2[//])</f>
        <v>UNTANA</v>
      </c>
      <c r="F4" t="str">
        <f ca="1">INDEX(Table1[SUPPLIER],MG_2[//])</f>
        <v>BINTANG JAYA</v>
      </c>
      <c r="G4" s="2">
        <f ca="1">INDEX(Table1[CTN_MG_2],MG_2[//])</f>
        <v>20</v>
      </c>
      <c r="H4" s="2" t="str">
        <f ca="1">INDEX(Table1[QTY_ECER_MG_2],MG_2[[#This Row],[//]])&amp;" "&amp;INDEX(Table1[STN_ECER_MG_2],MG_2[[#This Row],[//]])</f>
        <v xml:space="preserve"> </v>
      </c>
      <c r="I4" s="4"/>
      <c r="J4" s="4"/>
      <c r="K4" s="2">
        <f ca="1">SUM(MG_2[[#This Row],[MASUK]]-SUM(MG_2[[#This Row],[KELUAR]:[BONGKAR]]))</f>
        <v>20</v>
      </c>
    </row>
    <row r="5" spans="1:11" x14ac:dyDescent="0.25">
      <c r="A5">
        <v>4</v>
      </c>
      <c r="B5">
        <f ca="1">MATCH(MG_2[ID_2],Table1[ID_2],0)</f>
        <v>173</v>
      </c>
      <c r="C5">
        <f ca="1">INDEX(Table1[// LOG STOCK],MG_2[//])</f>
        <v>305</v>
      </c>
      <c r="D5" t="str">
        <f ca="1">INDEX(Table1[NB BM],MG_2[//])</f>
        <v>BN Tali AA0321-06/A6-80/BEAR</v>
      </c>
      <c r="E5" t="str">
        <f ca="1">INDEX(Table1[FAKTUR],MG_2[//])</f>
        <v>UNTANA</v>
      </c>
      <c r="F5" t="str">
        <f ca="1">INDEX(Table1[SUPPLIER],MG_2[//])</f>
        <v>SBS</v>
      </c>
      <c r="G5" s="2">
        <f ca="1">INDEX(Table1[CTN_MG_2],MG_2[//])</f>
        <v>2</v>
      </c>
      <c r="H5" s="2" t="str">
        <f ca="1">INDEX(Table1[QTY_ECER_MG_2],MG_2[[#This Row],[//]])&amp;" "&amp;INDEX(Table1[STN_ECER_MG_2],MG_2[[#This Row],[//]])</f>
        <v xml:space="preserve"> </v>
      </c>
      <c r="I5" s="4"/>
      <c r="J5" s="4"/>
      <c r="K5" s="2">
        <f ca="1">SUM(MG_2[[#This Row],[MASUK]]-SUM(MG_2[[#This Row],[KELUAR]:[BONGKAR]]))</f>
        <v>2</v>
      </c>
    </row>
    <row r="6" spans="1:11" x14ac:dyDescent="0.25">
      <c r="A6">
        <v>5</v>
      </c>
      <c r="B6">
        <f ca="1">MATCH(MG_2[ID_2],Table1[ID_2],0)</f>
        <v>174</v>
      </c>
      <c r="C6">
        <f ca="1">INDEX(Table1[// LOG STOCK],MG_2[//])</f>
        <v>306</v>
      </c>
      <c r="D6" t="str">
        <f ca="1">INDEX(Table1[NB BM],MG_2[//])</f>
        <v>BN Tali AA0321-09/A6-80/UNIVERSE</v>
      </c>
      <c r="E6" t="str">
        <f ca="1">INDEX(Table1[FAKTUR],MG_2[//])</f>
        <v>UNTANA</v>
      </c>
      <c r="F6" t="str">
        <f ca="1">INDEX(Table1[SUPPLIER],MG_2[//])</f>
        <v>SBS</v>
      </c>
      <c r="G6" s="2">
        <f ca="1">INDEX(Table1[CTN_MG_2],MG_2[//])</f>
        <v>2</v>
      </c>
      <c r="H6" s="2" t="str">
        <f ca="1">INDEX(Table1[QTY_ECER_MG_2],MG_2[[#This Row],[//]])&amp;" "&amp;INDEX(Table1[STN_ECER_MG_2],MG_2[[#This Row],[//]])</f>
        <v xml:space="preserve"> </v>
      </c>
      <c r="I6" s="4"/>
      <c r="J6" s="4"/>
      <c r="K6" s="2">
        <f ca="1">SUM(MG_2[[#This Row],[MASUK]]-SUM(MG_2[[#This Row],[KELUAR]:[BONGKAR]]))</f>
        <v>2</v>
      </c>
    </row>
    <row r="7" spans="1:11" x14ac:dyDescent="0.25">
      <c r="A7">
        <v>6</v>
      </c>
      <c r="B7">
        <f ca="1">MATCH(MG_2[ID_2],Table1[ID_2],0)</f>
        <v>175</v>
      </c>
      <c r="C7">
        <f ca="1">INDEX(Table1[// LOG STOCK],MG_2[//])</f>
        <v>307</v>
      </c>
      <c r="D7" t="str">
        <f ca="1">INDEX(Table1[NB BM],MG_2[//])</f>
        <v>BN Tali AA0321-10/A6-80/SR</v>
      </c>
      <c r="E7" t="str">
        <f ca="1">INDEX(Table1[FAKTUR],MG_2[//])</f>
        <v>UNTANA</v>
      </c>
      <c r="F7" t="str">
        <f ca="1">INDEX(Table1[SUPPLIER],MG_2[//])</f>
        <v>SBS</v>
      </c>
      <c r="G7" s="2">
        <f ca="1">INDEX(Table1[CTN_MG_2],MG_2[//])</f>
        <v>2</v>
      </c>
      <c r="H7" s="2" t="str">
        <f ca="1">INDEX(Table1[QTY_ECER_MG_2],MG_2[[#This Row],[//]])&amp;" "&amp;INDEX(Table1[STN_ECER_MG_2],MG_2[[#This Row],[//]])</f>
        <v xml:space="preserve"> </v>
      </c>
      <c r="I7" s="4"/>
      <c r="J7" s="4"/>
      <c r="K7" s="2">
        <f ca="1">SUM(MG_2[[#This Row],[MASUK]]-SUM(MG_2[[#This Row],[KELUAR]:[BONGKAR]]))</f>
        <v>2</v>
      </c>
    </row>
    <row r="8" spans="1:11" x14ac:dyDescent="0.25">
      <c r="A8">
        <v>7</v>
      </c>
      <c r="B8">
        <f ca="1">MATCH(MG_2[ID_2],Table1[ID_2],0)</f>
        <v>176</v>
      </c>
      <c r="C8">
        <f ca="1">INDEX(Table1[// LOG STOCK],MG_2[//])</f>
        <v>308</v>
      </c>
      <c r="D8" t="str">
        <f ca="1">INDEX(Table1[NB BM],MG_2[//])</f>
        <v>BN Tali AA0321-11/A7-80/FRUIT</v>
      </c>
      <c r="E8" t="str">
        <f ca="1">INDEX(Table1[FAKTUR],MG_2[//])</f>
        <v>UNTANA</v>
      </c>
      <c r="F8" t="str">
        <f ca="1">INDEX(Table1[SUPPLIER],MG_2[//])</f>
        <v>SBS</v>
      </c>
      <c r="G8" s="2">
        <f ca="1">INDEX(Table1[CTN_MG_2],MG_2[//])</f>
        <v>2</v>
      </c>
      <c r="H8" s="2" t="str">
        <f ca="1">INDEX(Table1[QTY_ECER_MG_2],MG_2[[#This Row],[//]])&amp;" "&amp;INDEX(Table1[STN_ECER_MG_2],MG_2[[#This Row],[//]])</f>
        <v xml:space="preserve"> </v>
      </c>
      <c r="I8" s="4"/>
      <c r="J8" s="4"/>
      <c r="K8" s="2">
        <f ca="1">SUM(MG_2[[#This Row],[MASUK]]-SUM(MG_2[[#This Row],[KELUAR]:[BONGKAR]]))</f>
        <v>2</v>
      </c>
    </row>
    <row r="9" spans="1:11" x14ac:dyDescent="0.25">
      <c r="A9">
        <v>8</v>
      </c>
      <c r="B9">
        <f ca="1">MATCH(MG_2[ID_2],Table1[ID_2],0)</f>
        <v>177</v>
      </c>
      <c r="C9">
        <f ca="1">INDEX(Table1[// LOG STOCK],MG_2[//])</f>
        <v>309</v>
      </c>
      <c r="D9" t="str">
        <f ca="1">INDEX(Table1[NB BM],MG_2[//])</f>
        <v>BN Tali AA0321-12/A7-80/GLOWING</v>
      </c>
      <c r="E9" t="str">
        <f ca="1">INDEX(Table1[FAKTUR],MG_2[//])</f>
        <v>UNTANA</v>
      </c>
      <c r="F9" t="str">
        <f ca="1">INDEX(Table1[SUPPLIER],MG_2[//])</f>
        <v>SBS</v>
      </c>
      <c r="G9" s="2">
        <f ca="1">INDEX(Table1[CTN_MG_2],MG_2[//])</f>
        <v>2</v>
      </c>
      <c r="H9" s="2" t="str">
        <f ca="1">INDEX(Table1[QTY_ECER_MG_2],MG_2[[#This Row],[//]])&amp;" "&amp;INDEX(Table1[STN_ECER_MG_2],MG_2[[#This Row],[//]])</f>
        <v xml:space="preserve"> </v>
      </c>
      <c r="I9" s="4"/>
      <c r="J9" s="4"/>
      <c r="K9" s="2">
        <f ca="1">SUM(MG_2[[#This Row],[MASUK]]-SUM(MG_2[[#This Row],[KELUAR]:[BONGKAR]]))</f>
        <v>2</v>
      </c>
    </row>
    <row r="10" spans="1:11" x14ac:dyDescent="0.25">
      <c r="A10">
        <v>9</v>
      </c>
      <c r="B10">
        <f ca="1">MATCH(MG_2[ID_2],Table1[ID_2],0)</f>
        <v>178</v>
      </c>
      <c r="C10">
        <f ca="1">INDEX(Table1[// LOG STOCK],MG_2[//])</f>
        <v>310</v>
      </c>
      <c r="D10" t="str">
        <f ca="1">INDEX(Table1[NB BM],MG_2[//])</f>
        <v>BN Tali AA0321-13/A7-80/BALLOON</v>
      </c>
      <c r="E10" t="str">
        <f ca="1">INDEX(Table1[FAKTUR],MG_2[//])</f>
        <v>UNTANA</v>
      </c>
      <c r="F10" t="str">
        <f ca="1">INDEX(Table1[SUPPLIER],MG_2[//])</f>
        <v>SBS</v>
      </c>
      <c r="G10" s="2">
        <f ca="1">INDEX(Table1[CTN_MG_2],MG_2[//])</f>
        <v>2</v>
      </c>
      <c r="H10" s="2" t="str">
        <f ca="1">INDEX(Table1[QTY_ECER_MG_2],MG_2[[#This Row],[//]])&amp;" "&amp;INDEX(Table1[STN_ECER_MG_2],MG_2[[#This Row],[//]])</f>
        <v xml:space="preserve"> </v>
      </c>
      <c r="I10" s="4"/>
      <c r="J10" s="4"/>
      <c r="K10" s="2">
        <f ca="1">SUM(MG_2[[#This Row],[MASUK]]-SUM(MG_2[[#This Row],[KELUAR]:[BONGKAR]]))</f>
        <v>2</v>
      </c>
    </row>
    <row r="11" spans="1:11" x14ac:dyDescent="0.25">
      <c r="A11">
        <v>10</v>
      </c>
      <c r="B11">
        <f ca="1">MATCH(MG_2[ID_2],Table1[ID_2],0)</f>
        <v>179</v>
      </c>
      <c r="C11">
        <f ca="1">INDEX(Table1[// LOG STOCK],MG_2[//])</f>
        <v>311</v>
      </c>
      <c r="D11" t="str">
        <f ca="1">INDEX(Table1[NB BM],MG_2[//])</f>
        <v>BN Tali AA0321-18/A7-80/LUCU</v>
      </c>
      <c r="E11" t="str">
        <f ca="1">INDEX(Table1[FAKTUR],MG_2[//])</f>
        <v>UNTANA</v>
      </c>
      <c r="F11" t="str">
        <f ca="1">INDEX(Table1[SUPPLIER],MG_2[//])</f>
        <v>SBS</v>
      </c>
      <c r="G11" s="2">
        <f ca="1">INDEX(Table1[CTN_MG_2],MG_2[//])</f>
        <v>2</v>
      </c>
      <c r="H11" s="2" t="str">
        <f ca="1">INDEX(Table1[QTY_ECER_MG_2],MG_2[[#This Row],[//]])&amp;" "&amp;INDEX(Table1[STN_ECER_MG_2],MG_2[[#This Row],[//]])</f>
        <v xml:space="preserve"> </v>
      </c>
      <c r="I11" s="4"/>
      <c r="J11" s="4"/>
      <c r="K11" s="2">
        <f ca="1">SUM(MG_2[[#This Row],[MASUK]]-SUM(MG_2[[#This Row],[KELUAR]:[BONGKAR]]))</f>
        <v>2</v>
      </c>
    </row>
    <row r="12" spans="1:11" x14ac:dyDescent="0.25">
      <c r="A12">
        <v>11</v>
      </c>
      <c r="B12">
        <f ca="1">MATCH(MG_2[ID_2],Table1[ID_2],0)</f>
        <v>180</v>
      </c>
      <c r="C12">
        <f ca="1">INDEX(Table1[// LOG STOCK],MG_2[//])</f>
        <v>312</v>
      </c>
      <c r="D12" t="str">
        <f ca="1">INDEX(Table1[NB BM],MG_2[//])</f>
        <v>BN Tali AA0321-19/A7-80/UNIVERSE</v>
      </c>
      <c r="E12" t="str">
        <f ca="1">INDEX(Table1[FAKTUR],MG_2[//])</f>
        <v>UNTANA</v>
      </c>
      <c r="F12" t="str">
        <f ca="1">INDEX(Table1[SUPPLIER],MG_2[//])</f>
        <v>SBS</v>
      </c>
      <c r="G12" s="2">
        <f ca="1">INDEX(Table1[CTN_MG_2],MG_2[//])</f>
        <v>2</v>
      </c>
      <c r="H12" s="2" t="str">
        <f ca="1">INDEX(Table1[QTY_ECER_MG_2],MG_2[[#This Row],[//]])&amp;" "&amp;INDEX(Table1[STN_ECER_MG_2],MG_2[[#This Row],[//]])</f>
        <v xml:space="preserve"> </v>
      </c>
      <c r="I12" s="4"/>
      <c r="J12" s="4"/>
      <c r="K12" s="2">
        <f ca="1">SUM(MG_2[[#This Row],[MASUK]]-SUM(MG_2[[#This Row],[KELUAR]:[BONGKAR]]))</f>
        <v>2</v>
      </c>
    </row>
    <row r="13" spans="1:11" x14ac:dyDescent="0.25">
      <c r="A13">
        <v>12</v>
      </c>
      <c r="B13">
        <f ca="1">MATCH(MG_2[ID_2],Table1[ID_2],0)</f>
        <v>181</v>
      </c>
      <c r="C13">
        <f ca="1">INDEX(Table1[// LOG STOCK],MG_2[//])</f>
        <v>313</v>
      </c>
      <c r="D13" t="str">
        <f ca="1">INDEX(Table1[NB BM],MG_2[//])</f>
        <v>BN Tali AA0321-20/A7-80/SR</v>
      </c>
      <c r="E13" t="str">
        <f ca="1">INDEX(Table1[FAKTUR],MG_2[//])</f>
        <v>UNTANA</v>
      </c>
      <c r="F13" t="str">
        <f ca="1">INDEX(Table1[SUPPLIER],MG_2[//])</f>
        <v>SBS</v>
      </c>
      <c r="G13" s="2">
        <f ca="1">INDEX(Table1[CTN_MG_2],MG_2[//])</f>
        <v>2</v>
      </c>
      <c r="H13" s="2" t="str">
        <f ca="1">INDEX(Table1[QTY_ECER_MG_2],MG_2[[#This Row],[//]])&amp;" "&amp;INDEX(Table1[STN_ECER_MG_2],MG_2[[#This Row],[//]])</f>
        <v xml:space="preserve"> </v>
      </c>
      <c r="I13" s="4"/>
      <c r="J13" s="4"/>
      <c r="K13" s="2">
        <f ca="1">SUM(MG_2[[#This Row],[MASUK]]-SUM(MG_2[[#This Row],[KELUAR]:[BONGKAR]]))</f>
        <v>2</v>
      </c>
    </row>
    <row r="14" spans="1:11" x14ac:dyDescent="0.25">
      <c r="A14">
        <v>13</v>
      </c>
      <c r="B14">
        <f ca="1">MATCH(MG_2[ID_2],Table1[ID_2],0)</f>
        <v>182</v>
      </c>
      <c r="C14">
        <f ca="1">INDEX(Table1[// LOG STOCK],MG_2[//])</f>
        <v>3805</v>
      </c>
      <c r="D14" t="str">
        <f ca="1">INDEX(Table1[NB BM],MG_2[//])</f>
        <v>Tipe-ex Kenko KE-01</v>
      </c>
      <c r="E14" t="str">
        <f ca="1">INDEX(Table1[FAKTUR],MG_2[//])</f>
        <v>ARTO MORO</v>
      </c>
      <c r="F14" t="str">
        <f ca="1">INDEX(Table1[SUPPLIER],MG_2[//])</f>
        <v>KENKO</v>
      </c>
      <c r="G14" s="2">
        <f ca="1">INDEX(Table1[CTN_MG_2],MG_2[//])</f>
        <v>18</v>
      </c>
      <c r="H14" s="2" t="str">
        <f ca="1">INDEX(Table1[QTY_ECER_MG_2],MG_2[[#This Row],[//]])&amp;" "&amp;INDEX(Table1[STN_ECER_MG_2],MG_2[[#This Row],[//]])</f>
        <v xml:space="preserve"> </v>
      </c>
      <c r="I14" s="4"/>
      <c r="J14" s="4"/>
      <c r="K14" s="2">
        <f ca="1">SUM(MG_2[[#This Row],[MASUK]]-SUM(MG_2[[#This Row],[KELUAR]:[BONGKAR]]))</f>
        <v>18</v>
      </c>
    </row>
    <row r="15" spans="1:11" x14ac:dyDescent="0.25">
      <c r="A15">
        <v>14</v>
      </c>
      <c r="B15">
        <f ca="1">MATCH(MG_2[ID_2],Table1[ID_2],0)</f>
        <v>183</v>
      </c>
      <c r="C15" t="e">
        <f ca="1">INDEX(Table1[// LOG STOCK],MG_2[//])</f>
        <v>#N/A</v>
      </c>
      <c r="D15" t="str">
        <f ca="1">INDEX(Table1[NB BM],MG_2[//])</f>
        <v>Tape dispenser Kenko TDB-2 besi</v>
      </c>
      <c r="E15" t="str">
        <f ca="1">INDEX(Table1[FAKTUR],MG_2[//])</f>
        <v>ARTO MORO</v>
      </c>
      <c r="F15" t="str">
        <f ca="1">INDEX(Table1[SUPPLIER],MG_2[//])</f>
        <v>KENKO</v>
      </c>
      <c r="G15" s="2">
        <f ca="1">INDEX(Table1[CTN_MG_2],MG_2[//])</f>
        <v>1</v>
      </c>
      <c r="H15" s="2" t="str">
        <f ca="1">INDEX(Table1[QTY_ECER_MG_2],MG_2[[#This Row],[//]])&amp;" "&amp;INDEX(Table1[STN_ECER_MG_2],MG_2[[#This Row],[//]])</f>
        <v xml:space="preserve"> </v>
      </c>
      <c r="I15" s="4"/>
      <c r="J15" s="4"/>
      <c r="K15" s="2">
        <f ca="1">SUM(MG_2[[#This Row],[MASUK]]-SUM(MG_2[[#This Row],[KELUAR]:[BONGKAR]]))</f>
        <v>1</v>
      </c>
    </row>
    <row r="16" spans="1:11" x14ac:dyDescent="0.25">
      <c r="A16">
        <v>15</v>
      </c>
      <c r="B16">
        <f ca="1">MATCH(MG_2[ID_2],Table1[ID_2],0)</f>
        <v>184</v>
      </c>
      <c r="C16" t="e">
        <f ca="1">INDEX(Table1[// LOG STOCK],MG_2[//])</f>
        <v>#N/A</v>
      </c>
      <c r="D16" t="str">
        <f ca="1">INDEX(Table1[NB BM],MG_2[//])</f>
        <v>Pc Kenko PC-0719-UR</v>
      </c>
      <c r="E16" t="str">
        <f ca="1">INDEX(Table1[FAKTUR],MG_2[//])</f>
        <v>ARTO MORO</v>
      </c>
      <c r="F16" t="str">
        <f ca="1">INDEX(Table1[SUPPLIER],MG_2[//])</f>
        <v>KENKO</v>
      </c>
      <c r="G16" s="2">
        <f ca="1">INDEX(Table1[CTN_MG_2],MG_2[//])</f>
        <v>2</v>
      </c>
      <c r="H16" s="2" t="str">
        <f ca="1">INDEX(Table1[QTY_ECER_MG_2],MG_2[[#This Row],[//]])&amp;" "&amp;INDEX(Table1[STN_ECER_MG_2],MG_2[[#This Row],[//]])</f>
        <v xml:space="preserve"> </v>
      </c>
      <c r="I16" s="4"/>
      <c r="J16" s="4"/>
      <c r="K16" s="2">
        <f ca="1">SUM(MG_2[[#This Row],[MASUK]]-SUM(MG_2[[#This Row],[KELUAR]:[BONGKAR]]))</f>
        <v>2</v>
      </c>
    </row>
    <row r="17" spans="1:11" x14ac:dyDescent="0.25">
      <c r="A17">
        <v>16</v>
      </c>
      <c r="B17">
        <f ca="1">MATCH(MG_2[ID_2],Table1[ID_2],0)</f>
        <v>185</v>
      </c>
      <c r="C17" t="e">
        <f ca="1">INDEX(Table1[// LOG STOCK],MG_2[//])</f>
        <v>#N/A</v>
      </c>
      <c r="D17" t="str">
        <f ca="1">INDEX(Table1[NB BM],MG_2[//])</f>
        <v>Tipe-ex Kertas Kenko CT-902 CL</v>
      </c>
      <c r="E17" t="str">
        <f ca="1">INDEX(Table1[FAKTUR],MG_2[//])</f>
        <v>ARTO MORO</v>
      </c>
      <c r="F17" t="str">
        <f ca="1">INDEX(Table1[SUPPLIER],MG_2[//])</f>
        <v>KENKO</v>
      </c>
      <c r="G17" s="2">
        <f ca="1">INDEX(Table1[CTN_MG_2],MG_2[//])</f>
        <v>3</v>
      </c>
      <c r="H17" s="2" t="str">
        <f ca="1">INDEX(Table1[QTY_ECER_MG_2],MG_2[[#This Row],[//]])&amp;" "&amp;INDEX(Table1[STN_ECER_MG_2],MG_2[[#This Row],[//]])</f>
        <v xml:space="preserve"> </v>
      </c>
      <c r="I17" s="4"/>
      <c r="J17" s="4"/>
      <c r="K17" s="2">
        <f ca="1">SUM(MG_2[[#This Row],[MASUK]]-SUM(MG_2[[#This Row],[KELUAR]:[BONGKAR]]))</f>
        <v>3</v>
      </c>
    </row>
    <row r="18" spans="1:11" x14ac:dyDescent="0.25">
      <c r="A18">
        <v>17</v>
      </c>
      <c r="B18">
        <f ca="1">MATCH(MG_2[ID_2],Table1[ID_2],0)</f>
        <v>186</v>
      </c>
      <c r="C18">
        <f ca="1">INDEX(Table1[// LOG STOCK],MG_2[//])</f>
        <v>3806</v>
      </c>
      <c r="D18" t="str">
        <f ca="1">INDEX(Table1[NB BM],MG_2[//])</f>
        <v>Tipe-ex Kenko KE-107 M</v>
      </c>
      <c r="E18" t="str">
        <f ca="1">INDEX(Table1[FAKTUR],MG_2[//])</f>
        <v>ARTO MORO</v>
      </c>
      <c r="F18" t="str">
        <f ca="1">INDEX(Table1[SUPPLIER],MG_2[//])</f>
        <v>KENKO</v>
      </c>
      <c r="G18" s="2">
        <f ca="1">INDEX(Table1[CTN_MG_2],MG_2[//])</f>
        <v>1</v>
      </c>
      <c r="H18" s="2" t="str">
        <f ca="1">INDEX(Table1[QTY_ECER_MG_2],MG_2[[#This Row],[//]])&amp;" "&amp;INDEX(Table1[STN_ECER_MG_2],MG_2[[#This Row],[//]])</f>
        <v xml:space="preserve"> </v>
      </c>
      <c r="I18" s="4"/>
      <c r="J18" s="4"/>
      <c r="K18" s="2">
        <f ca="1">SUM(MG_2[[#This Row],[MASUK]]-SUM(MG_2[[#This Row],[KELUAR]:[BONGKAR]]))</f>
        <v>1</v>
      </c>
    </row>
    <row r="19" spans="1:11" x14ac:dyDescent="0.25">
      <c r="A19">
        <v>18</v>
      </c>
      <c r="B19">
        <f ca="1">MATCH(MG_2[ID_2],Table1[ID_2],0)</f>
        <v>187</v>
      </c>
      <c r="C19" t="e">
        <f ca="1">INDEX(Table1[// LOG STOCK],MG_2[//])</f>
        <v>#N/A</v>
      </c>
      <c r="D19" t="str">
        <f ca="1">INDEX(Table1[NB BM],MG_2[//])</f>
        <v>Stapler Kenko HD-10 D Pastel Color</v>
      </c>
      <c r="E19" t="str">
        <f ca="1">INDEX(Table1[FAKTUR],MG_2[//])</f>
        <v>ARTO MORO</v>
      </c>
      <c r="F19" t="str">
        <f ca="1">INDEX(Table1[SUPPLIER],MG_2[//])</f>
        <v>KENKO</v>
      </c>
      <c r="G19" s="2">
        <f ca="1">INDEX(Table1[CTN_MG_2],MG_2[//])</f>
        <v>2</v>
      </c>
      <c r="H19" s="2" t="str">
        <f ca="1">INDEX(Table1[QTY_ECER_MG_2],MG_2[[#This Row],[//]])&amp;" "&amp;INDEX(Table1[STN_ECER_MG_2],MG_2[[#This Row],[//]])</f>
        <v xml:space="preserve"> </v>
      </c>
      <c r="I19" s="4"/>
      <c r="J19" s="4"/>
      <c r="K19" s="2">
        <f ca="1">SUM(MG_2[[#This Row],[MASUK]]-SUM(MG_2[[#This Row],[KELUAR]:[BONGKAR]]))</f>
        <v>2</v>
      </c>
    </row>
    <row r="20" spans="1:11" x14ac:dyDescent="0.25">
      <c r="A20">
        <v>19</v>
      </c>
      <c r="B20">
        <f ca="1">MATCH(MG_2[ID_2],Table1[ID_2],0)</f>
        <v>188</v>
      </c>
      <c r="C20" t="e">
        <f ca="1">INDEX(Table1[// LOG STOCK],MG_2[//])</f>
        <v>#N/A</v>
      </c>
      <c r="D20" t="str">
        <f ca="1">INDEX(Table1[NB BM],MG_2[//])</f>
        <v>Stapler Kenko HD-50 PASTEL COLOR</v>
      </c>
      <c r="E20" t="str">
        <f ca="1">INDEX(Table1[FAKTUR],MG_2[//])</f>
        <v>ARTO MORO</v>
      </c>
      <c r="F20" t="str">
        <f ca="1">INDEX(Table1[SUPPLIER],MG_2[//])</f>
        <v>KENKO</v>
      </c>
      <c r="G20" s="2">
        <f ca="1">INDEX(Table1[CTN_MG_2],MG_2[//])</f>
        <v>2</v>
      </c>
      <c r="H20" s="2" t="str">
        <f ca="1">INDEX(Table1[QTY_ECER_MG_2],MG_2[[#This Row],[//]])&amp;" "&amp;INDEX(Table1[STN_ECER_MG_2],MG_2[[#This Row],[//]])</f>
        <v xml:space="preserve"> </v>
      </c>
      <c r="I20" s="4"/>
      <c r="J20" s="4"/>
      <c r="K20" s="2">
        <f ca="1">SUM(MG_2[[#This Row],[MASUK]]-SUM(MG_2[[#This Row],[KELUAR]:[BONGKAR]]))</f>
        <v>2</v>
      </c>
    </row>
    <row r="21" spans="1:11" x14ac:dyDescent="0.25">
      <c r="A21">
        <v>20</v>
      </c>
      <c r="B21">
        <f ca="1">MATCH(MG_2[ID_2],Table1[ID_2],0)</f>
        <v>189</v>
      </c>
      <c r="C21">
        <f ca="1">INDEX(Table1[// LOG STOCK],MG_2[//])</f>
        <v>3532</v>
      </c>
      <c r="D21" t="str">
        <f ca="1">INDEX(Table1[NB BM],MG_2[//])</f>
        <v>Isi cutter Kenko A-100 kecil</v>
      </c>
      <c r="E21" t="str">
        <f ca="1">INDEX(Table1[FAKTUR],MG_2[//])</f>
        <v>ARTO MORO</v>
      </c>
      <c r="F21" t="str">
        <f ca="1">INDEX(Table1[SUPPLIER],MG_2[//])</f>
        <v>KENKO</v>
      </c>
      <c r="G21" s="2">
        <f ca="1">INDEX(Table1[CTN_MG_2],MG_2[//])</f>
        <v>2</v>
      </c>
      <c r="H21" s="2" t="str">
        <f ca="1">INDEX(Table1[QTY_ECER_MG_2],MG_2[[#This Row],[//]])&amp;" "&amp;INDEX(Table1[STN_ECER_MG_2],MG_2[[#This Row],[//]])</f>
        <v xml:space="preserve"> </v>
      </c>
      <c r="I21" s="4"/>
      <c r="J21" s="4"/>
      <c r="K21" s="2">
        <f ca="1">SUM(MG_2[[#This Row],[MASUK]]-SUM(MG_2[[#This Row],[KELUAR]:[BONGKAR]]))</f>
        <v>2</v>
      </c>
    </row>
    <row r="22" spans="1:11" x14ac:dyDescent="0.25">
      <c r="A22">
        <v>21</v>
      </c>
      <c r="B22">
        <f ca="1">MATCH(MG_2[ID_2],Table1[ID_2],0)</f>
        <v>190</v>
      </c>
      <c r="C22" t="e">
        <f ca="1">INDEX(Table1[// LOG STOCK],MG_2[//])</f>
        <v>#N/A</v>
      </c>
      <c r="D22" t="str">
        <f ca="1">INDEX(Table1[NB BM],MG_2[//])</f>
        <v>Isi cutter Kenko L-150</v>
      </c>
      <c r="E22" t="str">
        <f ca="1">INDEX(Table1[FAKTUR],MG_2[//])</f>
        <v>ARTO MORO</v>
      </c>
      <c r="F22" t="str">
        <f ca="1">INDEX(Table1[SUPPLIER],MG_2[//])</f>
        <v>KENKO</v>
      </c>
      <c r="G22" s="2">
        <f ca="1">INDEX(Table1[CTN_MG_2],MG_2[//])</f>
        <v>5</v>
      </c>
      <c r="H22" s="2" t="str">
        <f ca="1">INDEX(Table1[QTY_ECER_MG_2],MG_2[[#This Row],[//]])&amp;" "&amp;INDEX(Table1[STN_ECER_MG_2],MG_2[[#This Row],[//]])</f>
        <v xml:space="preserve"> </v>
      </c>
      <c r="I22" s="4"/>
      <c r="J22" s="4"/>
      <c r="K22" s="2">
        <f ca="1">SUM(MG_2[[#This Row],[MASUK]]-SUM(MG_2[[#This Row],[KELUAR]:[BONGKAR]]))</f>
        <v>5</v>
      </c>
    </row>
    <row r="23" spans="1:11" x14ac:dyDescent="0.25">
      <c r="A23">
        <v>22</v>
      </c>
      <c r="B23">
        <f ca="1">MATCH(MG_2[ID_2],Table1[ID_2],0)</f>
        <v>191</v>
      </c>
      <c r="C23">
        <f ca="1">INDEX(Table1[// LOG STOCK],MG_2[//])</f>
        <v>3653</v>
      </c>
      <c r="D23" t="str">
        <f ca="1">INDEX(Table1[NB BM],MG_2[//])</f>
        <v>Pensil JK P-88 2B</v>
      </c>
      <c r="E23" t="str">
        <f ca="1">INDEX(Table1[FAKTUR],MG_2[//])</f>
        <v>ARTO MORO</v>
      </c>
      <c r="F23" t="str">
        <f ca="1">INDEX(Table1[SUPPLIER],MG_2[//])</f>
        <v>ATALI</v>
      </c>
      <c r="G23" s="2">
        <f ca="1">INDEX(Table1[CTN_MG_2],MG_2[//])</f>
        <v>5</v>
      </c>
      <c r="H23" s="2" t="str">
        <f ca="1">INDEX(Table1[QTY_ECER_MG_2],MG_2[[#This Row],[//]])&amp;" "&amp;INDEX(Table1[STN_ECER_MG_2],MG_2[[#This Row],[//]])</f>
        <v xml:space="preserve"> </v>
      </c>
      <c r="I23" s="4"/>
      <c r="J23" s="4"/>
      <c r="K23" s="2">
        <f ca="1">SUM(MG_2[[#This Row],[MASUK]]-SUM(MG_2[[#This Row],[KELUAR]:[BONGKAR]]))</f>
        <v>5</v>
      </c>
    </row>
    <row r="24" spans="1:11" x14ac:dyDescent="0.25">
      <c r="A24">
        <v>23</v>
      </c>
      <c r="B24">
        <f ca="1">MATCH(MG_2[ID_2],Table1[ID_2],0)</f>
        <v>192</v>
      </c>
      <c r="C24" t="e">
        <f ca="1">INDEX(Table1[// LOG STOCK],MG_2[//])</f>
        <v>#N/A</v>
      </c>
      <c r="D24" t="str">
        <f ca="1">INDEX(Table1[NB BM],MG_2[//])</f>
        <v>Stip JK 526-B40 P Putih</v>
      </c>
      <c r="E24" t="str">
        <f ca="1">INDEX(Table1[FAKTUR],MG_2[//])</f>
        <v>ARTO MORO</v>
      </c>
      <c r="F24" t="str">
        <f ca="1">INDEX(Table1[SUPPLIER],MG_2[//])</f>
        <v>ATALI</v>
      </c>
      <c r="G24" s="2">
        <f ca="1">INDEX(Table1[CTN_MG_2],MG_2[//])</f>
        <v>5</v>
      </c>
      <c r="H24" s="2" t="str">
        <f ca="1">INDEX(Table1[QTY_ECER_MG_2],MG_2[[#This Row],[//]])&amp;" "&amp;INDEX(Table1[STN_ECER_MG_2],MG_2[[#This Row],[//]])</f>
        <v xml:space="preserve"> </v>
      </c>
      <c r="I24" s="4"/>
      <c r="J24" s="4"/>
      <c r="K24" s="2">
        <f ca="1">SUM(MG_2[[#This Row],[MASUK]]-SUM(MG_2[[#This Row],[KELUAR]:[BONGKAR]]))</f>
        <v>5</v>
      </c>
    </row>
    <row r="25" spans="1:11" x14ac:dyDescent="0.25">
      <c r="A25">
        <v>24</v>
      </c>
      <c r="B25">
        <f ca="1">MATCH(MG_2[ID_2],Table1[ID_2],0)</f>
        <v>193</v>
      </c>
      <c r="C25" t="e">
        <f ca="1">INDEX(Table1[// LOG STOCK],MG_2[//])</f>
        <v>#N/A</v>
      </c>
      <c r="D25" t="str">
        <f ca="1">INDEX(Table1[NB BM],MG_2[//])</f>
        <v>Stip JK 526-B40 BL Hitam</v>
      </c>
      <c r="E25" t="str">
        <f ca="1">INDEX(Table1[FAKTUR],MG_2[//])</f>
        <v>ARTO MORO</v>
      </c>
      <c r="F25" t="str">
        <f ca="1">INDEX(Table1[SUPPLIER],MG_2[//])</f>
        <v>ATALI</v>
      </c>
      <c r="G25" s="2">
        <f ca="1">INDEX(Table1[CTN_MG_2],MG_2[//])</f>
        <v>2</v>
      </c>
      <c r="H25" s="2" t="str">
        <f ca="1">INDEX(Table1[QTY_ECER_MG_2],MG_2[[#This Row],[//]])&amp;" "&amp;INDEX(Table1[STN_ECER_MG_2],MG_2[[#This Row],[//]])</f>
        <v xml:space="preserve"> </v>
      </c>
      <c r="I25" s="4"/>
      <c r="J25" s="4"/>
      <c r="K25" s="2">
        <f ca="1">SUM(MG_2[[#This Row],[MASUK]]-SUM(MG_2[[#This Row],[KELUAR]:[BONGKAR]]))</f>
        <v>2</v>
      </c>
    </row>
    <row r="26" spans="1:11" x14ac:dyDescent="0.25">
      <c r="A26">
        <v>25</v>
      </c>
      <c r="B26">
        <f ca="1">MATCH(MG_2[ID_2],Table1[ID_2],0)</f>
        <v>194</v>
      </c>
      <c r="C26" t="e">
        <f ca="1">INDEX(Table1[// LOG STOCK],MG_2[//])</f>
        <v>#N/A</v>
      </c>
      <c r="D26" t="str">
        <f ca="1">INDEX(Table1[NB BM],MG_2[//])</f>
        <v>Stip JK EB-30 Hitam</v>
      </c>
      <c r="E26" t="str">
        <f ca="1">INDEX(Table1[FAKTUR],MG_2[//])</f>
        <v>ARTO MORO</v>
      </c>
      <c r="F26" t="str">
        <f ca="1">INDEX(Table1[SUPPLIER],MG_2[//])</f>
        <v>ATALI</v>
      </c>
      <c r="G26" s="2">
        <f ca="1">INDEX(Table1[CTN_MG_2],MG_2[//])</f>
        <v>2</v>
      </c>
      <c r="H26" s="2" t="str">
        <f ca="1">INDEX(Table1[QTY_ECER_MG_2],MG_2[[#This Row],[//]])&amp;" "&amp;INDEX(Table1[STN_ECER_MG_2],MG_2[[#This Row],[//]])</f>
        <v xml:space="preserve"> </v>
      </c>
      <c r="I26" s="4"/>
      <c r="J26" s="4"/>
      <c r="K26" s="2">
        <f ca="1">SUM(MG_2[[#This Row],[MASUK]]-SUM(MG_2[[#This Row],[KELUAR]:[BONGKAR]]))</f>
        <v>2</v>
      </c>
    </row>
    <row r="27" spans="1:11" x14ac:dyDescent="0.25">
      <c r="A27">
        <v>26</v>
      </c>
      <c r="B27">
        <f ca="1">MATCH(MG_2[ID_2],Table1[ID_2],0)</f>
        <v>195</v>
      </c>
      <c r="C27" t="e">
        <f ca="1">INDEX(Table1[// LOG STOCK],MG_2[//])</f>
        <v>#N/A</v>
      </c>
      <c r="D27" t="str">
        <f ca="1">INDEX(Table1[NB BM],MG_2[//])</f>
        <v>Stip JK ER-30 W</v>
      </c>
      <c r="E27" t="str">
        <f ca="1">INDEX(Table1[FAKTUR],MG_2[//])</f>
        <v>ARTO MORO</v>
      </c>
      <c r="F27" t="str">
        <f ca="1">INDEX(Table1[SUPPLIER],MG_2[//])</f>
        <v>ATALI</v>
      </c>
      <c r="G27" s="2">
        <f ca="1">INDEX(Table1[CTN_MG_2],MG_2[//])</f>
        <v>5</v>
      </c>
      <c r="H27" s="2" t="str">
        <f ca="1">INDEX(Table1[QTY_ECER_MG_2],MG_2[[#This Row],[//]])&amp;" "&amp;INDEX(Table1[STN_ECER_MG_2],MG_2[[#This Row],[//]])</f>
        <v xml:space="preserve"> </v>
      </c>
      <c r="I27" s="4"/>
      <c r="J27" s="4"/>
      <c r="K27" s="2">
        <f ca="1">SUM(MG_2[[#This Row],[MASUK]]-SUM(MG_2[[#This Row],[KELUAR]:[BONGKAR]]))</f>
        <v>5</v>
      </c>
    </row>
    <row r="28" spans="1:11" x14ac:dyDescent="0.25">
      <c r="A28">
        <v>27</v>
      </c>
      <c r="B28">
        <f ca="1">MATCH(MG_2[ID_2],Table1[ID_2],0)</f>
        <v>196</v>
      </c>
      <c r="C28" t="e">
        <f ca="1">INDEX(Table1[// LOG STOCK],MG_2[//])</f>
        <v>#N/A</v>
      </c>
      <c r="D28" t="str">
        <f ca="1">INDEX(Table1[NB BM],MG_2[//])</f>
        <v>Stip JK 526-B20 Putih</v>
      </c>
      <c r="E28" t="str">
        <f ca="1">INDEX(Table1[FAKTUR],MG_2[//])</f>
        <v>ARTO MORO</v>
      </c>
      <c r="F28" t="str">
        <f ca="1">INDEX(Table1[SUPPLIER],MG_2[//])</f>
        <v>ATALI</v>
      </c>
      <c r="G28" s="2">
        <f ca="1">INDEX(Table1[CTN_MG_2],MG_2[//])</f>
        <v>5</v>
      </c>
      <c r="H28" s="2" t="str">
        <f ca="1">INDEX(Table1[QTY_ECER_MG_2],MG_2[[#This Row],[//]])&amp;" "&amp;INDEX(Table1[STN_ECER_MG_2],MG_2[[#This Row],[//]])</f>
        <v xml:space="preserve"> </v>
      </c>
      <c r="I28" s="4"/>
      <c r="J28" s="4"/>
      <c r="K28" s="2">
        <f ca="1">SUM(MG_2[[#This Row],[MASUK]]-SUM(MG_2[[#This Row],[KELUAR]:[BONGKAR]]))</f>
        <v>5</v>
      </c>
    </row>
    <row r="29" spans="1:11" x14ac:dyDescent="0.25">
      <c r="A29">
        <v>28</v>
      </c>
      <c r="B29">
        <f ca="1">MATCH(MG_2[ID_2],Table1[ID_2],0)</f>
        <v>197</v>
      </c>
      <c r="C29" t="e">
        <f ca="1">INDEX(Table1[// LOG STOCK],MG_2[//])</f>
        <v>#N/A</v>
      </c>
      <c r="D29" t="str">
        <f ca="1">INDEX(Table1[NB BM],MG_2[//])</f>
        <v>Stip JK ER-B20 BL</v>
      </c>
      <c r="E29" t="str">
        <f ca="1">INDEX(Table1[FAKTUR],MG_2[//])</f>
        <v>ARTO MORO</v>
      </c>
      <c r="F29" t="str">
        <f ca="1">INDEX(Table1[SUPPLIER],MG_2[//])</f>
        <v>ATALI</v>
      </c>
      <c r="G29" s="2">
        <f ca="1">INDEX(Table1[CTN_MG_2],MG_2[//])</f>
        <v>2</v>
      </c>
      <c r="H29" s="2" t="str">
        <f ca="1">INDEX(Table1[QTY_ECER_MG_2],MG_2[[#This Row],[//]])&amp;" "&amp;INDEX(Table1[STN_ECER_MG_2],MG_2[[#This Row],[//]])</f>
        <v xml:space="preserve"> </v>
      </c>
      <c r="I29" s="4"/>
      <c r="J29" s="4"/>
      <c r="K29" s="2">
        <f ca="1">SUM(MG_2[[#This Row],[MASUK]]-SUM(MG_2[[#This Row],[KELUAR]:[BONGKAR]]))</f>
        <v>2</v>
      </c>
    </row>
    <row r="30" spans="1:11" x14ac:dyDescent="0.25">
      <c r="A30">
        <v>29</v>
      </c>
      <c r="B30">
        <f ca="1">MATCH(MG_2[ID_2],Table1[ID_2],0)</f>
        <v>198</v>
      </c>
      <c r="C30">
        <f ca="1">INDEX(Table1[// LOG STOCK],MG_2[//])</f>
        <v>3612</v>
      </c>
      <c r="D30" t="str">
        <f ca="1">INDEX(Table1[NB BM],MG_2[//])</f>
        <v>O pastel JK 12W OP-12 S</v>
      </c>
      <c r="E30" t="str">
        <f ca="1">INDEX(Table1[FAKTUR],MG_2[//])</f>
        <v>ARTO MORO</v>
      </c>
      <c r="F30" t="str">
        <f ca="1">INDEX(Table1[SUPPLIER],MG_2[//])</f>
        <v>ATALI</v>
      </c>
      <c r="G30" s="2">
        <f ca="1">INDEX(Table1[CTN_MG_2],MG_2[//])</f>
        <v>7</v>
      </c>
      <c r="H30" s="2" t="str">
        <f ca="1">INDEX(Table1[QTY_ECER_MG_2],MG_2[[#This Row],[//]])&amp;" "&amp;INDEX(Table1[STN_ECER_MG_2],MG_2[[#This Row],[//]])</f>
        <v xml:space="preserve"> </v>
      </c>
      <c r="I30" s="4"/>
      <c r="J30" s="4"/>
      <c r="K30" s="2">
        <f ca="1">SUM(MG_2[[#This Row],[MASUK]]-SUM(MG_2[[#This Row],[KELUAR]:[BONGKAR]]))</f>
        <v>7</v>
      </c>
    </row>
    <row r="31" spans="1:11" x14ac:dyDescent="0.25">
      <c r="A31">
        <v>30</v>
      </c>
      <c r="B31">
        <f ca="1">MATCH(MG_2[ID_2],Table1[ID_2],0)</f>
        <v>199</v>
      </c>
      <c r="C31">
        <f ca="1">INDEX(Table1[// LOG STOCK],MG_2[//])</f>
        <v>3613</v>
      </c>
      <c r="D31" t="str">
        <f ca="1">INDEX(Table1[NB BM],MG_2[//])</f>
        <v>O pastel JK 18W OP-18 S</v>
      </c>
      <c r="E31" t="str">
        <f ca="1">INDEX(Table1[FAKTUR],MG_2[//])</f>
        <v>ARTO MORO</v>
      </c>
      <c r="F31" t="str">
        <f ca="1">INDEX(Table1[SUPPLIER],MG_2[//])</f>
        <v>ATALI</v>
      </c>
      <c r="G31" s="2">
        <f ca="1">INDEX(Table1[CTN_MG_2],MG_2[//])</f>
        <v>1</v>
      </c>
      <c r="H31" s="2" t="str">
        <f ca="1">INDEX(Table1[QTY_ECER_MG_2],MG_2[[#This Row],[//]])&amp;" "&amp;INDEX(Table1[STN_ECER_MG_2],MG_2[[#This Row],[//]])</f>
        <v xml:space="preserve"> </v>
      </c>
      <c r="I31" s="4"/>
      <c r="J31" s="4"/>
      <c r="K31" s="2">
        <f ca="1">SUM(MG_2[[#This Row],[MASUK]]-SUM(MG_2[[#This Row],[KELUAR]:[BONGKAR]]))</f>
        <v>1</v>
      </c>
    </row>
    <row r="32" spans="1:11" x14ac:dyDescent="0.25">
      <c r="A32">
        <v>31</v>
      </c>
      <c r="B32">
        <f ca="1">MATCH(MG_2[ID_2],Table1[ID_2],0)</f>
        <v>200</v>
      </c>
      <c r="C32" t="e">
        <f ca="1">INDEX(Table1[// LOG STOCK],MG_2[//])</f>
        <v>#N/A</v>
      </c>
      <c r="D32" t="str">
        <f ca="1">INDEX(Table1[NB BM],MG_2[//])</f>
        <v>O pastel JK 24W OP-24 S</v>
      </c>
      <c r="E32" t="str">
        <f ca="1">INDEX(Table1[FAKTUR],MG_2[//])</f>
        <v>ARTO MORO</v>
      </c>
      <c r="F32" t="str">
        <f ca="1">INDEX(Table1[SUPPLIER],MG_2[//])</f>
        <v>ATALI</v>
      </c>
      <c r="G32" s="2">
        <f ca="1">INDEX(Table1[CTN_MG_2],MG_2[//])</f>
        <v>5</v>
      </c>
      <c r="H32" s="2" t="str">
        <f ca="1">INDEX(Table1[QTY_ECER_MG_2],MG_2[[#This Row],[//]])&amp;" "&amp;INDEX(Table1[STN_ECER_MG_2],MG_2[[#This Row],[//]])</f>
        <v xml:space="preserve"> </v>
      </c>
      <c r="I32" s="4"/>
      <c r="J32" s="4"/>
      <c r="K32" s="2">
        <f ca="1">SUM(MG_2[[#This Row],[MASUK]]-SUM(MG_2[[#This Row],[KELUAR]:[BONGKAR]]))</f>
        <v>5</v>
      </c>
    </row>
    <row r="33" spans="1:11" x14ac:dyDescent="0.25">
      <c r="A33">
        <v>32</v>
      </c>
      <c r="B33">
        <f ca="1">MATCH(MG_2[ID_2],Table1[ID_2],0)</f>
        <v>201</v>
      </c>
      <c r="C33" t="e">
        <f ca="1">INDEX(Table1[// LOG STOCK],MG_2[//])</f>
        <v>#N/A</v>
      </c>
      <c r="D33" t="str">
        <f ca="1">INDEX(Table1[NB BM],MG_2[//])</f>
        <v>O pastel JK 36W OP-36 S</v>
      </c>
      <c r="E33" t="str">
        <f ca="1">INDEX(Table1[FAKTUR],MG_2[//])</f>
        <v>ARTO MORO</v>
      </c>
      <c r="F33" t="str">
        <f ca="1">INDEX(Table1[SUPPLIER],MG_2[//])</f>
        <v>ATALI</v>
      </c>
      <c r="G33" s="2">
        <f ca="1">INDEX(Table1[CTN_MG_2],MG_2[//])</f>
        <v>1</v>
      </c>
      <c r="H33" s="2" t="str">
        <f ca="1">INDEX(Table1[QTY_ECER_MG_2],MG_2[[#This Row],[//]])&amp;" "&amp;INDEX(Table1[STN_ECER_MG_2],MG_2[[#This Row],[//]])</f>
        <v xml:space="preserve"> </v>
      </c>
      <c r="I33" s="4"/>
      <c r="J33" s="4"/>
      <c r="K33" s="2">
        <f ca="1">SUM(MG_2[[#This Row],[MASUK]]-SUM(MG_2[[#This Row],[KELUAR]:[BONGKAR]]))</f>
        <v>1</v>
      </c>
    </row>
    <row r="34" spans="1:11" x14ac:dyDescent="0.25">
      <c r="A34">
        <v>33</v>
      </c>
      <c r="B34">
        <f ca="1">MATCH(MG_2[ID_2],Table1[ID_2],0)</f>
        <v>202</v>
      </c>
      <c r="C34" t="e">
        <f ca="1">INDEX(Table1[// LOG STOCK],MG_2[//])</f>
        <v>#N/A</v>
      </c>
      <c r="D34" t="str">
        <f ca="1">INDEX(Table1[NB BM],MG_2[//])</f>
        <v>O pastel JK 55W OP-55 S</v>
      </c>
      <c r="E34" t="str">
        <f ca="1">INDEX(Table1[FAKTUR],MG_2[//])</f>
        <v>ARTO MORO</v>
      </c>
      <c r="F34" t="str">
        <f ca="1">INDEX(Table1[SUPPLIER],MG_2[//])</f>
        <v>ATALI</v>
      </c>
      <c r="G34" s="2">
        <f ca="1">INDEX(Table1[CTN_MG_2],MG_2[//])</f>
        <v>1</v>
      </c>
      <c r="H34" s="2" t="str">
        <f ca="1">INDEX(Table1[QTY_ECER_MG_2],MG_2[[#This Row],[//]])&amp;" "&amp;INDEX(Table1[STN_ECER_MG_2],MG_2[[#This Row],[//]])</f>
        <v xml:space="preserve"> </v>
      </c>
      <c r="I34" s="4"/>
      <c r="J34" s="4"/>
      <c r="K34" s="2">
        <f ca="1">SUM(MG_2[[#This Row],[MASUK]]-SUM(MG_2[[#This Row],[KELUAR]:[BONGKAR]]))</f>
        <v>1</v>
      </c>
    </row>
    <row r="35" spans="1:11" x14ac:dyDescent="0.25">
      <c r="A35">
        <v>34</v>
      </c>
      <c r="B35">
        <f ca="1">MATCH(MG_2[ID_2],Table1[ID_2],0)</f>
        <v>203</v>
      </c>
      <c r="C35" t="e">
        <f ca="1">INDEX(Table1[// LOG STOCK],MG_2[//])</f>
        <v>#N/A</v>
      </c>
      <c r="D35" t="str">
        <f ca="1">INDEX(Table1[NB BM],MG_2[//])</f>
        <v>Crayon putar JK TWCR-12 S</v>
      </c>
      <c r="E35" t="str">
        <f ca="1">INDEX(Table1[FAKTUR],MG_2[//])</f>
        <v>ARTO MORO</v>
      </c>
      <c r="F35" t="str">
        <f ca="1">INDEX(Table1[SUPPLIER],MG_2[//])</f>
        <v>ATALI</v>
      </c>
      <c r="G35" s="2">
        <f ca="1">INDEX(Table1[CTN_MG_2],MG_2[//])</f>
        <v>2</v>
      </c>
      <c r="H35" s="2" t="str">
        <f ca="1">INDEX(Table1[QTY_ECER_MG_2],MG_2[[#This Row],[//]])&amp;" "&amp;INDEX(Table1[STN_ECER_MG_2],MG_2[[#This Row],[//]])</f>
        <v xml:space="preserve"> </v>
      </c>
      <c r="I35" s="4"/>
      <c r="J35" s="4"/>
      <c r="K35" s="2">
        <f ca="1">SUM(MG_2[[#This Row],[MASUK]]-SUM(MG_2[[#This Row],[KELUAR]:[BONGKAR]]))</f>
        <v>2</v>
      </c>
    </row>
    <row r="36" spans="1:11" x14ac:dyDescent="0.25">
      <c r="A36">
        <v>35</v>
      </c>
      <c r="B36">
        <f ca="1">MATCH(MG_2[ID_2],Table1[ID_2],0)</f>
        <v>204</v>
      </c>
      <c r="C36" t="e">
        <f ca="1">INDEX(Table1[// LOG STOCK],MG_2[//])</f>
        <v>#N/A</v>
      </c>
      <c r="D36" t="str">
        <f ca="1">INDEX(Table1[NB BM],MG_2[//])</f>
        <v>Crayon putar JK TWCR-12 mini</v>
      </c>
      <c r="E36" t="str">
        <f ca="1">INDEX(Table1[FAKTUR],MG_2[//])</f>
        <v>ARTO MORO</v>
      </c>
      <c r="F36" t="str">
        <f ca="1">INDEX(Table1[SUPPLIER],MG_2[//])</f>
        <v>ATALI</v>
      </c>
      <c r="G36" s="2">
        <f ca="1">INDEX(Table1[CTN_MG_2],MG_2[//])</f>
        <v>2</v>
      </c>
      <c r="H36" s="2" t="str">
        <f ca="1">INDEX(Table1[QTY_ECER_MG_2],MG_2[[#This Row],[//]])&amp;" "&amp;INDEX(Table1[STN_ECER_MG_2],MG_2[[#This Row],[//]])</f>
        <v xml:space="preserve"> </v>
      </c>
      <c r="I36" s="4"/>
      <c r="J36" s="4"/>
      <c r="K36" s="2">
        <f ca="1">SUM(MG_2[[#This Row],[MASUK]]-SUM(MG_2[[#This Row],[KELUAR]:[BONGKAR]]))</f>
        <v>2</v>
      </c>
    </row>
    <row r="37" spans="1:11" x14ac:dyDescent="0.25">
      <c r="A37">
        <v>36</v>
      </c>
      <c r="B37">
        <f ca="1">MATCH(MG_2[ID_2],Table1[ID_2],0)</f>
        <v>205</v>
      </c>
      <c r="C37" t="e">
        <f ca="1">INDEX(Table1[// LOG STOCK],MG_2[//])</f>
        <v>#N/A</v>
      </c>
      <c r="D37" t="str">
        <f ca="1">INDEX(Table1[NB BM],MG_2[//])</f>
        <v>Stip JK 526-B40 P Putih</v>
      </c>
      <c r="E37" t="str">
        <f ca="1">INDEX(Table1[FAKTUR],MG_2[//])</f>
        <v>ARTO MORO</v>
      </c>
      <c r="F37" t="str">
        <f ca="1">INDEX(Table1[SUPPLIER],MG_2[//])</f>
        <v>ATALI</v>
      </c>
      <c r="G37" s="2">
        <f ca="1">INDEX(Table1[CTN_MG_2],MG_2[//])</f>
        <v>2</v>
      </c>
      <c r="H37" s="2" t="str">
        <f ca="1">INDEX(Table1[QTY_ECER_MG_2],MG_2[[#This Row],[//]])&amp;" "&amp;INDEX(Table1[STN_ECER_MG_2],MG_2[[#This Row],[//]])</f>
        <v xml:space="preserve"> </v>
      </c>
      <c r="I37" s="4"/>
      <c r="J37" s="4"/>
      <c r="K37" s="2">
        <f ca="1">SUM(MG_2[[#This Row],[MASUK]]-SUM(MG_2[[#This Row],[KELUAR]:[BONGKAR]]))</f>
        <v>2</v>
      </c>
    </row>
    <row r="38" spans="1:11" x14ac:dyDescent="0.25">
      <c r="A38">
        <v>37</v>
      </c>
      <c r="B38">
        <f ca="1">MATCH(MG_2[ID_2],Table1[ID_2],0)</f>
        <v>206</v>
      </c>
      <c r="C38" t="e">
        <f ca="1">INDEX(Table1[// LOG STOCK],MG_2[//])</f>
        <v>#N/A</v>
      </c>
      <c r="D38" t="str">
        <f ca="1">INDEX(Table1[NB BM],MG_2[//])</f>
        <v>Stip JK 526-B20 Putih</v>
      </c>
      <c r="E38" t="str">
        <f ca="1">INDEX(Table1[FAKTUR],MG_2[//])</f>
        <v>ARTO MORO</v>
      </c>
      <c r="F38" t="str">
        <f ca="1">INDEX(Table1[SUPPLIER],MG_2[//])</f>
        <v>ATALI</v>
      </c>
      <c r="G38" s="2">
        <f ca="1">INDEX(Table1[CTN_MG_2],MG_2[//])</f>
        <v>2</v>
      </c>
      <c r="H38" s="2" t="str">
        <f ca="1">INDEX(Table1[QTY_ECER_MG_2],MG_2[[#This Row],[//]])&amp;" "&amp;INDEX(Table1[STN_ECER_MG_2],MG_2[[#This Row],[//]])</f>
        <v xml:space="preserve"> </v>
      </c>
      <c r="I38" s="4"/>
      <c r="J38" s="4"/>
      <c r="K38" s="2">
        <f ca="1">SUM(MG_2[[#This Row],[MASUK]]-SUM(MG_2[[#This Row],[KELUAR]:[BONGKAR]]))</f>
        <v>2</v>
      </c>
    </row>
    <row r="39" spans="1:11" x14ac:dyDescent="0.25">
      <c r="A39">
        <v>38</v>
      </c>
      <c r="B39">
        <f ca="1">MATCH(MG_2[ID_2],Table1[ID_2],0)</f>
        <v>207</v>
      </c>
      <c r="C39">
        <f ca="1">INDEX(Table1[// LOG STOCK],MG_2[//])</f>
        <v>3578</v>
      </c>
      <c r="D39" t="str">
        <f ca="1">INDEX(Table1[NB BM],MG_2[//])</f>
        <v>Lem JK GL-R50</v>
      </c>
      <c r="E39" t="str">
        <f ca="1">INDEX(Table1[FAKTUR],MG_2[//])</f>
        <v>ARTO MORO</v>
      </c>
      <c r="F39" t="str">
        <f ca="1">INDEX(Table1[SUPPLIER],MG_2[//])</f>
        <v>ATALI</v>
      </c>
      <c r="G39" s="2">
        <f ca="1">INDEX(Table1[CTN_MG_2],MG_2[//])</f>
        <v>2</v>
      </c>
      <c r="H39" s="2" t="str">
        <f ca="1">INDEX(Table1[QTY_ECER_MG_2],MG_2[[#This Row],[//]])&amp;" "&amp;INDEX(Table1[STN_ECER_MG_2],MG_2[[#This Row],[//]])</f>
        <v xml:space="preserve"> </v>
      </c>
      <c r="I39" s="4"/>
      <c r="J39" s="4"/>
      <c r="K39" s="2">
        <f ca="1">SUM(MG_2[[#This Row],[MASUK]]-SUM(MG_2[[#This Row],[KELUAR]:[BONGKAR]]))</f>
        <v>2</v>
      </c>
    </row>
    <row r="40" spans="1:11" x14ac:dyDescent="0.25">
      <c r="A40">
        <v>39</v>
      </c>
      <c r="B40">
        <f ca="1">MATCH(MG_2[ID_2],Table1[ID_2],0)</f>
        <v>208</v>
      </c>
      <c r="C40" t="e">
        <f ca="1">INDEX(Table1[// LOG STOCK],MG_2[//])</f>
        <v>#N/A</v>
      </c>
      <c r="D40" t="str">
        <f ca="1">INDEX(Table1[NB BM],MG_2[//])</f>
        <v>Label JK LB-2 RL 1brs</v>
      </c>
      <c r="E40" t="str">
        <f ca="1">INDEX(Table1[FAKTUR],MG_2[//])</f>
        <v>ARTO MORO</v>
      </c>
      <c r="F40" t="str">
        <f ca="1">INDEX(Table1[SUPPLIER],MG_2[//])</f>
        <v>ATALI</v>
      </c>
      <c r="G40" s="2">
        <f ca="1">INDEX(Table1[CTN_MG_2],MG_2[//])</f>
        <v>1</v>
      </c>
      <c r="H40" s="2" t="str">
        <f ca="1">INDEX(Table1[QTY_ECER_MG_2],MG_2[[#This Row],[//]])&amp;" "&amp;INDEX(Table1[STN_ECER_MG_2],MG_2[[#This Row],[//]])</f>
        <v xml:space="preserve"> </v>
      </c>
      <c r="I40" s="4"/>
      <c r="J40" s="4"/>
      <c r="K40" s="2">
        <f ca="1">SUM(MG_2[[#This Row],[MASUK]]-SUM(MG_2[[#This Row],[KELUAR]:[BONGKAR]]))</f>
        <v>1</v>
      </c>
    </row>
    <row r="41" spans="1:11" x14ac:dyDescent="0.25">
      <c r="A41">
        <v>40</v>
      </c>
      <c r="B41">
        <f ca="1">MATCH(MG_2[ID_2],Table1[ID_2],0)</f>
        <v>209</v>
      </c>
      <c r="C41" t="e">
        <f ca="1">INDEX(Table1[// LOG STOCK],MG_2[//])</f>
        <v>#N/A</v>
      </c>
      <c r="D41" t="str">
        <f ca="1">INDEX(Table1[NB BM],MG_2[//])</f>
        <v>Jangka Set JK MS-402</v>
      </c>
      <c r="E41" t="str">
        <f ca="1">INDEX(Table1[FAKTUR],MG_2[//])</f>
        <v>ARTO MORO</v>
      </c>
      <c r="F41" t="str">
        <f ca="1">INDEX(Table1[SUPPLIER],MG_2[//])</f>
        <v>ATALI</v>
      </c>
      <c r="G41" s="2">
        <f ca="1">INDEX(Table1[CTN_MG_2],MG_2[//])</f>
        <v>1</v>
      </c>
      <c r="H41" s="2" t="str">
        <f ca="1">INDEX(Table1[QTY_ECER_MG_2],MG_2[[#This Row],[//]])&amp;" "&amp;INDEX(Table1[STN_ECER_MG_2],MG_2[[#This Row],[//]])</f>
        <v xml:space="preserve"> </v>
      </c>
      <c r="I41" s="4"/>
      <c r="J41" s="4"/>
      <c r="K41" s="2">
        <f ca="1">SUM(MG_2[[#This Row],[MASUK]]-SUM(MG_2[[#This Row],[KELUAR]:[BONGKAR]]))</f>
        <v>1</v>
      </c>
    </row>
    <row r="42" spans="1:11" x14ac:dyDescent="0.25">
      <c r="A42">
        <v>41</v>
      </c>
      <c r="B42">
        <f ca="1">MATCH(MG_2[ID_2],Table1[ID_2],0)</f>
        <v>210</v>
      </c>
      <c r="C42" t="e">
        <f ca="1">INDEX(Table1[// LOG STOCK],MG_2[//])</f>
        <v>#N/A</v>
      </c>
      <c r="D42" t="str">
        <f ca="1">INDEX(Table1[NB BM],MG_2[//])</f>
        <v>Tape cutter JK TD-102</v>
      </c>
      <c r="E42" t="str">
        <f ca="1">INDEX(Table1[FAKTUR],MG_2[//])</f>
        <v>ARTO MORO</v>
      </c>
      <c r="F42" t="str">
        <f ca="1">INDEX(Table1[SUPPLIER],MG_2[//])</f>
        <v>ATALI</v>
      </c>
      <c r="G42" s="2">
        <f ca="1">INDEX(Table1[CTN_MG_2],MG_2[//])</f>
        <v>1</v>
      </c>
      <c r="H42" s="2" t="str">
        <f ca="1">INDEX(Table1[QTY_ECER_MG_2],MG_2[[#This Row],[//]])&amp;" "&amp;INDEX(Table1[STN_ECER_MG_2],MG_2[[#This Row],[//]])</f>
        <v xml:space="preserve"> </v>
      </c>
      <c r="I42" s="4"/>
      <c r="J42" s="4"/>
      <c r="K42" s="2">
        <f ca="1">SUM(MG_2[[#This Row],[MASUK]]-SUM(MG_2[[#This Row],[KELUAR]:[BONGKAR]]))</f>
        <v>1</v>
      </c>
    </row>
    <row r="43" spans="1:11" x14ac:dyDescent="0.25">
      <c r="A43">
        <v>42</v>
      </c>
      <c r="B43">
        <f ca="1">MATCH(MG_2[ID_2],Table1[ID_2],0)</f>
        <v>211</v>
      </c>
      <c r="C43">
        <f ca="1">INDEX(Table1[// LOG STOCK],MG_2[//])</f>
        <v>3656</v>
      </c>
      <c r="D43" t="str">
        <f ca="1">INDEX(Table1[NB BM],MG_2[//])</f>
        <v>Pensil JK P-91</v>
      </c>
      <c r="E43" t="str">
        <f ca="1">INDEX(Table1[FAKTUR],MG_2[//])</f>
        <v>ARTO MORO</v>
      </c>
      <c r="F43" t="str">
        <f ca="1">INDEX(Table1[SUPPLIER],MG_2[//])</f>
        <v>ATALI</v>
      </c>
      <c r="G43" s="2">
        <f ca="1">INDEX(Table1[CTN_MG_2],MG_2[//])</f>
        <v>2</v>
      </c>
      <c r="H43" s="2" t="str">
        <f ca="1">INDEX(Table1[QTY_ECER_MG_2],MG_2[[#This Row],[//]])&amp;" "&amp;INDEX(Table1[STN_ECER_MG_2],MG_2[[#This Row],[//]])</f>
        <v xml:space="preserve"> </v>
      </c>
      <c r="I43" s="4"/>
      <c r="J43" s="4"/>
      <c r="K43" s="2">
        <f ca="1">SUM(MG_2[[#This Row],[MASUK]]-SUM(MG_2[[#This Row],[KELUAR]:[BONGKAR]]))</f>
        <v>2</v>
      </c>
    </row>
    <row r="44" spans="1:11" x14ac:dyDescent="0.25">
      <c r="A44">
        <v>43</v>
      </c>
      <c r="B44">
        <f ca="1">MATCH(MG_2[ID_2],Table1[ID_2],0)</f>
        <v>212</v>
      </c>
      <c r="C44">
        <f ca="1">INDEX(Table1[// LOG STOCK],MG_2[//])</f>
        <v>3653</v>
      </c>
      <c r="D44" t="str">
        <f ca="1">INDEX(Table1[NB BM],MG_2[//])</f>
        <v>Pensil JK P-88 2B</v>
      </c>
      <c r="E44" t="str">
        <f ca="1">INDEX(Table1[FAKTUR],MG_2[//])</f>
        <v>ARTO MORO</v>
      </c>
      <c r="F44" t="str">
        <f ca="1">INDEX(Table1[SUPPLIER],MG_2[//])</f>
        <v>ATALI</v>
      </c>
      <c r="G44" s="2">
        <f ca="1">INDEX(Table1[CTN_MG_2],MG_2[//])</f>
        <v>2</v>
      </c>
      <c r="H44" s="2" t="str">
        <f ca="1">INDEX(Table1[QTY_ECER_MG_2],MG_2[[#This Row],[//]])&amp;" "&amp;INDEX(Table1[STN_ECER_MG_2],MG_2[[#This Row],[//]])</f>
        <v xml:space="preserve"> </v>
      </c>
      <c r="I44" s="4"/>
      <c r="J44" s="4"/>
      <c r="K44" s="2">
        <f ca="1">SUM(MG_2[[#This Row],[MASUK]]-SUM(MG_2[[#This Row],[KELUAR]:[BONGKAR]]))</f>
        <v>2</v>
      </c>
    </row>
    <row r="45" spans="1:11" x14ac:dyDescent="0.25">
      <c r="A45">
        <v>44</v>
      </c>
      <c r="B45">
        <f ca="1">MATCH(MG_2[ID_2],Table1[ID_2],0)</f>
        <v>213</v>
      </c>
      <c r="C45" t="e">
        <f ca="1">INDEX(Table1[// LOG STOCK],MG_2[//])</f>
        <v>#N/A</v>
      </c>
      <c r="D45" t="str">
        <f ca="1">INDEX(Table1[NB BM],MG_2[//])</f>
        <v>Stip JK ER-30 W</v>
      </c>
      <c r="E45" t="str">
        <f ca="1">INDEX(Table1[FAKTUR],MG_2[//])</f>
        <v>ARTO MORO</v>
      </c>
      <c r="F45" t="str">
        <f ca="1">INDEX(Table1[SUPPLIER],MG_2[//])</f>
        <v>ATALI</v>
      </c>
      <c r="G45" s="2">
        <f ca="1">INDEX(Table1[CTN_MG_2],MG_2[//])</f>
        <v>1</v>
      </c>
      <c r="H45" s="2" t="str">
        <f ca="1">INDEX(Table1[QTY_ECER_MG_2],MG_2[[#This Row],[//]])&amp;" "&amp;INDEX(Table1[STN_ECER_MG_2],MG_2[[#This Row],[//]])</f>
        <v xml:space="preserve"> </v>
      </c>
      <c r="I45" s="4"/>
      <c r="J45" s="4"/>
      <c r="K45" s="2">
        <f ca="1">SUM(MG_2[[#This Row],[MASUK]]-SUM(MG_2[[#This Row],[KELUAR]:[BONGKAR]]))</f>
        <v>1</v>
      </c>
    </row>
    <row r="46" spans="1:11" x14ac:dyDescent="0.25">
      <c r="A46">
        <v>45</v>
      </c>
      <c r="B46">
        <f ca="1">MATCH(MG_2[ID_2],Table1[ID_2],0)</f>
        <v>214</v>
      </c>
      <c r="C46" t="e">
        <f ca="1">INDEX(Table1[// LOG STOCK],MG_2[//])</f>
        <v>#N/A</v>
      </c>
      <c r="D46" t="str">
        <f ca="1">INDEX(Table1[NB BM],MG_2[//])</f>
        <v>Stip JK EB-30 Hitam</v>
      </c>
      <c r="E46" t="str">
        <f ca="1">INDEX(Table1[FAKTUR],MG_2[//])</f>
        <v>ARTO MORO</v>
      </c>
      <c r="F46" t="str">
        <f ca="1">INDEX(Table1[SUPPLIER],MG_2[//])</f>
        <v>ATALI</v>
      </c>
      <c r="G46" s="2">
        <f ca="1">INDEX(Table1[CTN_MG_2],MG_2[//])</f>
        <v>1</v>
      </c>
      <c r="H46" s="2" t="str">
        <f ca="1">INDEX(Table1[QTY_ECER_MG_2],MG_2[[#This Row],[//]])&amp;" "&amp;INDEX(Table1[STN_ECER_MG_2],MG_2[[#This Row],[//]])</f>
        <v xml:space="preserve"> </v>
      </c>
      <c r="I46" s="4"/>
      <c r="J46" s="4"/>
      <c r="K46" s="2">
        <f ca="1">SUM(MG_2[[#This Row],[MASUK]]-SUM(MG_2[[#This Row],[KELUAR]:[BONGKAR]]))</f>
        <v>1</v>
      </c>
    </row>
    <row r="47" spans="1:11" x14ac:dyDescent="0.25">
      <c r="A47">
        <v>46</v>
      </c>
      <c r="B47">
        <f ca="1">MATCH(MG_2[ID_2],Table1[ID_2],0)</f>
        <v>215</v>
      </c>
      <c r="C47">
        <f ca="1">INDEX(Table1[// LOG STOCK],MG_2[//])</f>
        <v>3578</v>
      </c>
      <c r="D47" t="str">
        <f ca="1">INDEX(Table1[NB BM],MG_2[//])</f>
        <v>Lem JK GL-R50</v>
      </c>
      <c r="E47" t="str">
        <f ca="1">INDEX(Table1[FAKTUR],MG_2[//])</f>
        <v>ARTO MORO</v>
      </c>
      <c r="F47" t="str">
        <f ca="1">INDEX(Table1[SUPPLIER],MG_2[//])</f>
        <v>ATALI</v>
      </c>
      <c r="G47" s="2">
        <f ca="1">INDEX(Table1[CTN_MG_2],MG_2[//])</f>
        <v>5</v>
      </c>
      <c r="H47" s="2" t="str">
        <f ca="1">INDEX(Table1[QTY_ECER_MG_2],MG_2[[#This Row],[//]])&amp;" "&amp;INDEX(Table1[STN_ECER_MG_2],MG_2[[#This Row],[//]])</f>
        <v xml:space="preserve"> </v>
      </c>
      <c r="I47" s="4"/>
      <c r="J47" s="4"/>
      <c r="K47" s="2">
        <f ca="1">SUM(MG_2[[#This Row],[MASUK]]-SUM(MG_2[[#This Row],[KELUAR]:[BONGKAR]]))</f>
        <v>5</v>
      </c>
    </row>
    <row r="48" spans="1:11" x14ac:dyDescent="0.25">
      <c r="A48">
        <v>47</v>
      </c>
      <c r="B48">
        <f ca="1">MATCH(MG_2[ID_2],Table1[ID_2],0)</f>
        <v>216</v>
      </c>
      <c r="C48">
        <f ca="1">INDEX(Table1[// LOG STOCK],MG_2[//])</f>
        <v>3612</v>
      </c>
      <c r="D48" t="str">
        <f ca="1">INDEX(Table1[NB BM],MG_2[//])</f>
        <v>O pastel JK 12W OP-12 S</v>
      </c>
      <c r="E48" t="str">
        <f ca="1">INDEX(Table1[FAKTUR],MG_2[//])</f>
        <v>ARTO MORO</v>
      </c>
      <c r="F48" t="str">
        <f ca="1">INDEX(Table1[SUPPLIER],MG_2[//])</f>
        <v>ATALI</v>
      </c>
      <c r="G48" s="2">
        <f ca="1">INDEX(Table1[CTN_MG_2],MG_2[//])</f>
        <v>10</v>
      </c>
      <c r="H48" s="2" t="str">
        <f ca="1">INDEX(Table1[QTY_ECER_MG_2],MG_2[[#This Row],[//]])&amp;" "&amp;INDEX(Table1[STN_ECER_MG_2],MG_2[[#This Row],[//]])</f>
        <v xml:space="preserve"> </v>
      </c>
      <c r="I48" s="4"/>
      <c r="J48" s="4"/>
      <c r="K48" s="2">
        <f ca="1">SUM(MG_2[[#This Row],[MASUK]]-SUM(MG_2[[#This Row],[KELUAR]:[BONGKAR]]))</f>
        <v>10</v>
      </c>
    </row>
    <row r="49" spans="1:11" x14ac:dyDescent="0.25">
      <c r="A49">
        <v>48</v>
      </c>
      <c r="B49">
        <f ca="1">MATCH(MG_2[ID_2],Table1[ID_2],0)</f>
        <v>217</v>
      </c>
      <c r="C49">
        <f ca="1">INDEX(Table1[// LOG STOCK],MG_2[//])</f>
        <v>3613</v>
      </c>
      <c r="D49" t="str">
        <f ca="1">INDEX(Table1[NB BM],MG_2[//])</f>
        <v>O pastel JK 18W OP-18 S</v>
      </c>
      <c r="E49" t="str">
        <f ca="1">INDEX(Table1[FAKTUR],MG_2[//])</f>
        <v>ARTO MORO</v>
      </c>
      <c r="F49" t="str">
        <f ca="1">INDEX(Table1[SUPPLIER],MG_2[//])</f>
        <v>ATALI</v>
      </c>
      <c r="G49" s="2">
        <f ca="1">INDEX(Table1[CTN_MG_2],MG_2[//])</f>
        <v>10</v>
      </c>
      <c r="H49" s="2" t="str">
        <f ca="1">INDEX(Table1[QTY_ECER_MG_2],MG_2[[#This Row],[//]])&amp;" "&amp;INDEX(Table1[STN_ECER_MG_2],MG_2[[#This Row],[//]])</f>
        <v xml:space="preserve"> </v>
      </c>
      <c r="I49" s="4"/>
      <c r="J49" s="4"/>
      <c r="K49" s="2">
        <f ca="1">SUM(MG_2[[#This Row],[MASUK]]-SUM(MG_2[[#This Row],[KELUAR]:[BONGKAR]]))</f>
        <v>10</v>
      </c>
    </row>
    <row r="50" spans="1:11" x14ac:dyDescent="0.25">
      <c r="A50">
        <v>49</v>
      </c>
      <c r="B50">
        <f ca="1">MATCH(MG_2[ID_2],Table1[ID_2],0)</f>
        <v>218</v>
      </c>
      <c r="C50" t="e">
        <f ca="1">INDEX(Table1[// LOG STOCK],MG_2[//])</f>
        <v>#N/A</v>
      </c>
      <c r="D50" t="str">
        <f ca="1">INDEX(Table1[NB BM],MG_2[//])</f>
        <v>O pastel JK 24W OP-24 S</v>
      </c>
      <c r="E50" t="str">
        <f ca="1">INDEX(Table1[FAKTUR],MG_2[//])</f>
        <v>ARTO MORO</v>
      </c>
      <c r="F50" t="str">
        <f ca="1">INDEX(Table1[SUPPLIER],MG_2[//])</f>
        <v>ATALI</v>
      </c>
      <c r="G50" s="2">
        <f ca="1">INDEX(Table1[CTN_MG_2],MG_2[//])</f>
        <v>10</v>
      </c>
      <c r="H50" s="2" t="str">
        <f ca="1">INDEX(Table1[QTY_ECER_MG_2],MG_2[[#This Row],[//]])&amp;" "&amp;INDEX(Table1[STN_ECER_MG_2],MG_2[[#This Row],[//]])</f>
        <v xml:space="preserve"> </v>
      </c>
      <c r="I50" s="4"/>
      <c r="J50" s="4"/>
      <c r="K50" s="2">
        <f ca="1">SUM(MG_2[[#This Row],[MASUK]]-SUM(MG_2[[#This Row],[KELUAR]:[BONGKAR]]))</f>
        <v>10</v>
      </c>
    </row>
    <row r="51" spans="1:11" x14ac:dyDescent="0.25">
      <c r="A51">
        <v>50</v>
      </c>
      <c r="B51">
        <f ca="1">MATCH(MG_2[ID_2],Table1[ID_2],0)</f>
        <v>219</v>
      </c>
      <c r="C51">
        <f ca="1">INDEX(Table1[// LOG STOCK],MG_2[//])</f>
        <v>3612</v>
      </c>
      <c r="D51" t="str">
        <f ca="1">INDEX(Table1[NB BM],MG_2[//])</f>
        <v>O pastel JK 12W OP-12 S</v>
      </c>
      <c r="E51" t="str">
        <f ca="1">INDEX(Table1[FAKTUR],MG_2[//])</f>
        <v>ARTO MORO</v>
      </c>
      <c r="F51" t="str">
        <f ca="1">INDEX(Table1[SUPPLIER],MG_2[//])</f>
        <v>ATALI</v>
      </c>
      <c r="G51" s="2">
        <f ca="1">INDEX(Table1[CTN_MG_2],MG_2[//])</f>
        <v>14</v>
      </c>
      <c r="H51" s="2" t="str">
        <f ca="1">INDEX(Table1[QTY_ECER_MG_2],MG_2[[#This Row],[//]])&amp;" "&amp;INDEX(Table1[STN_ECER_MG_2],MG_2[[#This Row],[//]])</f>
        <v xml:space="preserve"> </v>
      </c>
      <c r="I51" s="4"/>
      <c r="J51" s="4"/>
      <c r="K51" s="2">
        <f ca="1">SUM(MG_2[[#This Row],[MASUK]]-SUM(MG_2[[#This Row],[KELUAR]:[BONGKAR]]))</f>
        <v>14</v>
      </c>
    </row>
    <row r="52" spans="1:11" x14ac:dyDescent="0.25">
      <c r="A52">
        <v>51</v>
      </c>
      <c r="B52">
        <f ca="1">MATCH(MG_2[ID_2],Table1[ID_2],0)</f>
        <v>220</v>
      </c>
      <c r="C52">
        <f ca="1">INDEX(Table1[// LOG STOCK],MG_2[//])</f>
        <v>3613</v>
      </c>
      <c r="D52" t="str">
        <f ca="1">INDEX(Table1[NB BM],MG_2[//])</f>
        <v>O pastel JK 18W OP-18 S</v>
      </c>
      <c r="E52" t="str">
        <f ca="1">INDEX(Table1[FAKTUR],MG_2[//])</f>
        <v>ARTO MORO</v>
      </c>
      <c r="F52" t="str">
        <f ca="1">INDEX(Table1[SUPPLIER],MG_2[//])</f>
        <v>ATALI</v>
      </c>
      <c r="G52" s="2">
        <f ca="1">INDEX(Table1[CTN_MG_2],MG_2[//])</f>
        <v>5</v>
      </c>
      <c r="H52" s="2" t="str">
        <f ca="1">INDEX(Table1[QTY_ECER_MG_2],MG_2[[#This Row],[//]])&amp;" "&amp;INDEX(Table1[STN_ECER_MG_2],MG_2[[#This Row],[//]])</f>
        <v xml:space="preserve"> </v>
      </c>
      <c r="I52" s="4"/>
      <c r="J52" s="4"/>
      <c r="K52" s="2">
        <f ca="1">SUM(MG_2[[#This Row],[MASUK]]-SUM(MG_2[[#This Row],[KELUAR]:[BONGKAR]]))</f>
        <v>5</v>
      </c>
    </row>
    <row r="53" spans="1:11" x14ac:dyDescent="0.25">
      <c r="A53">
        <v>52</v>
      </c>
      <c r="B53">
        <f ca="1">MATCH(MG_2[ID_2],Table1[ID_2],0)</f>
        <v>221</v>
      </c>
      <c r="C53" t="e">
        <f ca="1">INDEX(Table1[// LOG STOCK],MG_2[//])</f>
        <v>#N/A</v>
      </c>
      <c r="D53" t="str">
        <f ca="1">INDEX(Table1[NB BM],MG_2[//])</f>
        <v>O pastel JK 24W OP-24 S</v>
      </c>
      <c r="E53" t="str">
        <f ca="1">INDEX(Table1[FAKTUR],MG_2[//])</f>
        <v>ARTO MORO</v>
      </c>
      <c r="F53" t="str">
        <f ca="1">INDEX(Table1[SUPPLIER],MG_2[//])</f>
        <v>ATALI</v>
      </c>
      <c r="G53" s="2">
        <f ca="1">INDEX(Table1[CTN_MG_2],MG_2[//])</f>
        <v>3</v>
      </c>
      <c r="H53" s="2" t="str">
        <f ca="1">INDEX(Table1[QTY_ECER_MG_2],MG_2[[#This Row],[//]])&amp;" "&amp;INDEX(Table1[STN_ECER_MG_2],MG_2[[#This Row],[//]])</f>
        <v xml:space="preserve"> </v>
      </c>
      <c r="I53" s="4"/>
      <c r="J53" s="4"/>
      <c r="K53" s="2">
        <f ca="1">SUM(MG_2[[#This Row],[MASUK]]-SUM(MG_2[[#This Row],[KELUAR]:[BONGKAR]]))</f>
        <v>3</v>
      </c>
    </row>
    <row r="54" spans="1:11" x14ac:dyDescent="0.25">
      <c r="A54">
        <v>53</v>
      </c>
      <c r="B54">
        <f ca="1">MATCH(MG_2[ID_2],Table1[ID_2],0)</f>
        <v>222</v>
      </c>
      <c r="C54" t="e">
        <f ca="1">INDEX(Table1[// LOG STOCK],MG_2[//])</f>
        <v>#N/A</v>
      </c>
      <c r="D54" t="str">
        <f ca="1">INDEX(Table1[NB BM],MG_2[//])</f>
        <v>Stip JK EB-30 Hitam</v>
      </c>
      <c r="E54" t="str">
        <f ca="1">INDEX(Table1[FAKTUR],MG_2[//])</f>
        <v>ARTO MORO</v>
      </c>
      <c r="F54" t="str">
        <f ca="1">INDEX(Table1[SUPPLIER],MG_2[//])</f>
        <v>ATALI</v>
      </c>
      <c r="G54" s="2">
        <f ca="1">INDEX(Table1[CTN_MG_2],MG_2[//])</f>
        <v>1</v>
      </c>
      <c r="H54" s="2" t="str">
        <f ca="1">INDEX(Table1[QTY_ECER_MG_2],MG_2[[#This Row],[//]])&amp;" "&amp;INDEX(Table1[STN_ECER_MG_2],MG_2[[#This Row],[//]])</f>
        <v xml:space="preserve"> </v>
      </c>
      <c r="I54" s="4"/>
      <c r="J54" s="4"/>
      <c r="K54" s="2">
        <f ca="1">SUM(MG_2[[#This Row],[MASUK]]-SUM(MG_2[[#This Row],[KELUAR]:[BONGKAR]]))</f>
        <v>1</v>
      </c>
    </row>
    <row r="55" spans="1:11" x14ac:dyDescent="0.25">
      <c r="A55">
        <v>54</v>
      </c>
      <c r="B55">
        <f ca="1">MATCH(MG_2[ID_2],Table1[ID_2],0)</f>
        <v>223</v>
      </c>
      <c r="C55" t="e">
        <f ca="1">INDEX(Table1[// LOG STOCK],MG_2[//])</f>
        <v>#N/A</v>
      </c>
      <c r="D55" t="str">
        <f ca="1">INDEX(Table1[NB BM],MG_2[//])</f>
        <v>Stip JK ER-30 W</v>
      </c>
      <c r="E55" t="str">
        <f ca="1">INDEX(Table1[FAKTUR],MG_2[//])</f>
        <v>ARTO MORO</v>
      </c>
      <c r="F55" t="str">
        <f ca="1">INDEX(Table1[SUPPLIER],MG_2[//])</f>
        <v>ATALI</v>
      </c>
      <c r="G55" s="2">
        <f ca="1">INDEX(Table1[CTN_MG_2],MG_2[//])</f>
        <v>2</v>
      </c>
      <c r="H55" s="2" t="str">
        <f ca="1">INDEX(Table1[QTY_ECER_MG_2],MG_2[[#This Row],[//]])&amp;" "&amp;INDEX(Table1[STN_ECER_MG_2],MG_2[[#This Row],[//]])</f>
        <v xml:space="preserve"> </v>
      </c>
      <c r="I55" s="4"/>
      <c r="J55" s="4"/>
      <c r="K55" s="2">
        <f ca="1">SUM(MG_2[[#This Row],[MASUK]]-SUM(MG_2[[#This Row],[KELUAR]:[BONGKAR]]))</f>
        <v>2</v>
      </c>
    </row>
    <row r="56" spans="1:11" x14ac:dyDescent="0.25">
      <c r="A56">
        <v>55</v>
      </c>
      <c r="B56">
        <f ca="1">MATCH(MG_2[ID_2],Table1[ID_2],0)</f>
        <v>224</v>
      </c>
      <c r="C56" t="e">
        <f ca="1">INDEX(Table1[// LOG STOCK],MG_2[//])</f>
        <v>#N/A</v>
      </c>
      <c r="D56" t="str">
        <f ca="1">INDEX(Table1[NB BM],MG_2[//])</f>
        <v>Stip JK 526-B40 P Putih</v>
      </c>
      <c r="E56" t="str">
        <f ca="1">INDEX(Table1[FAKTUR],MG_2[//])</f>
        <v>ARTO MORO</v>
      </c>
      <c r="F56" t="str">
        <f ca="1">INDEX(Table1[SUPPLIER],MG_2[//])</f>
        <v>ATALI</v>
      </c>
      <c r="G56" s="2">
        <f ca="1">INDEX(Table1[CTN_MG_2],MG_2[//])</f>
        <v>1</v>
      </c>
      <c r="H56" s="2" t="str">
        <f ca="1">INDEX(Table1[QTY_ECER_MG_2],MG_2[[#This Row],[//]])&amp;" "&amp;INDEX(Table1[STN_ECER_MG_2],MG_2[[#This Row],[//]])</f>
        <v xml:space="preserve"> </v>
      </c>
      <c r="I56" s="4"/>
      <c r="J56" s="4"/>
      <c r="K56" s="2">
        <f ca="1">SUM(MG_2[[#This Row],[MASUK]]-SUM(MG_2[[#This Row],[KELUAR]:[BONGKAR]]))</f>
        <v>1</v>
      </c>
    </row>
    <row r="57" spans="1:11" x14ac:dyDescent="0.25">
      <c r="A57">
        <v>56</v>
      </c>
      <c r="B57">
        <f ca="1">MATCH(MG_2[ID_2],Table1[ID_2],0)</f>
        <v>225</v>
      </c>
      <c r="C57" t="e">
        <f ca="1">INDEX(Table1[// LOG STOCK],MG_2[//])</f>
        <v>#N/A</v>
      </c>
      <c r="D57" t="str">
        <f ca="1">INDEX(Table1[NB BM],MG_2[//])</f>
        <v>Stip JK 526-B20 Putih</v>
      </c>
      <c r="E57" t="str">
        <f ca="1">INDEX(Table1[FAKTUR],MG_2[//])</f>
        <v>ARTO MORO</v>
      </c>
      <c r="F57" t="str">
        <f ca="1">INDEX(Table1[SUPPLIER],MG_2[//])</f>
        <v>ATALI</v>
      </c>
      <c r="G57" s="2">
        <f ca="1">INDEX(Table1[CTN_MG_2],MG_2[//])</f>
        <v>3</v>
      </c>
      <c r="H57" s="2" t="str">
        <f ca="1">INDEX(Table1[QTY_ECER_MG_2],MG_2[[#This Row],[//]])&amp;" "&amp;INDEX(Table1[STN_ECER_MG_2],MG_2[[#This Row],[//]])</f>
        <v xml:space="preserve"> </v>
      </c>
      <c r="I57" s="4"/>
      <c r="J57" s="4"/>
      <c r="K57" s="2">
        <f ca="1">SUM(MG_2[[#This Row],[MASUK]]-SUM(MG_2[[#This Row],[KELUAR]:[BONGKAR]]))</f>
        <v>3</v>
      </c>
    </row>
    <row r="58" spans="1:11" x14ac:dyDescent="0.25">
      <c r="A58">
        <v>57</v>
      </c>
      <c r="B58">
        <f ca="1">MATCH(MG_2[ID_2],Table1[ID_2],0)</f>
        <v>226</v>
      </c>
      <c r="C58" t="e">
        <f ca="1">INDEX(Table1[// LOG STOCK],MG_2[//])</f>
        <v>#N/A</v>
      </c>
      <c r="D58" t="str">
        <f ca="1">INDEX(Table1[NB BM],MG_2[//])</f>
        <v>Pc JK PC-0719TV-33A/F Travel</v>
      </c>
      <c r="E58" t="str">
        <f ca="1">INDEX(Table1[FAKTUR],MG_2[//])</f>
        <v>ARTO MORO</v>
      </c>
      <c r="F58" t="str">
        <f ca="1">INDEX(Table1[SUPPLIER],MG_2[//])</f>
        <v>ATALI</v>
      </c>
      <c r="G58" s="2">
        <f ca="1">INDEX(Table1[CTN_MG_2],MG_2[//])</f>
        <v>1</v>
      </c>
      <c r="H58" s="2" t="str">
        <f ca="1">INDEX(Table1[QTY_ECER_MG_2],MG_2[[#This Row],[//]])&amp;" "&amp;INDEX(Table1[STN_ECER_MG_2],MG_2[[#This Row],[//]])</f>
        <v xml:space="preserve"> </v>
      </c>
      <c r="I58" s="4"/>
      <c r="J58" s="4"/>
      <c r="K58" s="2">
        <f ca="1">SUM(MG_2[[#This Row],[MASUK]]-SUM(MG_2[[#This Row],[KELUAR]:[BONGKAR]]))</f>
        <v>1</v>
      </c>
    </row>
    <row r="59" spans="1:11" x14ac:dyDescent="0.25">
      <c r="A59">
        <v>58</v>
      </c>
      <c r="B59">
        <f ca="1">MATCH(MG_2[ID_2],Table1[ID_2],0)</f>
        <v>227</v>
      </c>
      <c r="C59" t="e">
        <f ca="1">INDEX(Table1[// LOG STOCK],MG_2[//])</f>
        <v>#N/A</v>
      </c>
      <c r="D59" t="str">
        <f ca="1">INDEX(Table1[NB BM],MG_2[//])</f>
        <v>Pc JK PC-0719AC-36A/F Animal Calender</v>
      </c>
      <c r="E59" t="str">
        <f ca="1">INDEX(Table1[FAKTUR],MG_2[//])</f>
        <v>ARTO MORO</v>
      </c>
      <c r="F59" t="str">
        <f ca="1">INDEX(Table1[SUPPLIER],MG_2[//])</f>
        <v>ATALI</v>
      </c>
      <c r="G59" s="2">
        <f ca="1">INDEX(Table1[CTN_MG_2],MG_2[//])</f>
        <v>1</v>
      </c>
      <c r="H59" s="2" t="str">
        <f ca="1">INDEX(Table1[QTY_ECER_MG_2],MG_2[[#This Row],[//]])&amp;" "&amp;INDEX(Table1[STN_ECER_MG_2],MG_2[[#This Row],[//]])</f>
        <v xml:space="preserve"> </v>
      </c>
      <c r="I59" s="4"/>
      <c r="J59" s="4"/>
      <c r="K59" s="2">
        <f ca="1">SUM(MG_2[[#This Row],[MASUK]]-SUM(MG_2[[#This Row],[KELUAR]:[BONGKAR]]))</f>
        <v>1</v>
      </c>
    </row>
    <row r="60" spans="1:11" x14ac:dyDescent="0.25">
      <c r="A60">
        <v>59</v>
      </c>
      <c r="B60">
        <f ca="1">MATCH(MG_2[ID_2],Table1[ID_2],0)</f>
        <v>228</v>
      </c>
      <c r="C60">
        <f ca="1">INDEX(Table1[// LOG STOCK],MG_2[//])</f>
        <v>3676</v>
      </c>
      <c r="D60" t="str">
        <f ca="1">INDEX(Table1[NB BM],MG_2[//])</f>
        <v>Punch JK no.85</v>
      </c>
      <c r="E60" t="str">
        <f ca="1">INDEX(Table1[FAKTUR],MG_2[//])</f>
        <v>ARTO MORO</v>
      </c>
      <c r="F60" t="str">
        <f ca="1">INDEX(Table1[SUPPLIER],MG_2[//])</f>
        <v>ATALI</v>
      </c>
      <c r="G60" s="2">
        <f ca="1">INDEX(Table1[CTN_MG_2],MG_2[//])</f>
        <v>2</v>
      </c>
      <c r="H60" s="2" t="str">
        <f ca="1">INDEX(Table1[QTY_ECER_MG_2],MG_2[[#This Row],[//]])&amp;" "&amp;INDEX(Table1[STN_ECER_MG_2],MG_2[[#This Row],[//]])</f>
        <v xml:space="preserve"> </v>
      </c>
      <c r="I60" s="4"/>
      <c r="J60" s="4"/>
      <c r="K60" s="2">
        <f ca="1">SUM(MG_2[[#This Row],[MASUK]]-SUM(MG_2[[#This Row],[KELUAR]:[BONGKAR]]))</f>
        <v>2</v>
      </c>
    </row>
    <row r="61" spans="1:11" x14ac:dyDescent="0.25">
      <c r="A61">
        <v>60</v>
      </c>
      <c r="B61">
        <f ca="1">MATCH(MG_2[ID_2],Table1[ID_2],0)</f>
        <v>229</v>
      </c>
      <c r="C61">
        <f ca="1">INDEX(Table1[// LOG STOCK],MG_2[//])</f>
        <v>3578</v>
      </c>
      <c r="D61" t="str">
        <f ca="1">INDEX(Table1[NB BM],MG_2[//])</f>
        <v>Lem JK GL-R50</v>
      </c>
      <c r="E61" t="str">
        <f ca="1">INDEX(Table1[FAKTUR],MG_2[//])</f>
        <v>ARTO MORO</v>
      </c>
      <c r="F61" t="str">
        <f ca="1">INDEX(Table1[SUPPLIER],MG_2[//])</f>
        <v>ATALI</v>
      </c>
      <c r="G61" s="2">
        <f ca="1">INDEX(Table1[CTN_MG_2],MG_2[//])</f>
        <v>10</v>
      </c>
      <c r="H61" s="2" t="str">
        <f ca="1">INDEX(Table1[QTY_ECER_MG_2],MG_2[[#This Row],[//]])&amp;" "&amp;INDEX(Table1[STN_ECER_MG_2],MG_2[[#This Row],[//]])</f>
        <v xml:space="preserve"> </v>
      </c>
      <c r="I61" s="4"/>
      <c r="J61" s="4"/>
      <c r="K61" s="2">
        <f ca="1">SUM(MG_2[[#This Row],[MASUK]]-SUM(MG_2[[#This Row],[KELUAR]:[BONGKAR]]))</f>
        <v>10</v>
      </c>
    </row>
    <row r="62" spans="1:11" x14ac:dyDescent="0.25">
      <c r="A62">
        <v>61</v>
      </c>
      <c r="B62">
        <f ca="1">MATCH(MG_2[ID_2],Table1[ID_2],0)</f>
        <v>230</v>
      </c>
      <c r="C62">
        <f ca="1">INDEX(Table1[// LOG STOCK],MG_2[//])</f>
        <v>1356</v>
      </c>
      <c r="D62" t="str">
        <f ca="1">INDEX(Table1[NB BM],MG_2[//])</f>
        <v>Meja Belajar Pelna</v>
      </c>
      <c r="E62" t="str">
        <f ca="1">INDEX(Table1[FAKTUR],MG_2[//])</f>
        <v>UNTANA</v>
      </c>
      <c r="F62" t="str">
        <f ca="1">INDEX(Table1[SUPPLIER],MG_2[//])</f>
        <v>PELNA</v>
      </c>
      <c r="G62" s="2">
        <f ca="1">INDEX(Table1[CTN_MG_2],MG_2[//])</f>
        <v>60</v>
      </c>
      <c r="H62" s="2" t="str">
        <f ca="1">INDEX(Table1[QTY_ECER_MG_2],MG_2[[#This Row],[//]])&amp;" "&amp;INDEX(Table1[STN_ECER_MG_2],MG_2[[#This Row],[//]])</f>
        <v xml:space="preserve"> </v>
      </c>
      <c r="I62" s="4"/>
      <c r="J62" s="4"/>
      <c r="K62" s="2">
        <f ca="1">SUM(MG_2[[#This Row],[MASUK]]-SUM(MG_2[[#This Row],[KELUAR]:[BONGKAR]]))</f>
        <v>60</v>
      </c>
    </row>
    <row r="63" spans="1:11" x14ac:dyDescent="0.25">
      <c r="A63">
        <v>62</v>
      </c>
      <c r="B63">
        <f ca="1">MATCH(MG_2[ID_2],Table1[ID_2],0)</f>
        <v>231</v>
      </c>
      <c r="C63">
        <f ca="1">INDEX(Table1[// LOG STOCK],MG_2[//])</f>
        <v>1356</v>
      </c>
      <c r="D63" t="str">
        <f ca="1">INDEX(Table1[NB BM],MG_2[//])</f>
        <v>Meja Belajar Pelna</v>
      </c>
      <c r="E63" t="str">
        <f ca="1">INDEX(Table1[FAKTUR],MG_2[//])</f>
        <v>UNTANA</v>
      </c>
      <c r="F63" t="str">
        <f ca="1">INDEX(Table1[SUPPLIER],MG_2[//])</f>
        <v>PELNA</v>
      </c>
      <c r="G63" s="2">
        <f ca="1">INDEX(Table1[CTN_MG_2],MG_2[//])</f>
        <v>3</v>
      </c>
      <c r="H63" s="2" t="str">
        <f ca="1">INDEX(Table1[QTY_ECER_MG_2],MG_2[[#This Row],[//]])&amp;" "&amp;INDEX(Table1[STN_ECER_MG_2],MG_2[[#This Row],[//]])</f>
        <v xml:space="preserve"> </v>
      </c>
      <c r="I63" s="4"/>
      <c r="J63" s="4"/>
      <c r="K63" s="2">
        <f ca="1">SUM(MG_2[[#This Row],[MASUK]]-SUM(MG_2[[#This Row],[KELUAR]:[BONGKAR]]))</f>
        <v>3</v>
      </c>
    </row>
    <row r="64" spans="1:11" x14ac:dyDescent="0.25">
      <c r="A64">
        <v>63</v>
      </c>
      <c r="B64">
        <f ca="1">MATCH(MG_2[ID_2],Table1[ID_2],0)</f>
        <v>232</v>
      </c>
      <c r="C64">
        <f ca="1">INDEX(Table1[// LOG STOCK],MG_2[//])</f>
        <v>3739</v>
      </c>
      <c r="D64" t="str">
        <f ca="1">INDEX(Table1[NB BM],MG_2[//])</f>
        <v>Stapler Kenko HD-10 S mini</v>
      </c>
      <c r="E64" t="str">
        <f ca="1">INDEX(Table1[FAKTUR],MG_2[//])</f>
        <v>ARTO MORO</v>
      </c>
      <c r="F64" t="str">
        <f ca="1">INDEX(Table1[SUPPLIER],MG_2[//])</f>
        <v>KENKO</v>
      </c>
      <c r="G64" s="2">
        <f ca="1">INDEX(Table1[CTN_MG_2],MG_2[//])</f>
        <v>2</v>
      </c>
      <c r="H64" s="2" t="str">
        <f ca="1">INDEX(Table1[QTY_ECER_MG_2],MG_2[[#This Row],[//]])&amp;" "&amp;INDEX(Table1[STN_ECER_MG_2],MG_2[[#This Row],[//]])</f>
        <v xml:space="preserve"> </v>
      </c>
      <c r="I64" s="4"/>
      <c r="J64" s="4"/>
      <c r="K64" s="2">
        <f ca="1">SUM(MG_2[[#This Row],[MASUK]]-SUM(MG_2[[#This Row],[KELUAR]:[BONGKAR]]))</f>
        <v>2</v>
      </c>
    </row>
    <row r="65" spans="1:11" x14ac:dyDescent="0.25">
      <c r="A65">
        <v>64</v>
      </c>
      <c r="B65">
        <f ca="1">MATCH(MG_2[ID_2],Table1[ID_2],0)</f>
        <v>233</v>
      </c>
      <c r="C65" t="e">
        <f ca="1">INDEX(Table1[// LOG STOCK],MG_2[//])</f>
        <v>#N/A</v>
      </c>
      <c r="D65" t="str">
        <f ca="1">INDEX(Table1[NB BM],MG_2[//])</f>
        <v>Isi stapler (staples) Kenko 1210</v>
      </c>
      <c r="E65" t="str">
        <f ca="1">INDEX(Table1[FAKTUR],MG_2[//])</f>
        <v>ARTO MORO</v>
      </c>
      <c r="F65" t="str">
        <f ca="1">INDEX(Table1[SUPPLIER],MG_2[//])</f>
        <v>KENKO</v>
      </c>
      <c r="G65" s="2">
        <f ca="1">INDEX(Table1[CTN_MG_2],MG_2[//])</f>
        <v>3</v>
      </c>
      <c r="H65" s="2" t="str">
        <f ca="1">INDEX(Table1[QTY_ECER_MG_2],MG_2[[#This Row],[//]])&amp;" "&amp;INDEX(Table1[STN_ECER_MG_2],MG_2[[#This Row],[//]])</f>
        <v xml:space="preserve"> </v>
      </c>
      <c r="I65" s="4"/>
      <c r="J65" s="4"/>
      <c r="K65" s="2">
        <f ca="1">SUM(MG_2[[#This Row],[MASUK]]-SUM(MG_2[[#This Row],[KELUAR]:[BONGKAR]]))</f>
        <v>3</v>
      </c>
    </row>
    <row r="66" spans="1:11" x14ac:dyDescent="0.25">
      <c r="A66">
        <v>65</v>
      </c>
      <c r="B66">
        <f ca="1">MATCH(MG_2[ID_2],Table1[ID_2],0)</f>
        <v>234</v>
      </c>
      <c r="C66">
        <f ca="1">INDEX(Table1[// LOG STOCK],MG_2[//])</f>
        <v>3532</v>
      </c>
      <c r="D66" t="str">
        <f ca="1">INDEX(Table1[NB BM],MG_2[//])</f>
        <v>Isi cutter Kenko A-100 kecil</v>
      </c>
      <c r="E66" t="str">
        <f ca="1">INDEX(Table1[FAKTUR],MG_2[//])</f>
        <v>ARTO MORO</v>
      </c>
      <c r="F66" t="str">
        <f ca="1">INDEX(Table1[SUPPLIER],MG_2[//])</f>
        <v>KENKO</v>
      </c>
      <c r="G66" s="2">
        <f ca="1">INDEX(Table1[CTN_MG_2],MG_2[//])</f>
        <v>1</v>
      </c>
      <c r="H66" s="2" t="str">
        <f ca="1">INDEX(Table1[QTY_ECER_MG_2],MG_2[[#This Row],[//]])&amp;" "&amp;INDEX(Table1[STN_ECER_MG_2],MG_2[[#This Row],[//]])</f>
        <v xml:space="preserve"> </v>
      </c>
      <c r="I66" s="4"/>
      <c r="J66" s="4"/>
      <c r="K66" s="2">
        <f ca="1">SUM(MG_2[[#This Row],[MASUK]]-SUM(MG_2[[#This Row],[KELUAR]:[BONGKAR]]))</f>
        <v>1</v>
      </c>
    </row>
    <row r="67" spans="1:11" x14ac:dyDescent="0.25">
      <c r="A67">
        <v>66</v>
      </c>
      <c r="B67">
        <f ca="1">MATCH(MG_2[ID_2],Table1[ID_2],0)</f>
        <v>235</v>
      </c>
      <c r="C67" t="e">
        <f ca="1">INDEX(Table1[// LOG STOCK],MG_2[//])</f>
        <v>#N/A</v>
      </c>
      <c r="D67" t="str">
        <f ca="1">INDEX(Table1[NB BM],MG_2[//])</f>
        <v>Pc Kenko PC-0719-UR</v>
      </c>
      <c r="E67" t="str">
        <f ca="1">INDEX(Table1[FAKTUR],MG_2[//])</f>
        <v>ARTO MORO</v>
      </c>
      <c r="F67" t="str">
        <f ca="1">INDEX(Table1[SUPPLIER],MG_2[//])</f>
        <v>KENKO</v>
      </c>
      <c r="G67" s="2">
        <f ca="1">INDEX(Table1[CTN_MG_2],MG_2[//])</f>
        <v>1</v>
      </c>
      <c r="H67" s="2" t="str">
        <f ca="1">INDEX(Table1[QTY_ECER_MG_2],MG_2[[#This Row],[//]])&amp;" "&amp;INDEX(Table1[STN_ECER_MG_2],MG_2[[#This Row],[//]])</f>
        <v xml:space="preserve"> </v>
      </c>
      <c r="I67" s="4"/>
      <c r="J67" s="4"/>
      <c r="K67" s="2">
        <f ca="1">SUM(MG_2[[#This Row],[MASUK]]-SUM(MG_2[[#This Row],[KELUAR]:[BONGKAR]]))</f>
        <v>1</v>
      </c>
    </row>
    <row r="68" spans="1:11" x14ac:dyDescent="0.25">
      <c r="A68">
        <v>67</v>
      </c>
      <c r="B68">
        <f ca="1">MATCH(MG_2[ID_2],Table1[ID_2],0)</f>
        <v>236</v>
      </c>
      <c r="C68" t="e">
        <f ca="1">INDEX(Table1[// LOG STOCK],MG_2[//])</f>
        <v>#N/A</v>
      </c>
      <c r="D68" t="str">
        <f ca="1">INDEX(Table1[NB BM],MG_2[//])</f>
        <v>Clip Jumbo Kenko no.5</v>
      </c>
      <c r="E68" t="str">
        <f ca="1">INDEX(Table1[FAKTUR],MG_2[//])</f>
        <v>ARTO MORO</v>
      </c>
      <c r="F68" t="str">
        <f ca="1">INDEX(Table1[SUPPLIER],MG_2[//])</f>
        <v>KENKO</v>
      </c>
      <c r="G68" s="2">
        <f ca="1">INDEX(Table1[CTN_MG_2],MG_2[//])</f>
        <v>1</v>
      </c>
      <c r="H68" s="2" t="str">
        <f ca="1">INDEX(Table1[QTY_ECER_MG_2],MG_2[[#This Row],[//]])&amp;" "&amp;INDEX(Table1[STN_ECER_MG_2],MG_2[[#This Row],[//]])</f>
        <v xml:space="preserve"> </v>
      </c>
      <c r="I68" s="4"/>
      <c r="J68" s="4"/>
      <c r="K68" s="2">
        <f ca="1">SUM(MG_2[[#This Row],[MASUK]]-SUM(MG_2[[#This Row],[KELUAR]:[BONGKAR]]))</f>
        <v>1</v>
      </c>
    </row>
    <row r="69" spans="1:11" x14ac:dyDescent="0.25">
      <c r="A69">
        <v>68</v>
      </c>
      <c r="B69">
        <f ca="1">MATCH(MG_2[ID_2],Table1[ID_2],0)</f>
        <v>237</v>
      </c>
      <c r="C69" t="e">
        <f ca="1">INDEX(Table1[// LOG STOCK],MG_2[//])</f>
        <v>#N/A</v>
      </c>
      <c r="D69" t="str">
        <f ca="1">INDEX(Table1[NB BM],MG_2[//])</f>
        <v>Binder clip Kenko 107</v>
      </c>
      <c r="E69" t="str">
        <f ca="1">INDEX(Table1[FAKTUR],MG_2[//])</f>
        <v>ARTO MORO</v>
      </c>
      <c r="F69" t="str">
        <f ca="1">INDEX(Table1[SUPPLIER],MG_2[//])</f>
        <v>KENKO</v>
      </c>
      <c r="G69" s="2">
        <f ca="1">INDEX(Table1[CTN_MG_2],MG_2[//])</f>
        <v>1</v>
      </c>
      <c r="H69" s="2" t="str">
        <f ca="1">INDEX(Table1[QTY_ECER_MG_2],MG_2[[#This Row],[//]])&amp;" "&amp;INDEX(Table1[STN_ECER_MG_2],MG_2[[#This Row],[//]])</f>
        <v xml:space="preserve"> </v>
      </c>
      <c r="I69" s="4"/>
      <c r="J69" s="4"/>
      <c r="K69" s="2">
        <f ca="1">SUM(MG_2[[#This Row],[MASUK]]-SUM(MG_2[[#This Row],[KELUAR]:[BONGKAR]]))</f>
        <v>1</v>
      </c>
    </row>
    <row r="70" spans="1:11" x14ac:dyDescent="0.25">
      <c r="A70">
        <v>69</v>
      </c>
      <c r="B70">
        <f ca="1">MATCH(MG_2[ID_2],Table1[ID_2],0)</f>
        <v>238</v>
      </c>
      <c r="C70" t="e">
        <f ca="1">INDEX(Table1[// LOG STOCK],MG_2[//])</f>
        <v>#N/A</v>
      </c>
      <c r="D70" t="str">
        <f ca="1">INDEX(Table1[NB BM],MG_2[//])</f>
        <v>Binder clip Kenko 111</v>
      </c>
      <c r="E70" t="str">
        <f ca="1">INDEX(Table1[FAKTUR],MG_2[//])</f>
        <v>ARTO MORO</v>
      </c>
      <c r="F70" t="str">
        <f ca="1">INDEX(Table1[SUPPLIER],MG_2[//])</f>
        <v>KENKO</v>
      </c>
      <c r="G70" s="2">
        <f ca="1">INDEX(Table1[CTN_MG_2],MG_2[//])</f>
        <v>1</v>
      </c>
      <c r="H70" s="2" t="str">
        <f ca="1">INDEX(Table1[QTY_ECER_MG_2],MG_2[[#This Row],[//]])&amp;" "&amp;INDEX(Table1[STN_ECER_MG_2],MG_2[[#This Row],[//]])</f>
        <v xml:space="preserve"> </v>
      </c>
      <c r="I70" s="4"/>
      <c r="J70" s="4"/>
      <c r="K70" s="2">
        <f ca="1">SUM(MG_2[[#This Row],[MASUK]]-SUM(MG_2[[#This Row],[KELUAR]:[BONGKAR]]))</f>
        <v>1</v>
      </c>
    </row>
    <row r="71" spans="1:11" x14ac:dyDescent="0.25">
      <c r="A71">
        <v>70</v>
      </c>
      <c r="B71">
        <f ca="1">MATCH(MG_2[ID_2],Table1[ID_2],0)</f>
        <v>239</v>
      </c>
      <c r="C71" t="e">
        <f ca="1">INDEX(Table1[// LOG STOCK],MG_2[//])</f>
        <v>#N/A</v>
      </c>
      <c r="D71" t="str">
        <f ca="1">INDEX(Table1[NB BM],MG_2[//])</f>
        <v>Isi cutter Kenko L-150</v>
      </c>
      <c r="E71" t="str">
        <f ca="1">INDEX(Table1[FAKTUR],MG_2[//])</f>
        <v>ARTO MORO</v>
      </c>
      <c r="F71" t="str">
        <f ca="1">INDEX(Table1[SUPPLIER],MG_2[//])</f>
        <v>KENKO</v>
      </c>
      <c r="G71" s="2">
        <f ca="1">INDEX(Table1[CTN_MG_2],MG_2[//])</f>
        <v>5</v>
      </c>
      <c r="H71" s="2" t="str">
        <f ca="1">INDEX(Table1[QTY_ECER_MG_2],MG_2[[#This Row],[//]])&amp;" "&amp;INDEX(Table1[STN_ECER_MG_2],MG_2[[#This Row],[//]])</f>
        <v xml:space="preserve"> </v>
      </c>
      <c r="I71" s="4"/>
      <c r="J71" s="4"/>
      <c r="K71" s="2">
        <f ca="1">SUM(MG_2[[#This Row],[MASUK]]-SUM(MG_2[[#This Row],[KELUAR]:[BONGKAR]]))</f>
        <v>5</v>
      </c>
    </row>
    <row r="72" spans="1:11" x14ac:dyDescent="0.25">
      <c r="A72">
        <v>71</v>
      </c>
      <c r="B72">
        <f ca="1">MATCH(MG_2[ID_2],Table1[ID_2],0)</f>
        <v>240</v>
      </c>
      <c r="C72">
        <f ca="1">INDEX(Table1[// LOG STOCK],MG_2[//])</f>
        <v>3806</v>
      </c>
      <c r="D72" t="str">
        <f ca="1">INDEX(Table1[NB BM],MG_2[//])</f>
        <v>Tipe-ex Kenko KE-107 M</v>
      </c>
      <c r="E72" t="str">
        <f ca="1">INDEX(Table1[FAKTUR],MG_2[//])</f>
        <v>ARTO MORO</v>
      </c>
      <c r="F72" t="str">
        <f ca="1">INDEX(Table1[SUPPLIER],MG_2[//])</f>
        <v>KENKO</v>
      </c>
      <c r="G72" s="2">
        <f ca="1">INDEX(Table1[CTN_MG_2],MG_2[//])</f>
        <v>2</v>
      </c>
      <c r="H72" s="2" t="str">
        <f ca="1">INDEX(Table1[QTY_ECER_MG_2],MG_2[[#This Row],[//]])&amp;" "&amp;INDEX(Table1[STN_ECER_MG_2],MG_2[[#This Row],[//]])</f>
        <v xml:space="preserve"> </v>
      </c>
      <c r="I72" s="4"/>
      <c r="J72" s="4"/>
      <c r="K72" s="2">
        <f ca="1">SUM(MG_2[[#This Row],[MASUK]]-SUM(MG_2[[#This Row],[KELUAR]:[BONGKAR]]))</f>
        <v>2</v>
      </c>
    </row>
    <row r="73" spans="1:11" x14ac:dyDescent="0.25">
      <c r="A73">
        <v>72</v>
      </c>
      <c r="B73">
        <f ca="1">MATCH(MG_2[ID_2],Table1[ID_2],0)</f>
        <v>241</v>
      </c>
      <c r="C73">
        <f ca="1">INDEX(Table1[// LOG STOCK],MG_2[//])</f>
        <v>3807</v>
      </c>
      <c r="D73" t="str">
        <f ca="1">INDEX(Table1[NB BM],MG_2[//])</f>
        <v>Tipe-ex Kenko KE-108</v>
      </c>
      <c r="E73" t="str">
        <f ca="1">INDEX(Table1[FAKTUR],MG_2[//])</f>
        <v>ARTO MORO</v>
      </c>
      <c r="F73" t="str">
        <f ca="1">INDEX(Table1[SUPPLIER],MG_2[//])</f>
        <v>KENKO</v>
      </c>
      <c r="G73" s="2">
        <f ca="1">INDEX(Table1[CTN_MG_2],MG_2[//])</f>
        <v>2</v>
      </c>
      <c r="H73" s="2" t="str">
        <f ca="1">INDEX(Table1[QTY_ECER_MG_2],MG_2[[#This Row],[//]])&amp;" "&amp;INDEX(Table1[STN_ECER_MG_2],MG_2[[#This Row],[//]])</f>
        <v xml:space="preserve"> </v>
      </c>
      <c r="I73" s="4"/>
      <c r="J73" s="4"/>
      <c r="K73" s="2">
        <f ca="1">SUM(MG_2[[#This Row],[MASUK]]-SUM(MG_2[[#This Row],[KELUAR]:[BONGKAR]]))</f>
        <v>2</v>
      </c>
    </row>
    <row r="74" spans="1:11" x14ac:dyDescent="0.25">
      <c r="A74">
        <v>73</v>
      </c>
      <c r="B74">
        <f ca="1">MATCH(MG_2[ID_2],Table1[ID_2],0)</f>
        <v>242</v>
      </c>
      <c r="C74" t="e">
        <f ca="1">INDEX(Table1[// LOG STOCK],MG_2[//])</f>
        <v>#N/A</v>
      </c>
      <c r="D74" t="str">
        <f ca="1">INDEX(Table1[NB BM],MG_2[//])</f>
        <v>Tape Dispenser Kenko TD-323</v>
      </c>
      <c r="E74" t="str">
        <f ca="1">INDEX(Table1[FAKTUR],MG_2[//])</f>
        <v>ARTO MORO</v>
      </c>
      <c r="F74" t="str">
        <f ca="1">INDEX(Table1[SUPPLIER],MG_2[//])</f>
        <v>KENKO</v>
      </c>
      <c r="G74" s="2">
        <f ca="1">INDEX(Table1[CTN_MG_2],MG_2[//])</f>
        <v>10</v>
      </c>
      <c r="H74" s="2" t="str">
        <f ca="1">INDEX(Table1[QTY_ECER_MG_2],MG_2[[#This Row],[//]])&amp;" "&amp;INDEX(Table1[STN_ECER_MG_2],MG_2[[#This Row],[//]])</f>
        <v xml:space="preserve"> </v>
      </c>
      <c r="I74" s="4"/>
      <c r="J74" s="4"/>
      <c r="K74" s="2">
        <f ca="1">SUM(MG_2[[#This Row],[MASUK]]-SUM(MG_2[[#This Row],[KELUAR]:[BONGKAR]]))</f>
        <v>10</v>
      </c>
    </row>
    <row r="75" spans="1:11" x14ac:dyDescent="0.25">
      <c r="A75">
        <v>74</v>
      </c>
      <c r="B75">
        <f ca="1">MATCH(MG_2[ID_2],Table1[ID_2],0)</f>
        <v>243</v>
      </c>
      <c r="C75" t="e">
        <f ca="1">INDEX(Table1[// LOG STOCK],MG_2[//])</f>
        <v>#N/A</v>
      </c>
      <c r="D75" t="str">
        <f ca="1">INDEX(Table1[NB BM],MG_2[//])</f>
        <v>Mech pen Kenko MP-01</v>
      </c>
      <c r="E75" t="str">
        <f ca="1">INDEX(Table1[FAKTUR],MG_2[//])</f>
        <v>ARTO MORO</v>
      </c>
      <c r="F75" t="str">
        <f ca="1">INDEX(Table1[SUPPLIER],MG_2[//])</f>
        <v>KENKO</v>
      </c>
      <c r="G75" s="2">
        <f ca="1">INDEX(Table1[CTN_MG_2],MG_2[//])</f>
        <v>2</v>
      </c>
      <c r="H75" s="2" t="str">
        <f ca="1">INDEX(Table1[QTY_ECER_MG_2],MG_2[[#This Row],[//]])&amp;" "&amp;INDEX(Table1[STN_ECER_MG_2],MG_2[[#This Row],[//]])</f>
        <v xml:space="preserve"> </v>
      </c>
      <c r="I75" s="4"/>
      <c r="J75" s="4"/>
      <c r="K75" s="2">
        <f ca="1">SUM(MG_2[[#This Row],[MASUK]]-SUM(MG_2[[#This Row],[KELUAR]:[BONGKAR]]))</f>
        <v>2</v>
      </c>
    </row>
    <row r="76" spans="1:11" x14ac:dyDescent="0.25">
      <c r="A76">
        <v>75</v>
      </c>
      <c r="B76">
        <f ca="1">MATCH(MG_2[ID_2],Table1[ID_2],0)</f>
        <v>244</v>
      </c>
      <c r="C76" t="e">
        <f ca="1">INDEX(Table1[// LOG STOCK],MG_2[//])</f>
        <v>#N/A</v>
      </c>
      <c r="D76" t="str">
        <f ca="1">INDEX(Table1[NB BM],MG_2[//])</f>
        <v>Stapler Kenko HD-50</v>
      </c>
      <c r="E76" t="str">
        <f ca="1">INDEX(Table1[FAKTUR],MG_2[//])</f>
        <v>ARTO MORO</v>
      </c>
      <c r="F76" t="str">
        <f ca="1">INDEX(Table1[SUPPLIER],MG_2[//])</f>
        <v>KENKO</v>
      </c>
      <c r="G76" s="2">
        <f ca="1">INDEX(Table1[CTN_MG_2],MG_2[//])</f>
        <v>2</v>
      </c>
      <c r="H76" s="2" t="str">
        <f ca="1">INDEX(Table1[QTY_ECER_MG_2],MG_2[[#This Row],[//]])&amp;" "&amp;INDEX(Table1[STN_ECER_MG_2],MG_2[[#This Row],[//]])</f>
        <v xml:space="preserve"> </v>
      </c>
      <c r="I76" s="4"/>
      <c r="J76" s="4"/>
      <c r="K76" s="2">
        <f ca="1">SUM(MG_2[[#This Row],[MASUK]]-SUM(MG_2[[#This Row],[KELUAR]:[BONGKAR]]))</f>
        <v>2</v>
      </c>
    </row>
    <row r="77" spans="1:11" x14ac:dyDescent="0.25">
      <c r="A77">
        <v>76</v>
      </c>
      <c r="B77">
        <f ca="1">MATCH(MG_2[ID_2],Table1[ID_2],0)</f>
        <v>245</v>
      </c>
      <c r="C77">
        <f ca="1">INDEX(Table1[// LOG STOCK],MG_2[//])</f>
        <v>3805</v>
      </c>
      <c r="D77" t="str">
        <f ca="1">INDEX(Table1[NB BM],MG_2[//])</f>
        <v>Tipe-ex Kenko KE-01</v>
      </c>
      <c r="E77" t="str">
        <f ca="1">INDEX(Table1[FAKTUR],MG_2[//])</f>
        <v>ARTO MORO</v>
      </c>
      <c r="F77" t="str">
        <f ca="1">INDEX(Table1[SUPPLIER],MG_2[//])</f>
        <v>KENKO</v>
      </c>
      <c r="G77" s="2">
        <f ca="1">INDEX(Table1[CTN_MG_2],MG_2[//])</f>
        <v>7</v>
      </c>
      <c r="H77" s="2" t="str">
        <f ca="1">INDEX(Table1[QTY_ECER_MG_2],MG_2[[#This Row],[//]])&amp;" "&amp;INDEX(Table1[STN_ECER_MG_2],MG_2[[#This Row],[//]])</f>
        <v xml:space="preserve"> </v>
      </c>
      <c r="I77" s="4"/>
      <c r="J77" s="4"/>
      <c r="K77" s="2">
        <f ca="1">SUM(MG_2[[#This Row],[MASUK]]-SUM(MG_2[[#This Row],[KELUAR]:[BONGKAR]]))</f>
        <v>7</v>
      </c>
    </row>
    <row r="78" spans="1:11" x14ac:dyDescent="0.25">
      <c r="A78">
        <v>77</v>
      </c>
      <c r="B78">
        <f ca="1">MATCH(MG_2[ID_2],Table1[ID_2],0)</f>
        <v>246</v>
      </c>
      <c r="C78" t="e">
        <f ca="1">INDEX(Table1[// LOG STOCK],MG_2[//])</f>
        <v>#N/A</v>
      </c>
      <c r="D78" t="str">
        <f ca="1">INDEX(Table1[NB BM],MG_2[//])</f>
        <v>Pocket note Kenko PN-404</v>
      </c>
      <c r="E78" t="str">
        <f ca="1">INDEX(Table1[FAKTUR],MG_2[//])</f>
        <v>ARTO MORO</v>
      </c>
      <c r="F78" t="str">
        <f ca="1">INDEX(Table1[SUPPLIER],MG_2[//])</f>
        <v>KENKO</v>
      </c>
      <c r="G78" s="2">
        <f ca="1">INDEX(Table1[CTN_MG_2],MG_2[//])</f>
        <v>1</v>
      </c>
      <c r="H78" s="2" t="str">
        <f ca="1">INDEX(Table1[QTY_ECER_MG_2],MG_2[[#This Row],[//]])&amp;" "&amp;INDEX(Table1[STN_ECER_MG_2],MG_2[[#This Row],[//]])</f>
        <v xml:space="preserve"> </v>
      </c>
      <c r="I78" s="4"/>
      <c r="J78" s="4"/>
      <c r="K78" s="2">
        <f ca="1">SUM(MG_2[[#This Row],[MASUK]]-SUM(MG_2[[#This Row],[KELUAR]:[BONGKAR]]))</f>
        <v>1</v>
      </c>
    </row>
    <row r="79" spans="1:11" x14ac:dyDescent="0.25">
      <c r="A79">
        <v>78</v>
      </c>
      <c r="B79">
        <f ca="1">MATCH(MG_2[ID_2],Table1[ID_2],0)</f>
        <v>247</v>
      </c>
      <c r="C79">
        <f ca="1">INDEX(Table1[// LOG STOCK],MG_2[//])</f>
        <v>3584</v>
      </c>
      <c r="D79" t="str">
        <f ca="1">INDEX(Table1[NB BM],MG_2[//])</f>
        <v>Lem cair Kenko LG-35</v>
      </c>
      <c r="E79" t="str">
        <f ca="1">INDEX(Table1[FAKTUR],MG_2[//])</f>
        <v>ARTO MORO</v>
      </c>
      <c r="F79" t="str">
        <f ca="1">INDEX(Table1[SUPPLIER],MG_2[//])</f>
        <v>KENKO</v>
      </c>
      <c r="G79" s="2">
        <f ca="1">INDEX(Table1[CTN_MG_2],MG_2[//])</f>
        <v>3</v>
      </c>
      <c r="H79" s="2" t="str">
        <f ca="1">INDEX(Table1[QTY_ECER_MG_2],MG_2[[#This Row],[//]])&amp;" "&amp;INDEX(Table1[STN_ECER_MG_2],MG_2[[#This Row],[//]])</f>
        <v xml:space="preserve"> </v>
      </c>
      <c r="I79" s="4"/>
      <c r="J79" s="4"/>
      <c r="K79" s="2">
        <f ca="1">SUM(MG_2[[#This Row],[MASUK]]-SUM(MG_2[[#This Row],[KELUAR]:[BONGKAR]]))</f>
        <v>3</v>
      </c>
    </row>
    <row r="80" spans="1:11" x14ac:dyDescent="0.25">
      <c r="A80">
        <v>79</v>
      </c>
      <c r="B80">
        <f ca="1">MATCH(MG_2[ID_2],Table1[ID_2],0)</f>
        <v>248</v>
      </c>
      <c r="C80">
        <f ca="1">INDEX(Table1[// LOG STOCK],MG_2[//])</f>
        <v>1567</v>
      </c>
      <c r="D80" t="str">
        <f ca="1">INDEX(Table1[NB BM],MG_2[//])</f>
        <v>Pc Magnit  AC-1762 (22x7.5)</v>
      </c>
      <c r="E80" t="str">
        <f ca="1">INDEX(Table1[FAKTUR],MG_2[//])</f>
        <v>ARTO MORO</v>
      </c>
      <c r="F80" t="str">
        <f ca="1">INDEX(Table1[SUPPLIER],MG_2[//])</f>
        <v>SAMUDERA ANGKASA JAYA</v>
      </c>
      <c r="G80" s="2">
        <f ca="1">INDEX(Table1[CTN_MG_2],MG_2[//])</f>
        <v>3</v>
      </c>
      <c r="H80" s="2" t="str">
        <f ca="1">INDEX(Table1[QTY_ECER_MG_2],MG_2[[#This Row],[//]])&amp;" "&amp;INDEX(Table1[STN_ECER_MG_2],MG_2[[#This Row],[//]])</f>
        <v xml:space="preserve"> </v>
      </c>
      <c r="I80" s="4"/>
      <c r="J80" s="4"/>
      <c r="K80" s="2">
        <f ca="1">SUM(MG_2[[#This Row],[MASUK]]-SUM(MG_2[[#This Row],[KELUAR]:[BONGKAR]]))</f>
        <v>3</v>
      </c>
    </row>
    <row r="81" spans="1:11" x14ac:dyDescent="0.25">
      <c r="A81">
        <v>80</v>
      </c>
      <c r="B81">
        <f ca="1">MATCH(MG_2[ID_2],Table1[ID_2],0)</f>
        <v>249</v>
      </c>
      <c r="C81">
        <f ca="1">INDEX(Table1[// LOG STOCK],MG_2[//])</f>
        <v>1601</v>
      </c>
      <c r="D81" t="str">
        <f ca="1">INDEX(Table1[NB BM],MG_2[//])</f>
        <v>Pc Magnit FC-1757 (22x7.5)</v>
      </c>
      <c r="E81" t="str">
        <f ca="1">INDEX(Table1[FAKTUR],MG_2[//])</f>
        <v>ARTO MORO</v>
      </c>
      <c r="F81" t="str">
        <f ca="1">INDEX(Table1[SUPPLIER],MG_2[//])</f>
        <v>SAMUDERA ANGKASA JAYA</v>
      </c>
      <c r="G81" s="2">
        <f ca="1">INDEX(Table1[CTN_MG_2],MG_2[//])</f>
        <v>2</v>
      </c>
      <c r="H81" s="2" t="str">
        <f ca="1">INDEX(Table1[QTY_ECER_MG_2],MG_2[[#This Row],[//]])&amp;" "&amp;INDEX(Table1[STN_ECER_MG_2],MG_2[[#This Row],[//]])</f>
        <v xml:space="preserve"> </v>
      </c>
      <c r="I81" s="4"/>
      <c r="J81" s="4"/>
      <c r="K81" s="2">
        <f ca="1">SUM(MG_2[[#This Row],[MASUK]]-SUM(MG_2[[#This Row],[KELUAR]:[BONGKAR]]))</f>
        <v>2</v>
      </c>
    </row>
    <row r="82" spans="1:11" x14ac:dyDescent="0.25">
      <c r="A82">
        <v>81</v>
      </c>
      <c r="B82">
        <f ca="1">MATCH(MG_2[ID_2],Table1[ID_2],0)</f>
        <v>250</v>
      </c>
      <c r="C82">
        <f ca="1">INDEX(Table1[// LOG STOCK],MG_2[//])</f>
        <v>1605</v>
      </c>
      <c r="D82" t="str">
        <f ca="1">INDEX(Table1[NB BM],MG_2[//])</f>
        <v>Pc Magnit FX-2210 Metalik Lebar (22x10)</v>
      </c>
      <c r="E82" t="str">
        <f ca="1">INDEX(Table1[FAKTUR],MG_2[//])</f>
        <v>ARTO MORO</v>
      </c>
      <c r="F82" t="str">
        <f ca="1">INDEX(Table1[SUPPLIER],MG_2[//])</f>
        <v>SAMUDERA ANGKASA JAYA</v>
      </c>
      <c r="G82" s="2">
        <f ca="1">INDEX(Table1[CTN_MG_2],MG_2[//])</f>
        <v>1</v>
      </c>
      <c r="H82" s="2" t="str">
        <f ca="1">INDEX(Table1[QTY_ECER_MG_2],MG_2[[#This Row],[//]])&amp;" "&amp;INDEX(Table1[STN_ECER_MG_2],MG_2[[#This Row],[//]])</f>
        <v xml:space="preserve"> </v>
      </c>
      <c r="I82" s="4"/>
      <c r="J82" s="4"/>
      <c r="K82" s="2">
        <f ca="1">SUM(MG_2[[#This Row],[MASUK]]-SUM(MG_2[[#This Row],[KELUAR]:[BONGKAR]]))</f>
        <v>1</v>
      </c>
    </row>
    <row r="83" spans="1:11" x14ac:dyDescent="0.25">
      <c r="A83">
        <v>82</v>
      </c>
      <c r="B83">
        <f ca="1">MATCH(MG_2[ID_2],Table1[ID_2],0)</f>
        <v>251</v>
      </c>
      <c r="C83">
        <f ca="1">INDEX(Table1[// LOG STOCK],MG_2[//])</f>
        <v>2500</v>
      </c>
      <c r="D83" t="str">
        <f ca="1">INDEX(Table1[NB BM],MG_2[//])</f>
        <v>Bp gel TF-1190 hitek 0.3mm hitam</v>
      </c>
      <c r="E83" t="str">
        <f ca="1">INDEX(Table1[FAKTUR],MG_2[//])</f>
        <v>UNTANA</v>
      </c>
      <c r="F83" t="str">
        <f ca="1">INDEX(Table1[SUPPLIER],MG_2[//])</f>
        <v>DUTA BUANA</v>
      </c>
      <c r="G83" s="2">
        <f ca="1">INDEX(Table1[CTN_MG_2],MG_2[//])</f>
        <v>7</v>
      </c>
      <c r="H83" s="2" t="str">
        <f ca="1">INDEX(Table1[QTY_ECER_MG_2],MG_2[[#This Row],[//]])&amp;" "&amp;INDEX(Table1[STN_ECER_MG_2],MG_2[[#This Row],[//]])</f>
        <v xml:space="preserve"> </v>
      </c>
      <c r="I83" s="4"/>
      <c r="J83" s="4"/>
      <c r="K83" s="2">
        <f ca="1">SUM(MG_2[[#This Row],[MASUK]]-SUM(MG_2[[#This Row],[KELUAR]:[BONGKAR]]))</f>
        <v>7</v>
      </c>
    </row>
    <row r="84" spans="1:11" x14ac:dyDescent="0.25">
      <c r="A84">
        <v>83</v>
      </c>
      <c r="B84">
        <f ca="1">MATCH(MG_2[ID_2],Table1[ID_2],0)</f>
        <v>252</v>
      </c>
      <c r="C84">
        <f ca="1">INDEX(Table1[// LOG STOCK],MG_2[//])</f>
        <v>412</v>
      </c>
      <c r="D84" t="str">
        <f ca="1">INDEX(Table1[NB BM],MG_2[//])</f>
        <v>Bp gel TF-3115 hitek knock 0.3mm</v>
      </c>
      <c r="E84" t="str">
        <f ca="1">INDEX(Table1[FAKTUR],MG_2[//])</f>
        <v>UNTANA</v>
      </c>
      <c r="F84" t="str">
        <f ca="1">INDEX(Table1[SUPPLIER],MG_2[//])</f>
        <v>DUTA BUANA</v>
      </c>
      <c r="G84" s="2">
        <f ca="1">INDEX(Table1[CTN_MG_2],MG_2[//])</f>
        <v>5</v>
      </c>
      <c r="H84" s="2" t="str">
        <f ca="1">INDEX(Table1[QTY_ECER_MG_2],MG_2[[#This Row],[//]])&amp;" "&amp;INDEX(Table1[STN_ECER_MG_2],MG_2[[#This Row],[//]])</f>
        <v xml:space="preserve"> </v>
      </c>
      <c r="I84" s="4"/>
      <c r="J84" s="4"/>
      <c r="K84" s="2">
        <f ca="1">SUM(MG_2[[#This Row],[MASUK]]-SUM(MG_2[[#This Row],[KELUAR]:[BONGKAR]]))</f>
        <v>5</v>
      </c>
    </row>
    <row r="85" spans="1:11" x14ac:dyDescent="0.25">
      <c r="A85">
        <v>84</v>
      </c>
      <c r="B85">
        <f ca="1">MATCH(MG_2[ID_2],Table1[ID_2],0)</f>
        <v>253</v>
      </c>
      <c r="C85">
        <f ca="1">INDEX(Table1[// LOG STOCK],MG_2[//])</f>
        <v>1388</v>
      </c>
      <c r="D85" t="str">
        <f ca="1">INDEX(Table1[NB BM],MG_2[//])</f>
        <v>Name Tag Dus Merah 301</v>
      </c>
      <c r="E85" t="str">
        <f ca="1">INDEX(Table1[FAKTUR],MG_2[//])</f>
        <v>UNTANA</v>
      </c>
      <c r="F85" t="str">
        <f ca="1">INDEX(Table1[SUPPLIER],MG_2[//])</f>
        <v>ETJ</v>
      </c>
      <c r="G85" s="2">
        <f ca="1">INDEX(Table1[CTN_MG_2],MG_2[//])</f>
        <v>3</v>
      </c>
      <c r="H85" s="2" t="str">
        <f ca="1">INDEX(Table1[QTY_ECER_MG_2],MG_2[[#This Row],[//]])&amp;" "&amp;INDEX(Table1[STN_ECER_MG_2],MG_2[[#This Row],[//]])</f>
        <v xml:space="preserve"> </v>
      </c>
      <c r="I85" s="4"/>
      <c r="J85" s="4"/>
      <c r="K85" s="2">
        <f ca="1">SUM(MG_2[[#This Row],[MASUK]]-SUM(MG_2[[#This Row],[KELUAR]:[BONGKAR]]))</f>
        <v>3</v>
      </c>
    </row>
    <row r="86" spans="1:11" x14ac:dyDescent="0.25">
      <c r="A86">
        <v>85</v>
      </c>
      <c r="B86">
        <f ca="1">MATCH(MG_2[ID_2],Table1[ID_2],0)</f>
        <v>254</v>
      </c>
      <c r="C86" t="e">
        <f ca="1">INDEX(Table1[// LOG STOCK],MG_2[//])</f>
        <v>#N/A</v>
      </c>
      <c r="D86" t="str">
        <f ca="1">INDEX(Table1[NB BM],MG_2[//])</f>
        <v>Sticker Nama Fancy Holo</v>
      </c>
      <c r="E86" t="str">
        <f ca="1">INDEX(Table1[FAKTUR],MG_2[//])</f>
        <v>UNTANA</v>
      </c>
      <c r="F86" t="str">
        <f ca="1">INDEX(Table1[SUPPLIER],MG_2[//])</f>
        <v>SAPUTRO OFFICE</v>
      </c>
      <c r="G86" s="2">
        <f ca="1">INDEX(Table1[CTN_MG_2],MG_2[//])</f>
        <v>9</v>
      </c>
      <c r="H86" s="2" t="str">
        <f ca="1">INDEX(Table1[QTY_ECER_MG_2],MG_2[[#This Row],[//]])&amp;" "&amp;INDEX(Table1[STN_ECER_MG_2],MG_2[[#This Row],[//]])</f>
        <v xml:space="preserve"> </v>
      </c>
      <c r="I86" s="4"/>
      <c r="J86" s="4"/>
      <c r="K86" s="2">
        <f ca="1">SUM(MG_2[[#This Row],[MASUK]]-SUM(MG_2[[#This Row],[KELUAR]:[BONGKAR]]))</f>
        <v>9</v>
      </c>
    </row>
    <row r="87" spans="1:11" x14ac:dyDescent="0.25">
      <c r="A87">
        <v>86</v>
      </c>
      <c r="B87">
        <f ca="1">MATCH(MG_2[ID_2],Table1[ID_2],0)</f>
        <v>255</v>
      </c>
      <c r="C87" t="e">
        <f ca="1">INDEX(Table1[// LOG STOCK],MG_2[//])</f>
        <v>#N/A</v>
      </c>
      <c r="D87" t="str">
        <f ca="1">INDEX(Table1[NB BM],MG_2[//])</f>
        <v>Sticker Nama Fancy Holo</v>
      </c>
      <c r="E87" t="str">
        <f ca="1">INDEX(Table1[FAKTUR],MG_2[//])</f>
        <v>UNTANA</v>
      </c>
      <c r="F87" t="str">
        <f ca="1">INDEX(Table1[SUPPLIER],MG_2[//])</f>
        <v>SAPUTRO OFFICE</v>
      </c>
      <c r="G87" s="2">
        <f ca="1">INDEX(Table1[CTN_MG_2],MG_2[//])</f>
        <v>4</v>
      </c>
      <c r="H87" s="2" t="str">
        <f ca="1">INDEX(Table1[QTY_ECER_MG_2],MG_2[[#This Row],[//]])&amp;" "&amp;INDEX(Table1[STN_ECER_MG_2],MG_2[[#This Row],[//]])</f>
        <v xml:space="preserve"> </v>
      </c>
      <c r="I87" s="4"/>
      <c r="J87" s="4"/>
      <c r="K87" s="2">
        <f ca="1">SUM(MG_2[[#This Row],[MASUK]]-SUM(MG_2[[#This Row],[KELUAR]:[BONGKAR]]))</f>
        <v>4</v>
      </c>
    </row>
    <row r="88" spans="1:11" x14ac:dyDescent="0.25">
      <c r="A88">
        <v>87</v>
      </c>
      <c r="B88">
        <f ca="1">MATCH(MG_2[ID_2],Table1[ID_2],0)</f>
        <v>256</v>
      </c>
      <c r="C88">
        <f ca="1">INDEX(Table1[// LOG STOCK],MG_2[//])</f>
        <v>3528</v>
      </c>
      <c r="D88" t="str">
        <f ca="1">INDEX(Table1[NB BM],MG_2[//])</f>
        <v>Gunting Kenko SC-828</v>
      </c>
      <c r="E88" t="str">
        <f ca="1">INDEX(Table1[FAKTUR],MG_2[//])</f>
        <v>ARTO MORO</v>
      </c>
      <c r="F88" t="str">
        <f ca="1">INDEX(Table1[SUPPLIER],MG_2[//])</f>
        <v>KENKO</v>
      </c>
      <c r="G88" s="2">
        <f ca="1">INDEX(Table1[CTN_MG_2],MG_2[//])</f>
        <v>1</v>
      </c>
      <c r="H88" s="2" t="str">
        <f ca="1">INDEX(Table1[QTY_ECER_MG_2],MG_2[[#This Row],[//]])&amp;" "&amp;INDEX(Table1[STN_ECER_MG_2],MG_2[[#This Row],[//]])</f>
        <v xml:space="preserve"> </v>
      </c>
      <c r="I88" s="4"/>
      <c r="J88" s="4"/>
      <c r="K88" s="2">
        <f ca="1">SUM(MG_2[[#This Row],[MASUK]]-SUM(MG_2[[#This Row],[KELUAR]:[BONGKAR]]))</f>
        <v>1</v>
      </c>
    </row>
    <row r="89" spans="1:11" x14ac:dyDescent="0.25">
      <c r="A89">
        <v>88</v>
      </c>
      <c r="B89">
        <f ca="1">MATCH(MG_2[ID_2],Table1[ID_2],0)</f>
        <v>257</v>
      </c>
      <c r="C89">
        <f ca="1">INDEX(Table1[// LOG STOCK],MG_2[//])</f>
        <v>3526</v>
      </c>
      <c r="D89" t="str">
        <f ca="1">INDEX(Table1[NB BM],MG_2[//])</f>
        <v>Gunting Kenko SC-848 N</v>
      </c>
      <c r="E89" t="str">
        <f ca="1">INDEX(Table1[FAKTUR],MG_2[//])</f>
        <v>ARTO MORO</v>
      </c>
      <c r="F89" t="str">
        <f ca="1">INDEX(Table1[SUPPLIER],MG_2[//])</f>
        <v>KENKO</v>
      </c>
      <c r="G89" s="2">
        <f ca="1">INDEX(Table1[CTN_MG_2],MG_2[//])</f>
        <v>1</v>
      </c>
      <c r="H89" s="2" t="str">
        <f ca="1">INDEX(Table1[QTY_ECER_MG_2],MG_2[[#This Row],[//]])&amp;" "&amp;INDEX(Table1[STN_ECER_MG_2],MG_2[[#This Row],[//]])</f>
        <v xml:space="preserve"> </v>
      </c>
      <c r="I89" s="4"/>
      <c r="J89" s="4"/>
      <c r="K89" s="2">
        <f ca="1">SUM(MG_2[[#This Row],[MASUK]]-SUM(MG_2[[#This Row],[KELUAR]:[BONGKAR]]))</f>
        <v>1</v>
      </c>
    </row>
    <row r="90" spans="1:11" x14ac:dyDescent="0.25">
      <c r="A90">
        <v>89</v>
      </c>
      <c r="B90">
        <f ca="1">MATCH(MG_2[ID_2],Table1[ID_2],0)</f>
        <v>258</v>
      </c>
      <c r="C90">
        <f ca="1">INDEX(Table1[// LOG STOCK],MG_2[//])</f>
        <v>3805</v>
      </c>
      <c r="D90" t="str">
        <f ca="1">INDEX(Table1[NB BM],MG_2[//])</f>
        <v>Tipe-ex Kenko KE-01</v>
      </c>
      <c r="E90" t="str">
        <f ca="1">INDEX(Table1[FAKTUR],MG_2[//])</f>
        <v>ARTO MORO</v>
      </c>
      <c r="F90" t="str">
        <f ca="1">INDEX(Table1[SUPPLIER],MG_2[//])</f>
        <v>KENKO</v>
      </c>
      <c r="G90" s="2">
        <f ca="1">INDEX(Table1[CTN_MG_2],MG_2[//])</f>
        <v>6</v>
      </c>
      <c r="H90" s="2" t="str">
        <f ca="1">INDEX(Table1[QTY_ECER_MG_2],MG_2[[#This Row],[//]])&amp;" "&amp;INDEX(Table1[STN_ECER_MG_2],MG_2[[#This Row],[//]])</f>
        <v xml:space="preserve"> </v>
      </c>
      <c r="I90" s="4"/>
      <c r="J90" s="4"/>
      <c r="K90" s="2">
        <f ca="1">SUM(MG_2[[#This Row],[MASUK]]-SUM(MG_2[[#This Row],[KELUAR]:[BONGKAR]]))</f>
        <v>6</v>
      </c>
    </row>
    <row r="91" spans="1:11" x14ac:dyDescent="0.25">
      <c r="A91">
        <v>90</v>
      </c>
      <c r="B91">
        <f ca="1">MATCH(MG_2[ID_2],Table1[ID_2],0)</f>
        <v>259</v>
      </c>
      <c r="C91">
        <f ca="1">INDEX(Table1[// LOG STOCK],MG_2[//])</f>
        <v>3492</v>
      </c>
      <c r="D91" t="str">
        <f ca="1">INDEX(Table1[NB BM],MG_2[//])</f>
        <v>Cutter Kenko A-300</v>
      </c>
      <c r="E91" t="str">
        <f ca="1">INDEX(Table1[FAKTUR],MG_2[//])</f>
        <v>ARTO MORO</v>
      </c>
      <c r="F91" t="str">
        <f ca="1">INDEX(Table1[SUPPLIER],MG_2[//])</f>
        <v>KENKO</v>
      </c>
      <c r="G91" s="2">
        <f ca="1">INDEX(Table1[CTN_MG_2],MG_2[//])</f>
        <v>3</v>
      </c>
      <c r="H91" s="2" t="str">
        <f ca="1">INDEX(Table1[QTY_ECER_MG_2],MG_2[[#This Row],[//]])&amp;" "&amp;INDEX(Table1[STN_ECER_MG_2],MG_2[[#This Row],[//]])</f>
        <v xml:space="preserve"> </v>
      </c>
      <c r="I91" s="4"/>
      <c r="J91" s="4"/>
      <c r="K91" s="2">
        <f ca="1">SUM(MG_2[[#This Row],[MASUK]]-SUM(MG_2[[#This Row],[KELUAR]:[BONGKAR]]))</f>
        <v>3</v>
      </c>
    </row>
    <row r="92" spans="1:11" x14ac:dyDescent="0.25">
      <c r="A92">
        <v>91</v>
      </c>
      <c r="B92">
        <f ca="1">MATCH(MG_2[ID_2],Table1[ID_2],0)</f>
        <v>260</v>
      </c>
      <c r="C92" t="e">
        <f ca="1">INDEX(Table1[// LOG STOCK],MG_2[//])</f>
        <v>#N/A</v>
      </c>
      <c r="D92" t="str">
        <f ca="1">INDEX(Table1[NB BM],MG_2[//])</f>
        <v>Mech pen Kenko MP-07</v>
      </c>
      <c r="E92" t="str">
        <f ca="1">INDEX(Table1[FAKTUR],MG_2[//])</f>
        <v>ARTO MORO</v>
      </c>
      <c r="F92" t="str">
        <f ca="1">INDEX(Table1[SUPPLIER],MG_2[//])</f>
        <v>KENKO</v>
      </c>
      <c r="G92" s="2">
        <f ca="1">INDEX(Table1[CTN_MG_2],MG_2[//])</f>
        <v>1</v>
      </c>
      <c r="H92" s="2" t="str">
        <f ca="1">INDEX(Table1[QTY_ECER_MG_2],MG_2[[#This Row],[//]])&amp;" "&amp;INDEX(Table1[STN_ECER_MG_2],MG_2[[#This Row],[//]])</f>
        <v xml:space="preserve"> </v>
      </c>
      <c r="I92" s="4"/>
      <c r="J92" s="4"/>
      <c r="K92" s="2">
        <f ca="1">SUM(MG_2[[#This Row],[MASUK]]-SUM(MG_2[[#This Row],[KELUAR]:[BONGKAR]]))</f>
        <v>1</v>
      </c>
    </row>
    <row r="93" spans="1:11" x14ac:dyDescent="0.25">
      <c r="A93">
        <v>92</v>
      </c>
      <c r="B93">
        <f ca="1">MATCH(MG_2[ID_2],Table1[ID_2],0)</f>
        <v>261</v>
      </c>
      <c r="C93">
        <f ca="1">INDEX(Table1[// LOG STOCK],MG_2[//])</f>
        <v>3822</v>
      </c>
      <c r="D93" t="str">
        <f ca="1">INDEX(Table1[NB BM],MG_2[//])</f>
        <v>Lem Glupen Kenko GLP-01</v>
      </c>
      <c r="E93" t="str">
        <f ca="1">INDEX(Table1[FAKTUR],MG_2[//])</f>
        <v>ARTO MORO</v>
      </c>
      <c r="F93" t="str">
        <f ca="1">INDEX(Table1[SUPPLIER],MG_2[//])</f>
        <v>KENKO</v>
      </c>
      <c r="G93" s="2">
        <f ca="1">INDEX(Table1[CTN_MG_2],MG_2[//])</f>
        <v>1</v>
      </c>
      <c r="H93" s="2" t="str">
        <f ca="1">INDEX(Table1[QTY_ECER_MG_2],MG_2[[#This Row],[//]])&amp;" "&amp;INDEX(Table1[STN_ECER_MG_2],MG_2[[#This Row],[//]])</f>
        <v xml:space="preserve"> </v>
      </c>
      <c r="I93" s="4"/>
      <c r="J93" s="4"/>
      <c r="K93" s="2">
        <f ca="1">SUM(MG_2[[#This Row],[MASUK]]-SUM(MG_2[[#This Row],[KELUAR]:[BONGKAR]]))</f>
        <v>1</v>
      </c>
    </row>
    <row r="94" spans="1:11" x14ac:dyDescent="0.25">
      <c r="A94">
        <v>93</v>
      </c>
      <c r="B94">
        <f ca="1">MATCH(MG_2[ID_2],Table1[ID_2],0)</f>
        <v>262</v>
      </c>
      <c r="C94">
        <f ca="1">INDEX(Table1[// LOG STOCK],MG_2[//])</f>
        <v>3739</v>
      </c>
      <c r="D94" t="str">
        <f ca="1">INDEX(Table1[NB BM],MG_2[//])</f>
        <v>Stapler Kenko HD-10 S mini</v>
      </c>
      <c r="E94" t="str">
        <f ca="1">INDEX(Table1[FAKTUR],MG_2[//])</f>
        <v>ARTO MORO</v>
      </c>
      <c r="F94" t="str">
        <f ca="1">INDEX(Table1[SUPPLIER],MG_2[//])</f>
        <v>KENKO</v>
      </c>
      <c r="G94" s="2">
        <f ca="1">INDEX(Table1[CTN_MG_2],MG_2[//])</f>
        <v>2</v>
      </c>
      <c r="H94" s="2" t="str">
        <f ca="1">INDEX(Table1[QTY_ECER_MG_2],MG_2[[#This Row],[//]])&amp;" "&amp;INDEX(Table1[STN_ECER_MG_2],MG_2[[#This Row],[//]])</f>
        <v xml:space="preserve"> </v>
      </c>
      <c r="I94" s="4"/>
      <c r="J94" s="4"/>
      <c r="K94" s="2">
        <f ca="1">SUM(MG_2[[#This Row],[MASUK]]-SUM(MG_2[[#This Row],[KELUAR]:[BONGKAR]]))</f>
        <v>2</v>
      </c>
    </row>
    <row r="95" spans="1:11" x14ac:dyDescent="0.25">
      <c r="A95">
        <v>94</v>
      </c>
      <c r="B95">
        <f ca="1">MATCH(MG_2[ID_2],Table1[ID_2],0)</f>
        <v>263</v>
      </c>
      <c r="C95" t="e">
        <f ca="1">INDEX(Table1[// LOG STOCK],MG_2[//])</f>
        <v>#N/A</v>
      </c>
      <c r="D95" t="str">
        <f ca="1">INDEX(Table1[NB BM],MG_2[//])</f>
        <v>Gel pen Kenko KE-16 Dot N Dot hitam</v>
      </c>
      <c r="E95" t="str">
        <f ca="1">INDEX(Table1[FAKTUR],MG_2[//])</f>
        <v>ARTO MORO</v>
      </c>
      <c r="F95" t="str">
        <f ca="1">INDEX(Table1[SUPPLIER],MG_2[//])</f>
        <v>KENKO</v>
      </c>
      <c r="G95" s="2">
        <f ca="1">INDEX(Table1[CTN_MG_2],MG_2[//])</f>
        <v>3</v>
      </c>
      <c r="H95" s="2" t="str">
        <f ca="1">INDEX(Table1[QTY_ECER_MG_2],MG_2[[#This Row],[//]])&amp;" "&amp;INDEX(Table1[STN_ECER_MG_2],MG_2[[#This Row],[//]])</f>
        <v xml:space="preserve"> </v>
      </c>
      <c r="I95" s="4"/>
      <c r="J95" s="4"/>
      <c r="K95" s="2">
        <f ca="1">SUM(MG_2[[#This Row],[MASUK]]-SUM(MG_2[[#This Row],[KELUAR]:[BONGKAR]]))</f>
        <v>3</v>
      </c>
    </row>
    <row r="96" spans="1:11" x14ac:dyDescent="0.25">
      <c r="A96">
        <v>95</v>
      </c>
      <c r="B96">
        <f ca="1">MATCH(MG_2[ID_2],Table1[ID_2],0)</f>
        <v>264</v>
      </c>
      <c r="C96">
        <f ca="1">INDEX(Table1[// LOG STOCK],MG_2[//])</f>
        <v>3806</v>
      </c>
      <c r="D96" t="str">
        <f ca="1">INDEX(Table1[NB BM],MG_2[//])</f>
        <v>Tipe-ex Kenko KE-107 M</v>
      </c>
      <c r="E96" t="str">
        <f ca="1">INDEX(Table1[FAKTUR],MG_2[//])</f>
        <v>ARTO MORO</v>
      </c>
      <c r="F96" t="str">
        <f ca="1">INDEX(Table1[SUPPLIER],MG_2[//])</f>
        <v>KENKO</v>
      </c>
      <c r="G96" s="2">
        <f ca="1">INDEX(Table1[CTN_MG_2],MG_2[//])</f>
        <v>5</v>
      </c>
      <c r="H96" s="2" t="str">
        <f ca="1">INDEX(Table1[QTY_ECER_MG_2],MG_2[[#This Row],[//]])&amp;" "&amp;INDEX(Table1[STN_ECER_MG_2],MG_2[[#This Row],[//]])</f>
        <v xml:space="preserve"> </v>
      </c>
      <c r="I96" s="4"/>
      <c r="J96" s="4"/>
      <c r="K96" s="2">
        <f ca="1">SUM(MG_2[[#This Row],[MASUK]]-SUM(MG_2[[#This Row],[KELUAR]:[BONGKAR]]))</f>
        <v>5</v>
      </c>
    </row>
    <row r="97" spans="1:11" x14ac:dyDescent="0.25">
      <c r="A97">
        <v>96</v>
      </c>
      <c r="B97">
        <f ca="1">MATCH(MG_2[ID_2],Table1[ID_2],0)</f>
        <v>265</v>
      </c>
      <c r="C97" t="e">
        <f ca="1">INDEX(Table1[// LOG STOCK],MG_2[//])</f>
        <v>#N/A</v>
      </c>
      <c r="D97" t="str">
        <f ca="1">INDEX(Table1[NB BM],MG_2[//])</f>
        <v>Lem stick Kenko 8gr kecil</v>
      </c>
      <c r="E97" t="str">
        <f ca="1">INDEX(Table1[FAKTUR],MG_2[//])</f>
        <v>ARTO MORO</v>
      </c>
      <c r="F97" t="str">
        <f ca="1">INDEX(Table1[SUPPLIER],MG_2[//])</f>
        <v>KENKO</v>
      </c>
      <c r="G97" s="2">
        <f ca="1">INDEX(Table1[CTN_MG_2],MG_2[//])</f>
        <v>2</v>
      </c>
      <c r="H97" s="2" t="str">
        <f ca="1">INDEX(Table1[QTY_ECER_MG_2],MG_2[[#This Row],[//]])&amp;" "&amp;INDEX(Table1[STN_ECER_MG_2],MG_2[[#This Row],[//]])</f>
        <v xml:space="preserve"> </v>
      </c>
      <c r="I97" s="4"/>
      <c r="J97" s="4"/>
      <c r="K97" s="2">
        <f ca="1">SUM(MG_2[[#This Row],[MASUK]]-SUM(MG_2[[#This Row],[KELUAR]:[BONGKAR]]))</f>
        <v>2</v>
      </c>
    </row>
    <row r="98" spans="1:11" x14ac:dyDescent="0.25">
      <c r="A98">
        <v>97</v>
      </c>
      <c r="B98">
        <f ca="1">MATCH(MG_2[ID_2],Table1[ID_2],0)</f>
        <v>266</v>
      </c>
      <c r="C98">
        <f ca="1">INDEX(Table1[// LOG STOCK],MG_2[//])</f>
        <v>3528</v>
      </c>
      <c r="D98" t="str">
        <f ca="1">INDEX(Table1[NB BM],MG_2[//])</f>
        <v>Gunting Kenko SC-828</v>
      </c>
      <c r="E98" t="str">
        <f ca="1">INDEX(Table1[FAKTUR],MG_2[//])</f>
        <v>ARTO MORO</v>
      </c>
      <c r="F98" t="str">
        <f ca="1">INDEX(Table1[SUPPLIER],MG_2[//])</f>
        <v>KENKO</v>
      </c>
      <c r="G98" s="2">
        <f ca="1">INDEX(Table1[CTN_MG_2],MG_2[//])</f>
        <v>2</v>
      </c>
      <c r="H98" s="2" t="str">
        <f ca="1">INDEX(Table1[QTY_ECER_MG_2],MG_2[[#This Row],[//]])&amp;" "&amp;INDEX(Table1[STN_ECER_MG_2],MG_2[[#This Row],[//]])</f>
        <v xml:space="preserve"> </v>
      </c>
      <c r="I98" s="4"/>
      <c r="J98" s="4"/>
      <c r="K98" s="2">
        <f ca="1">SUM(MG_2[[#This Row],[MASUK]]-SUM(MG_2[[#This Row],[KELUAR]:[BONGKAR]]))</f>
        <v>2</v>
      </c>
    </row>
    <row r="99" spans="1:11" x14ac:dyDescent="0.25">
      <c r="A99">
        <v>98</v>
      </c>
      <c r="B99">
        <f ca="1">MATCH(MG_2[ID_2],Table1[ID_2],0)</f>
        <v>267</v>
      </c>
      <c r="C99">
        <f ca="1">INDEX(Table1[// LOG STOCK],MG_2[//])</f>
        <v>3526</v>
      </c>
      <c r="D99" t="str">
        <f ca="1">INDEX(Table1[NB BM],MG_2[//])</f>
        <v>Gunting Kenko SC-848 N</v>
      </c>
      <c r="E99" t="str">
        <f ca="1">INDEX(Table1[FAKTUR],MG_2[//])</f>
        <v>ARTO MORO</v>
      </c>
      <c r="F99" t="str">
        <f ca="1">INDEX(Table1[SUPPLIER],MG_2[//])</f>
        <v>KENKO</v>
      </c>
      <c r="G99" s="2">
        <f ca="1">INDEX(Table1[CTN_MG_2],MG_2[//])</f>
        <v>2</v>
      </c>
      <c r="H99" s="2" t="str">
        <f ca="1">INDEX(Table1[QTY_ECER_MG_2],MG_2[[#This Row],[//]])&amp;" "&amp;INDEX(Table1[STN_ECER_MG_2],MG_2[[#This Row],[//]])</f>
        <v xml:space="preserve"> </v>
      </c>
      <c r="I99" s="4"/>
      <c r="J99" s="4"/>
      <c r="K99" s="2">
        <f ca="1">SUM(MG_2[[#This Row],[MASUK]]-SUM(MG_2[[#This Row],[KELUAR]:[BONGKAR]]))</f>
        <v>2</v>
      </c>
    </row>
    <row r="100" spans="1:11" x14ac:dyDescent="0.25">
      <c r="A100">
        <v>99</v>
      </c>
      <c r="B100">
        <f ca="1">MATCH(MG_2[ID_2],Table1[ID_2],0)</f>
        <v>268</v>
      </c>
      <c r="C100" t="e">
        <f ca="1">INDEX(Table1[// LOG STOCK],MG_2[//])</f>
        <v>#N/A</v>
      </c>
      <c r="D100" t="str">
        <f ca="1">INDEX(Table1[NB BM],MG_2[//])</f>
        <v>Clip Jumbo Kenko no.5</v>
      </c>
      <c r="E100" t="str">
        <f ca="1">INDEX(Table1[FAKTUR],MG_2[//])</f>
        <v>ARTO MORO</v>
      </c>
      <c r="F100" t="str">
        <f ca="1">INDEX(Table1[SUPPLIER],MG_2[//])</f>
        <v>KENKO</v>
      </c>
      <c r="G100" s="2">
        <f ca="1">INDEX(Table1[CTN_MG_2],MG_2[//])</f>
        <v>1</v>
      </c>
      <c r="H100" s="2" t="str">
        <f ca="1">INDEX(Table1[QTY_ECER_MG_2],MG_2[[#This Row],[//]])&amp;" "&amp;INDEX(Table1[STN_ECER_MG_2],MG_2[[#This Row],[//]])</f>
        <v xml:space="preserve"> </v>
      </c>
      <c r="I100" s="4"/>
      <c r="J100" s="4"/>
      <c r="K100" s="2">
        <f ca="1">SUM(MG_2[[#This Row],[MASUK]]-SUM(MG_2[[#This Row],[KELUAR]:[BONGKAR]]))</f>
        <v>1</v>
      </c>
    </row>
    <row r="101" spans="1:11" x14ac:dyDescent="0.25">
      <c r="A101">
        <v>100</v>
      </c>
      <c r="B101">
        <f ca="1">MATCH(MG_2[ID_2],Table1[ID_2],0)</f>
        <v>269</v>
      </c>
      <c r="C101">
        <f ca="1">INDEX(Table1[// LOG STOCK],MG_2[//])</f>
        <v>3807</v>
      </c>
      <c r="D101" t="str">
        <f ca="1">INDEX(Table1[NB BM],MG_2[//])</f>
        <v>Tipe-ex Kenko KE-108</v>
      </c>
      <c r="E101" t="str">
        <f ca="1">INDEX(Table1[FAKTUR],MG_2[//])</f>
        <v>ARTO MORO</v>
      </c>
      <c r="F101" t="str">
        <f ca="1">INDEX(Table1[SUPPLIER],MG_2[//])</f>
        <v>KENKO</v>
      </c>
      <c r="G101" s="2">
        <f ca="1">INDEX(Table1[CTN_MG_2],MG_2[//])</f>
        <v>3</v>
      </c>
      <c r="H101" s="2" t="str">
        <f ca="1">INDEX(Table1[QTY_ECER_MG_2],MG_2[[#This Row],[//]])&amp;" "&amp;INDEX(Table1[STN_ECER_MG_2],MG_2[[#This Row],[//]])</f>
        <v xml:space="preserve"> </v>
      </c>
      <c r="I101" s="4"/>
      <c r="J101" s="4"/>
      <c r="K101" s="2">
        <f ca="1">SUM(MG_2[[#This Row],[MASUK]]-SUM(MG_2[[#This Row],[KELUAR]:[BONGKAR]]))</f>
        <v>3</v>
      </c>
    </row>
    <row r="102" spans="1:11" x14ac:dyDescent="0.25">
      <c r="A102">
        <v>101</v>
      </c>
      <c r="B102">
        <f ca="1">MATCH(MG_2[ID_2],Table1[ID_2],0)</f>
        <v>270</v>
      </c>
      <c r="C102">
        <f ca="1">INDEX(Table1[// LOG STOCK],MG_2[//])</f>
        <v>3805</v>
      </c>
      <c r="D102" t="str">
        <f ca="1">INDEX(Table1[NB BM],MG_2[//])</f>
        <v>Tipe-ex Kenko KE-01</v>
      </c>
      <c r="E102" t="str">
        <f ca="1">INDEX(Table1[FAKTUR],MG_2[//])</f>
        <v>ARTO MORO</v>
      </c>
      <c r="F102" t="str">
        <f ca="1">INDEX(Table1[SUPPLIER],MG_2[//])</f>
        <v>KENKO</v>
      </c>
      <c r="G102" s="2">
        <f ca="1">INDEX(Table1[CTN_MG_2],MG_2[//])</f>
        <v>2</v>
      </c>
      <c r="H102" s="2" t="str">
        <f ca="1">INDEX(Table1[QTY_ECER_MG_2],MG_2[[#This Row],[//]])&amp;" "&amp;INDEX(Table1[STN_ECER_MG_2],MG_2[[#This Row],[//]])</f>
        <v xml:space="preserve"> </v>
      </c>
      <c r="I102" s="4"/>
      <c r="J102" s="4"/>
      <c r="K102" s="2">
        <f ca="1">SUM(MG_2[[#This Row],[MASUK]]-SUM(MG_2[[#This Row],[KELUAR]:[BONGKAR]]))</f>
        <v>2</v>
      </c>
    </row>
    <row r="103" spans="1:11" x14ac:dyDescent="0.25">
      <c r="A103">
        <v>102</v>
      </c>
      <c r="B103">
        <f ca="1">MATCH(MG_2[ID_2],Table1[ID_2],0)</f>
        <v>271</v>
      </c>
      <c r="C103" t="e">
        <f ca="1">INDEX(Table1[// LOG STOCK],MG_2[//])</f>
        <v>#N/A</v>
      </c>
      <c r="D103" t="str">
        <f ca="1">INDEX(Table1[NB BM],MG_2[//])</f>
        <v>Ballpen Kenko BP-39 N Hitam</v>
      </c>
      <c r="E103" t="str">
        <f ca="1">INDEX(Table1[FAKTUR],MG_2[//])</f>
        <v>ARTO MORO</v>
      </c>
      <c r="F103" t="str">
        <f ca="1">INDEX(Table1[SUPPLIER],MG_2[//])</f>
        <v>KENKO</v>
      </c>
      <c r="G103" s="2">
        <f ca="1">INDEX(Table1[CTN_MG_2],MG_2[//])</f>
        <v>2</v>
      </c>
      <c r="H103" s="2" t="str">
        <f ca="1">INDEX(Table1[QTY_ECER_MG_2],MG_2[[#This Row],[//]])&amp;" "&amp;INDEX(Table1[STN_ECER_MG_2],MG_2[[#This Row],[//]])</f>
        <v xml:space="preserve"> </v>
      </c>
      <c r="I103" s="4"/>
      <c r="J103" s="4"/>
      <c r="K103" s="2">
        <f ca="1">SUM(MG_2[[#This Row],[MASUK]]-SUM(MG_2[[#This Row],[KELUAR]:[BONGKAR]]))</f>
        <v>2</v>
      </c>
    </row>
    <row r="104" spans="1:11" x14ac:dyDescent="0.25">
      <c r="A104">
        <v>103</v>
      </c>
      <c r="B104">
        <f ca="1">MATCH(MG_2[ID_2],Table1[ID_2],0)</f>
        <v>272</v>
      </c>
      <c r="C104" t="e">
        <f ca="1">INDEX(Table1[// LOG STOCK],MG_2[//])</f>
        <v>#N/A</v>
      </c>
      <c r="D104" t="str">
        <f ca="1">INDEX(Table1[NB BM],MG_2[//])</f>
        <v>Stapler Kenko HD-50</v>
      </c>
      <c r="E104" t="str">
        <f ca="1">INDEX(Table1[FAKTUR],MG_2[//])</f>
        <v>ARTO MORO</v>
      </c>
      <c r="F104" t="str">
        <f ca="1">INDEX(Table1[SUPPLIER],MG_2[//])</f>
        <v>KENKO</v>
      </c>
      <c r="G104" s="2">
        <f ca="1">INDEX(Table1[CTN_MG_2],MG_2[//])</f>
        <v>1</v>
      </c>
      <c r="H104" s="2" t="str">
        <f ca="1">INDEX(Table1[QTY_ECER_MG_2],MG_2[[#This Row],[//]])&amp;" "&amp;INDEX(Table1[STN_ECER_MG_2],MG_2[[#This Row],[//]])</f>
        <v xml:space="preserve"> </v>
      </c>
      <c r="I104" s="4"/>
      <c r="J104" s="4"/>
      <c r="K104" s="2">
        <f ca="1">SUM(MG_2[[#This Row],[MASUK]]-SUM(MG_2[[#This Row],[KELUAR]:[BONGKAR]]))</f>
        <v>1</v>
      </c>
    </row>
    <row r="105" spans="1:11" x14ac:dyDescent="0.25">
      <c r="A105">
        <v>104</v>
      </c>
      <c r="B105">
        <f ca="1">MATCH(MG_2[ID_2],Table1[ID_2],0)</f>
        <v>273</v>
      </c>
      <c r="C105" t="e">
        <f ca="1">INDEX(Table1[// LOG STOCK],MG_2[//])</f>
        <v>#N/A</v>
      </c>
      <c r="D105" t="str">
        <f ca="1">INDEX(Table1[NB BM],MG_2[//])</f>
        <v>Lem stick Kenko 8gr kecil</v>
      </c>
      <c r="E105" t="str">
        <f ca="1">INDEX(Table1[FAKTUR],MG_2[//])</f>
        <v>ARTO MORO</v>
      </c>
      <c r="F105" t="str">
        <f ca="1">INDEX(Table1[SUPPLIER],MG_2[//])</f>
        <v>KENKO</v>
      </c>
      <c r="G105" s="2">
        <f ca="1">INDEX(Table1[CTN_MG_2],MG_2[//])</f>
        <v>2</v>
      </c>
      <c r="H105" s="2" t="str">
        <f ca="1">INDEX(Table1[QTY_ECER_MG_2],MG_2[[#This Row],[//]])&amp;" "&amp;INDEX(Table1[STN_ECER_MG_2],MG_2[[#This Row],[//]])</f>
        <v xml:space="preserve"> </v>
      </c>
      <c r="I105" s="4"/>
      <c r="J105" s="4"/>
      <c r="K105" s="2">
        <f ca="1">SUM(MG_2[[#This Row],[MASUK]]-SUM(MG_2[[#This Row],[KELUAR]:[BONGKAR]]))</f>
        <v>2</v>
      </c>
    </row>
    <row r="106" spans="1:11" x14ac:dyDescent="0.25">
      <c r="A106">
        <v>105</v>
      </c>
      <c r="B106">
        <f ca="1">MATCH(MG_2[ID_2],Table1[ID_2],0)</f>
        <v>274</v>
      </c>
      <c r="C106" t="e">
        <f ca="1">INDEX(Table1[// LOG STOCK],MG_2[//])</f>
        <v>#N/A</v>
      </c>
      <c r="D106" t="str">
        <f ca="1">INDEX(Table1[NB BM],MG_2[//])</f>
        <v>Lem stick Kenko 15gr tanggung</v>
      </c>
      <c r="E106" t="str">
        <f ca="1">INDEX(Table1[FAKTUR],MG_2[//])</f>
        <v>ARTO MORO</v>
      </c>
      <c r="F106" t="str">
        <f ca="1">INDEX(Table1[SUPPLIER],MG_2[//])</f>
        <v>KENKO</v>
      </c>
      <c r="G106" s="2">
        <f ca="1">INDEX(Table1[CTN_MG_2],MG_2[//])</f>
        <v>3</v>
      </c>
      <c r="H106" s="2" t="str">
        <f ca="1">INDEX(Table1[QTY_ECER_MG_2],MG_2[[#This Row],[//]])&amp;" "&amp;INDEX(Table1[STN_ECER_MG_2],MG_2[[#This Row],[//]])</f>
        <v xml:space="preserve"> </v>
      </c>
      <c r="I106" s="4"/>
      <c r="J106" s="4"/>
      <c r="K106" s="2">
        <f ca="1">SUM(MG_2[[#This Row],[MASUK]]-SUM(MG_2[[#This Row],[KELUAR]:[BONGKAR]]))</f>
        <v>3</v>
      </c>
    </row>
    <row r="107" spans="1:11" x14ac:dyDescent="0.25">
      <c r="A107">
        <v>106</v>
      </c>
      <c r="B107">
        <f ca="1">MATCH(MG_2[ID_2],Table1[ID_2],0)</f>
        <v>275</v>
      </c>
      <c r="C107" t="e">
        <f ca="1">INDEX(Table1[// LOG STOCK],MG_2[//])</f>
        <v>#N/A</v>
      </c>
      <c r="D107" t="str">
        <f ca="1">INDEX(Table1[NB BM],MG_2[//])</f>
        <v>Crayon putar JK TWCR-12 S</v>
      </c>
      <c r="E107" t="str">
        <f ca="1">INDEX(Table1[FAKTUR],MG_2[//])</f>
        <v>ARTO MORO</v>
      </c>
      <c r="F107" t="str">
        <f ca="1">INDEX(Table1[SUPPLIER],MG_2[//])</f>
        <v>ATALI</v>
      </c>
      <c r="G107" s="2">
        <f ca="1">INDEX(Table1[CTN_MG_2],MG_2[//])</f>
        <v>1</v>
      </c>
      <c r="H107" s="2" t="str">
        <f ca="1">INDEX(Table1[QTY_ECER_MG_2],MG_2[[#This Row],[//]])&amp;" "&amp;INDEX(Table1[STN_ECER_MG_2],MG_2[[#This Row],[//]])</f>
        <v xml:space="preserve"> </v>
      </c>
      <c r="I107" s="4"/>
      <c r="J107" s="4"/>
      <c r="K107" s="2">
        <f ca="1">SUM(MG_2[[#This Row],[MASUK]]-SUM(MG_2[[#This Row],[KELUAR]:[BONGKAR]]))</f>
        <v>1</v>
      </c>
    </row>
    <row r="108" spans="1:11" x14ac:dyDescent="0.25">
      <c r="A108">
        <v>107</v>
      </c>
      <c r="B108">
        <f ca="1">MATCH(MG_2[ID_2],Table1[ID_2],0)</f>
        <v>276</v>
      </c>
      <c r="C108" t="e">
        <f ca="1">INDEX(Table1[// LOG STOCK],MG_2[//])</f>
        <v>#N/A</v>
      </c>
      <c r="D108" t="str">
        <f ca="1">INDEX(Table1[NB BM],MG_2[//])</f>
        <v>ADHESIVE HOOK ADHK-3010 JK</v>
      </c>
      <c r="E108" t="str">
        <f ca="1">INDEX(Table1[FAKTUR],MG_2[//])</f>
        <v>ARTO MORO</v>
      </c>
      <c r="F108" t="str">
        <f ca="1">INDEX(Table1[SUPPLIER],MG_2[//])</f>
        <v>ATALI</v>
      </c>
      <c r="G108" s="2">
        <f ca="1">INDEX(Table1[CTN_MG_2],MG_2[//])</f>
        <v>1</v>
      </c>
      <c r="H108" s="2" t="str">
        <f ca="1">INDEX(Table1[QTY_ECER_MG_2],MG_2[[#This Row],[//]])&amp;" "&amp;INDEX(Table1[STN_ECER_MG_2],MG_2[[#This Row],[//]])</f>
        <v xml:space="preserve"> </v>
      </c>
      <c r="I108" s="4"/>
      <c r="J108" s="4"/>
      <c r="K108" s="2">
        <f ca="1">SUM(MG_2[[#This Row],[MASUK]]-SUM(MG_2[[#This Row],[KELUAR]:[BONGKAR]]))</f>
        <v>1</v>
      </c>
    </row>
    <row r="109" spans="1:11" x14ac:dyDescent="0.25">
      <c r="A109">
        <v>108</v>
      </c>
      <c r="B109">
        <f ca="1">MATCH(MG_2[ID_2],Table1[ID_2],0)</f>
        <v>277</v>
      </c>
      <c r="C109" t="e">
        <f ca="1">INDEX(Table1[// LOG STOCK],MG_2[//])</f>
        <v>#N/A</v>
      </c>
      <c r="D109" t="str">
        <f ca="1">INDEX(Table1[NB BM],MG_2[//])</f>
        <v>ADHESIVE HOOK ADHK-3020 JK</v>
      </c>
      <c r="E109" t="str">
        <f ca="1">INDEX(Table1[FAKTUR],MG_2[//])</f>
        <v>ARTO MORO</v>
      </c>
      <c r="F109" t="str">
        <f ca="1">INDEX(Table1[SUPPLIER],MG_2[//])</f>
        <v>ATALI</v>
      </c>
      <c r="G109" s="2">
        <f ca="1">INDEX(Table1[CTN_MG_2],MG_2[//])</f>
        <v>1</v>
      </c>
      <c r="H109" s="2" t="str">
        <f ca="1">INDEX(Table1[QTY_ECER_MG_2],MG_2[[#This Row],[//]])&amp;" "&amp;INDEX(Table1[STN_ECER_MG_2],MG_2[[#This Row],[//]])</f>
        <v xml:space="preserve"> </v>
      </c>
      <c r="I109" s="4"/>
      <c r="J109" s="4"/>
      <c r="K109" s="2">
        <f ca="1">SUM(MG_2[[#This Row],[MASUK]]-SUM(MG_2[[#This Row],[KELUAR]:[BONGKAR]]))</f>
        <v>1</v>
      </c>
    </row>
    <row r="110" spans="1:11" x14ac:dyDescent="0.25">
      <c r="A110">
        <v>109</v>
      </c>
      <c r="B110">
        <f ca="1">MATCH(MG_2[ID_2],Table1[ID_2],0)</f>
        <v>278</v>
      </c>
      <c r="C110" t="e">
        <f ca="1">INDEX(Table1[// LOG STOCK],MG_2[//])</f>
        <v>#N/A</v>
      </c>
      <c r="D110" t="str">
        <f ca="1">INDEX(Table1[NB BM],MG_2[//])</f>
        <v>Stamp pad JK no.0</v>
      </c>
      <c r="E110" t="str">
        <f ca="1">INDEX(Table1[FAKTUR],MG_2[//])</f>
        <v>ARTO MORO</v>
      </c>
      <c r="F110" t="str">
        <f ca="1">INDEX(Table1[SUPPLIER],MG_2[//])</f>
        <v>ATALI</v>
      </c>
      <c r="G110" s="2">
        <f ca="1">INDEX(Table1[CTN_MG_2],MG_2[//])</f>
        <v>1</v>
      </c>
      <c r="H110" s="2" t="str">
        <f ca="1">INDEX(Table1[QTY_ECER_MG_2],MG_2[[#This Row],[//]])&amp;" "&amp;INDEX(Table1[STN_ECER_MG_2],MG_2[[#This Row],[//]])</f>
        <v xml:space="preserve"> </v>
      </c>
      <c r="I110" s="4"/>
      <c r="J110" s="4"/>
      <c r="K110" s="2">
        <f ca="1">SUM(MG_2[[#This Row],[MASUK]]-SUM(MG_2[[#This Row],[KELUAR]:[BONGKAR]]))</f>
        <v>1</v>
      </c>
    </row>
    <row r="111" spans="1:11" x14ac:dyDescent="0.25">
      <c r="A111">
        <v>110</v>
      </c>
      <c r="B111">
        <f ca="1">MATCH(MG_2[ID_2],Table1[ID_2],0)</f>
        <v>279</v>
      </c>
      <c r="C111" t="e">
        <f ca="1">INDEX(Table1[// LOG STOCK],MG_2[//])</f>
        <v>#N/A</v>
      </c>
      <c r="D111" t="str">
        <f ca="1">INDEX(Table1[NB BM],MG_2[//])</f>
        <v>Ballpen Joyko BP-342 Vokus PTL Hitam</v>
      </c>
      <c r="E111" t="str">
        <f ca="1">INDEX(Table1[FAKTUR],MG_2[//])</f>
        <v>ARTO MORO</v>
      </c>
      <c r="F111" t="str">
        <f ca="1">INDEX(Table1[SUPPLIER],MG_2[//])</f>
        <v>ATALI</v>
      </c>
      <c r="G111" s="2">
        <f ca="1">INDEX(Table1[CTN_MG_2],MG_2[//])</f>
        <v>1</v>
      </c>
      <c r="H111" s="2" t="str">
        <f ca="1">INDEX(Table1[QTY_ECER_MG_2],MG_2[[#This Row],[//]])&amp;" "&amp;INDEX(Table1[STN_ECER_MG_2],MG_2[[#This Row],[//]])</f>
        <v xml:space="preserve"> </v>
      </c>
      <c r="I111" s="4"/>
      <c r="J111" s="4"/>
      <c r="K111" s="2">
        <f ca="1">SUM(MG_2[[#This Row],[MASUK]]-SUM(MG_2[[#This Row],[KELUAR]:[BONGKAR]]))</f>
        <v>1</v>
      </c>
    </row>
    <row r="112" spans="1:11" x14ac:dyDescent="0.25">
      <c r="A112">
        <v>111</v>
      </c>
      <c r="B112">
        <f ca="1">MATCH(MG_2[ID_2],Table1[ID_2],0)</f>
        <v>280</v>
      </c>
      <c r="C112" t="e">
        <f ca="1">INDEX(Table1[// LOG STOCK],MG_2[//])</f>
        <v>#N/A</v>
      </c>
      <c r="D112" t="str">
        <f ca="1">INDEX(Table1[NB BM],MG_2[//])</f>
        <v>PW JK 12W CP-S12 pendek</v>
      </c>
      <c r="E112" t="str">
        <f ca="1">INDEX(Table1[FAKTUR],MG_2[//])</f>
        <v>ARTO MORO</v>
      </c>
      <c r="F112" t="str">
        <f ca="1">INDEX(Table1[SUPPLIER],MG_2[//])</f>
        <v>ATALI</v>
      </c>
      <c r="G112" s="2">
        <f ca="1">INDEX(Table1[CTN_MG_2],MG_2[//])</f>
        <v>1</v>
      </c>
      <c r="H112" s="2" t="str">
        <f ca="1">INDEX(Table1[QTY_ECER_MG_2],MG_2[[#This Row],[//]])&amp;" "&amp;INDEX(Table1[STN_ECER_MG_2],MG_2[[#This Row],[//]])</f>
        <v xml:space="preserve"> </v>
      </c>
      <c r="I112" s="4"/>
      <c r="J112" s="4"/>
      <c r="K112" s="2">
        <f ca="1">SUM(MG_2[[#This Row],[MASUK]]-SUM(MG_2[[#This Row],[KELUAR]:[BONGKAR]]))</f>
        <v>1</v>
      </c>
    </row>
    <row r="113" spans="1:11" x14ac:dyDescent="0.25">
      <c r="A113">
        <v>112</v>
      </c>
      <c r="B113">
        <f ca="1">MATCH(MG_2[ID_2],Table1[ID_2],0)</f>
        <v>281</v>
      </c>
      <c r="C113" t="e">
        <f ca="1">INDEX(Table1[// LOG STOCK],MG_2[//])</f>
        <v>#N/A</v>
      </c>
      <c r="D113" t="str">
        <f ca="1">INDEX(Table1[NB BM],MG_2[//])</f>
        <v>PW JK 12W CP-12 PB panjang</v>
      </c>
      <c r="E113" t="str">
        <f ca="1">INDEX(Table1[FAKTUR],MG_2[//])</f>
        <v>ARTO MORO</v>
      </c>
      <c r="F113" t="str">
        <f ca="1">INDEX(Table1[SUPPLIER],MG_2[//])</f>
        <v>ATALI</v>
      </c>
      <c r="G113" s="2">
        <f ca="1">INDEX(Table1[CTN_MG_2],MG_2[//])</f>
        <v>1</v>
      </c>
      <c r="H113" s="2" t="str">
        <f ca="1">INDEX(Table1[QTY_ECER_MG_2],MG_2[[#This Row],[//]])&amp;" "&amp;INDEX(Table1[STN_ECER_MG_2],MG_2[[#This Row],[//]])</f>
        <v xml:space="preserve"> </v>
      </c>
      <c r="I113" s="4"/>
      <c r="J113" s="4"/>
      <c r="K113" s="2">
        <f ca="1">SUM(MG_2[[#This Row],[MASUK]]-SUM(MG_2[[#This Row],[KELUAR]:[BONGKAR]]))</f>
        <v>1</v>
      </c>
    </row>
    <row r="114" spans="1:11" x14ac:dyDescent="0.25">
      <c r="A114">
        <v>113</v>
      </c>
      <c r="B114">
        <f ca="1">MATCH(MG_2[ID_2],Table1[ID_2],0)</f>
        <v>282</v>
      </c>
      <c r="C114" t="e">
        <f ca="1">INDEX(Table1[// LOG STOCK],MG_2[//])</f>
        <v>#N/A</v>
      </c>
      <c r="D114" t="str">
        <f ca="1">INDEX(Table1[NB BM],MG_2[//])</f>
        <v>Clip Trigonal JK 1</v>
      </c>
      <c r="E114" t="str">
        <f ca="1">INDEX(Table1[FAKTUR],MG_2[//])</f>
        <v>ARTO MORO</v>
      </c>
      <c r="F114" t="str">
        <f ca="1">INDEX(Table1[SUPPLIER],MG_2[//])</f>
        <v>ATALI</v>
      </c>
      <c r="G114" s="2">
        <f ca="1">INDEX(Table1[CTN_MG_2],MG_2[//])</f>
        <v>1</v>
      </c>
      <c r="H114" s="2" t="str">
        <f ca="1">INDEX(Table1[QTY_ECER_MG_2],MG_2[[#This Row],[//]])&amp;" "&amp;INDEX(Table1[STN_ECER_MG_2],MG_2[[#This Row],[//]])</f>
        <v xml:space="preserve"> </v>
      </c>
      <c r="I114" s="4"/>
      <c r="J114" s="4"/>
      <c r="K114" s="2">
        <f ca="1">SUM(MG_2[[#This Row],[MASUK]]-SUM(MG_2[[#This Row],[KELUAR]:[BONGKAR]]))</f>
        <v>1</v>
      </c>
    </row>
    <row r="115" spans="1:11" x14ac:dyDescent="0.25">
      <c r="A115">
        <v>114</v>
      </c>
      <c r="B115">
        <f ca="1">MATCH(MG_2[ID_2],Table1[ID_2],0)</f>
        <v>283</v>
      </c>
      <c r="C115" t="e">
        <f ca="1">INDEX(Table1[// LOG STOCK],MG_2[//])</f>
        <v>#N/A</v>
      </c>
      <c r="D115" t="str">
        <f ca="1">INDEX(Table1[NB BM],MG_2[//])</f>
        <v>Stabillo Highlighter JK HL-1 kuning</v>
      </c>
      <c r="E115" t="str">
        <f ca="1">INDEX(Table1[FAKTUR],MG_2[//])</f>
        <v>ARTO MORO</v>
      </c>
      <c r="F115" t="str">
        <f ca="1">INDEX(Table1[SUPPLIER],MG_2[//])</f>
        <v>ATALI</v>
      </c>
      <c r="G115" s="2">
        <f ca="1">INDEX(Table1[CTN_MG_2],MG_2[//])</f>
        <v>0</v>
      </c>
      <c r="H115" s="2" t="str">
        <f ca="1">INDEX(Table1[QTY_ECER_MG_2],MG_2[[#This Row],[//]])&amp;" "&amp;INDEX(Table1[STN_ECER_MG_2],MG_2[[#This Row],[//]])</f>
        <v>180 PCS</v>
      </c>
      <c r="I115" s="4"/>
      <c r="J115" s="4"/>
      <c r="K115" s="2">
        <f ca="1">SUM(MG_2[[#This Row],[MASUK]]-SUM(MG_2[[#This Row],[KELUAR]:[BONGKAR]]))</f>
        <v>0</v>
      </c>
    </row>
    <row r="116" spans="1:11" x14ac:dyDescent="0.25">
      <c r="A116">
        <v>115</v>
      </c>
      <c r="B116">
        <f ca="1">MATCH(MG_2[ID_2],Table1[ID_2],0)</f>
        <v>284</v>
      </c>
      <c r="C116" t="e">
        <f ca="1">INDEX(Table1[// LOG STOCK],MG_2[//])</f>
        <v>#N/A</v>
      </c>
      <c r="D116" t="str">
        <f ca="1">INDEX(Table1[NB BM],MG_2[//])</f>
        <v>Stabillo Highlighter JK HL-2 hijau</v>
      </c>
      <c r="E116" t="str">
        <f ca="1">INDEX(Table1[FAKTUR],MG_2[//])</f>
        <v>ARTO MORO</v>
      </c>
      <c r="F116" t="str">
        <f ca="1">INDEX(Table1[SUPPLIER],MG_2[//])</f>
        <v>ATALI</v>
      </c>
      <c r="G116" s="2">
        <f ca="1">INDEX(Table1[CTN_MG_2],MG_2[//])</f>
        <v>0</v>
      </c>
      <c r="H116" s="2" t="str">
        <f ca="1">INDEX(Table1[QTY_ECER_MG_2],MG_2[[#This Row],[//]])&amp;" "&amp;INDEX(Table1[STN_ECER_MG_2],MG_2[[#This Row],[//]])</f>
        <v>180 PCS</v>
      </c>
      <c r="I116" s="4"/>
      <c r="J116" s="4"/>
      <c r="K116" s="2">
        <f ca="1">SUM(MG_2[[#This Row],[MASUK]]-SUM(MG_2[[#This Row],[KELUAR]:[BONGKAR]]))</f>
        <v>0</v>
      </c>
    </row>
    <row r="117" spans="1:11" x14ac:dyDescent="0.25">
      <c r="A117">
        <v>116</v>
      </c>
      <c r="B117">
        <f ca="1">MATCH(MG_2[ID_2],Table1[ID_2],0)</f>
        <v>285</v>
      </c>
      <c r="C117" t="e">
        <f ca="1">INDEX(Table1[// LOG STOCK],MG_2[//])</f>
        <v>#N/A</v>
      </c>
      <c r="D117" t="str">
        <f ca="1">INDEX(Table1[NB BM],MG_2[//])</f>
        <v>Stabillo Highlighter JK HL-4 pink</v>
      </c>
      <c r="E117" t="str">
        <f ca="1">INDEX(Table1[FAKTUR],MG_2[//])</f>
        <v>ARTO MORO</v>
      </c>
      <c r="F117" t="str">
        <f ca="1">INDEX(Table1[SUPPLIER],MG_2[//])</f>
        <v>ATALI</v>
      </c>
      <c r="G117" s="2">
        <f ca="1">INDEX(Table1[CTN_MG_2],MG_2[//])</f>
        <v>0</v>
      </c>
      <c r="H117" s="2" t="str">
        <f ca="1">INDEX(Table1[QTY_ECER_MG_2],MG_2[[#This Row],[//]])&amp;" "&amp;INDEX(Table1[STN_ECER_MG_2],MG_2[[#This Row],[//]])</f>
        <v>180 PCS</v>
      </c>
      <c r="I117" s="4"/>
      <c r="J117" s="4"/>
      <c r="K117" s="2">
        <f ca="1">SUM(MG_2[[#This Row],[MASUK]]-SUM(MG_2[[#This Row],[KELUAR]:[BONGKAR]]))</f>
        <v>0</v>
      </c>
    </row>
    <row r="118" spans="1:11" x14ac:dyDescent="0.25">
      <c r="A118">
        <v>117</v>
      </c>
      <c r="B118">
        <f ca="1">MATCH(MG_2[ID_2],Table1[ID_2],0)</f>
        <v>286</v>
      </c>
      <c r="C118" t="e">
        <f ca="1">INDEX(Table1[// LOG STOCK],MG_2[//])</f>
        <v>#N/A</v>
      </c>
      <c r="D118" t="str">
        <f ca="1">INDEX(Table1[NB BM],MG_2[//])</f>
        <v>Stabillo Highlighter JK HL-5 orange</v>
      </c>
      <c r="E118" t="str">
        <f ca="1">INDEX(Table1[FAKTUR],MG_2[//])</f>
        <v>ARTO MORO</v>
      </c>
      <c r="F118" t="str">
        <f ca="1">INDEX(Table1[SUPPLIER],MG_2[//])</f>
        <v>ATALI</v>
      </c>
      <c r="G118" s="2">
        <f ca="1">INDEX(Table1[CTN_MG_2],MG_2[//])</f>
        <v>0</v>
      </c>
      <c r="H118" s="2" t="str">
        <f ca="1">INDEX(Table1[QTY_ECER_MG_2],MG_2[[#This Row],[//]])&amp;" "&amp;INDEX(Table1[STN_ECER_MG_2],MG_2[[#This Row],[//]])</f>
        <v>180 PCS</v>
      </c>
      <c r="I118" s="4"/>
      <c r="J118" s="4"/>
      <c r="K118" s="2">
        <f ca="1">SUM(MG_2[[#This Row],[MASUK]]-SUM(MG_2[[#This Row],[KELUAR]:[BONGKAR]]))</f>
        <v>0</v>
      </c>
    </row>
    <row r="119" spans="1:11" x14ac:dyDescent="0.25">
      <c r="A119">
        <v>118</v>
      </c>
      <c r="B119">
        <f ca="1">MATCH(MG_2[ID_2],Table1[ID_2],0)</f>
        <v>287</v>
      </c>
      <c r="C119" t="e">
        <f ca="1">INDEX(Table1[// LOG STOCK],MG_2[//])</f>
        <v>#N/A</v>
      </c>
      <c r="D119" t="str">
        <f ca="1">INDEX(Table1[NB BM],MG_2[//])</f>
        <v>Tipe-ex kertas JK CT-522 PTL</v>
      </c>
      <c r="E119" t="str">
        <f ca="1">INDEX(Table1[FAKTUR],MG_2[//])</f>
        <v>ARTO MORO</v>
      </c>
      <c r="F119" t="str">
        <f ca="1">INDEX(Table1[SUPPLIER],MG_2[//])</f>
        <v>ATALI</v>
      </c>
      <c r="G119" s="2">
        <f ca="1">INDEX(Table1[CTN_MG_2],MG_2[//])</f>
        <v>5</v>
      </c>
      <c r="H119" s="2" t="str">
        <f ca="1">INDEX(Table1[QTY_ECER_MG_2],MG_2[[#This Row],[//]])&amp;" "&amp;INDEX(Table1[STN_ECER_MG_2],MG_2[[#This Row],[//]])</f>
        <v xml:space="preserve"> </v>
      </c>
      <c r="I119" s="4"/>
      <c r="J119" s="4"/>
      <c r="K119" s="2">
        <f ca="1">SUM(MG_2[[#This Row],[MASUK]]-SUM(MG_2[[#This Row],[KELUAR]:[BONGKAR]]))</f>
        <v>5</v>
      </c>
    </row>
    <row r="120" spans="1:11" x14ac:dyDescent="0.25">
      <c r="A120">
        <v>119</v>
      </c>
      <c r="B120">
        <f ca="1">MATCH(MG_2[ID_2],Table1[ID_2],0)</f>
        <v>288</v>
      </c>
      <c r="C120">
        <f ca="1">INDEX(Table1[// LOG STOCK],MG_2[//])</f>
        <v>3653</v>
      </c>
      <c r="D120" t="str">
        <f ca="1">INDEX(Table1[NB BM],MG_2[//])</f>
        <v>Pensil JK P-88 2B</v>
      </c>
      <c r="E120" t="str">
        <f ca="1">INDEX(Table1[FAKTUR],MG_2[//])</f>
        <v>ARTO MORO</v>
      </c>
      <c r="F120" t="str">
        <f ca="1">INDEX(Table1[SUPPLIER],MG_2[//])</f>
        <v>ATALI</v>
      </c>
      <c r="G120" s="2">
        <f ca="1">INDEX(Table1[CTN_MG_2],MG_2[//])</f>
        <v>5</v>
      </c>
      <c r="H120" s="2" t="str">
        <f ca="1">INDEX(Table1[QTY_ECER_MG_2],MG_2[[#This Row],[//]])&amp;" "&amp;INDEX(Table1[STN_ECER_MG_2],MG_2[[#This Row],[//]])</f>
        <v xml:space="preserve"> </v>
      </c>
      <c r="I120" s="4"/>
      <c r="J120" s="4"/>
      <c r="K120" s="2">
        <f ca="1">SUM(MG_2[[#This Row],[MASUK]]-SUM(MG_2[[#This Row],[KELUAR]:[BONGKAR]]))</f>
        <v>5</v>
      </c>
    </row>
    <row r="121" spans="1:11" x14ac:dyDescent="0.25">
      <c r="A121">
        <v>120</v>
      </c>
      <c r="B121">
        <f ca="1">MATCH(MG_2[ID_2],Table1[ID_2],0)</f>
        <v>289</v>
      </c>
      <c r="C121" t="e">
        <f ca="1">INDEX(Table1[// LOG STOCK],MG_2[//])</f>
        <v>#N/A</v>
      </c>
      <c r="D121" t="str">
        <f ca="1">INDEX(Table1[NB BM],MG_2[//])</f>
        <v>Stip JK 526-B20 Putih</v>
      </c>
      <c r="E121" t="str">
        <f ca="1">INDEX(Table1[FAKTUR],MG_2[//])</f>
        <v>ARTO MORO</v>
      </c>
      <c r="F121" t="str">
        <f ca="1">INDEX(Table1[SUPPLIER],MG_2[//])</f>
        <v>ATALI</v>
      </c>
      <c r="G121" s="2">
        <f ca="1">INDEX(Table1[CTN_MG_2],MG_2[//])</f>
        <v>10</v>
      </c>
      <c r="H121" s="2" t="str">
        <f ca="1">INDEX(Table1[QTY_ECER_MG_2],MG_2[[#This Row],[//]])&amp;" "&amp;INDEX(Table1[STN_ECER_MG_2],MG_2[[#This Row],[//]])</f>
        <v xml:space="preserve"> </v>
      </c>
      <c r="I121" s="4"/>
      <c r="J121" s="4"/>
      <c r="K121" s="2">
        <f ca="1">SUM(MG_2[[#This Row],[MASUK]]-SUM(MG_2[[#This Row],[KELUAR]:[BONGKAR]]))</f>
        <v>10</v>
      </c>
    </row>
    <row r="122" spans="1:11" x14ac:dyDescent="0.25">
      <c r="A122">
        <v>121</v>
      </c>
      <c r="B122">
        <f ca="1">MATCH(MG_2[ID_2],Table1[ID_2],0)</f>
        <v>290</v>
      </c>
      <c r="C122" t="e">
        <f ca="1">INDEX(Table1[// LOG STOCK],MG_2[//])</f>
        <v>#N/A</v>
      </c>
      <c r="D122" t="str">
        <f ca="1">INDEX(Table1[NB BM],MG_2[//])</f>
        <v>Stip JK ER-B20 BL</v>
      </c>
      <c r="E122" t="str">
        <f ca="1">INDEX(Table1[FAKTUR],MG_2[//])</f>
        <v>ARTO MORO</v>
      </c>
      <c r="F122" t="str">
        <f ca="1">INDEX(Table1[SUPPLIER],MG_2[//])</f>
        <v>ATALI</v>
      </c>
      <c r="G122" s="2">
        <f ca="1">INDEX(Table1[CTN_MG_2],MG_2[//])</f>
        <v>5</v>
      </c>
      <c r="H122" s="2" t="str">
        <f ca="1">INDEX(Table1[QTY_ECER_MG_2],MG_2[[#This Row],[//]])&amp;" "&amp;INDEX(Table1[STN_ECER_MG_2],MG_2[[#This Row],[//]])</f>
        <v xml:space="preserve"> </v>
      </c>
      <c r="I122" s="4"/>
      <c r="J122" s="4"/>
      <c r="K122" s="2">
        <f ca="1">SUM(MG_2[[#This Row],[MASUK]]-SUM(MG_2[[#This Row],[KELUAR]:[BONGKAR]]))</f>
        <v>5</v>
      </c>
    </row>
    <row r="123" spans="1:11" x14ac:dyDescent="0.25">
      <c r="A123">
        <v>122</v>
      </c>
      <c r="B123">
        <f ca="1">MATCH(MG_2[ID_2],Table1[ID_2],0)</f>
        <v>291</v>
      </c>
      <c r="C123" t="e">
        <f ca="1">INDEX(Table1[// LOG STOCK],MG_2[//])</f>
        <v>#N/A</v>
      </c>
      <c r="D123" t="str">
        <f ca="1">INDEX(Table1[NB BM],MG_2[//])</f>
        <v>Stip JK 526-B40 BL Hitam</v>
      </c>
      <c r="E123" t="str">
        <f ca="1">INDEX(Table1[FAKTUR],MG_2[//])</f>
        <v>ARTO MORO</v>
      </c>
      <c r="F123" t="str">
        <f ca="1">INDEX(Table1[SUPPLIER],MG_2[//])</f>
        <v>ATALI</v>
      </c>
      <c r="G123" s="2">
        <f ca="1">INDEX(Table1[CTN_MG_2],MG_2[//])</f>
        <v>5</v>
      </c>
      <c r="H123" s="2" t="str">
        <f ca="1">INDEX(Table1[QTY_ECER_MG_2],MG_2[[#This Row],[//]])&amp;" "&amp;INDEX(Table1[STN_ECER_MG_2],MG_2[[#This Row],[//]])</f>
        <v xml:space="preserve"> </v>
      </c>
      <c r="I123" s="4"/>
      <c r="J123" s="4"/>
      <c r="K123" s="2">
        <f ca="1">SUM(MG_2[[#This Row],[MASUK]]-SUM(MG_2[[#This Row],[KELUAR]:[BONGKAR]]))</f>
        <v>5</v>
      </c>
    </row>
    <row r="124" spans="1:11" x14ac:dyDescent="0.25">
      <c r="A124">
        <v>123</v>
      </c>
      <c r="B124">
        <f ca="1">MATCH(MG_2[ID_2],Table1[ID_2],0)</f>
        <v>292</v>
      </c>
      <c r="C124" t="e">
        <f ca="1">INDEX(Table1[// LOG STOCK],MG_2[//])</f>
        <v>#N/A</v>
      </c>
      <c r="D124" t="str">
        <f ca="1">INDEX(Table1[NB BM],MG_2[//])</f>
        <v>Stip JK 526-B40 P Putih</v>
      </c>
      <c r="E124" t="str">
        <f ca="1">INDEX(Table1[FAKTUR],MG_2[//])</f>
        <v>ARTO MORO</v>
      </c>
      <c r="F124" t="str">
        <f ca="1">INDEX(Table1[SUPPLIER],MG_2[//])</f>
        <v>ATALI</v>
      </c>
      <c r="G124" s="2">
        <f ca="1">INDEX(Table1[CTN_MG_2],MG_2[//])</f>
        <v>10</v>
      </c>
      <c r="H124" s="2" t="str">
        <f ca="1">INDEX(Table1[QTY_ECER_MG_2],MG_2[[#This Row],[//]])&amp;" "&amp;INDEX(Table1[STN_ECER_MG_2],MG_2[[#This Row],[//]])</f>
        <v xml:space="preserve"> </v>
      </c>
      <c r="I124" s="4"/>
      <c r="J124" s="4"/>
      <c r="K124" s="2">
        <f ca="1">SUM(MG_2[[#This Row],[MASUK]]-SUM(MG_2[[#This Row],[KELUAR]:[BONGKAR]]))</f>
        <v>10</v>
      </c>
    </row>
    <row r="125" spans="1:11" x14ac:dyDescent="0.25">
      <c r="A125">
        <v>124</v>
      </c>
      <c r="B125">
        <f ca="1">MATCH(MG_2[ID_2],Table1[ID_2],0)</f>
        <v>293</v>
      </c>
      <c r="C125" t="e">
        <f ca="1">INDEX(Table1[// LOG STOCK],MG_2[//])</f>
        <v>#N/A</v>
      </c>
      <c r="D125" t="str">
        <f ca="1">INDEX(Table1[NB BM],MG_2[//])</f>
        <v>Stip JK ER-30 W</v>
      </c>
      <c r="E125" t="str">
        <f ca="1">INDEX(Table1[FAKTUR],MG_2[//])</f>
        <v>ARTO MORO</v>
      </c>
      <c r="F125" t="str">
        <f ca="1">INDEX(Table1[SUPPLIER],MG_2[//])</f>
        <v>ATALI</v>
      </c>
      <c r="G125" s="2">
        <f ca="1">INDEX(Table1[CTN_MG_2],MG_2[//])</f>
        <v>5</v>
      </c>
      <c r="H125" s="2" t="str">
        <f ca="1">INDEX(Table1[QTY_ECER_MG_2],MG_2[[#This Row],[//]])&amp;" "&amp;INDEX(Table1[STN_ECER_MG_2],MG_2[[#This Row],[//]])</f>
        <v xml:space="preserve"> </v>
      </c>
      <c r="I125" s="4"/>
      <c r="J125" s="4"/>
      <c r="K125" s="2">
        <f ca="1">SUM(MG_2[[#This Row],[MASUK]]-SUM(MG_2[[#This Row],[KELUAR]:[BONGKAR]]))</f>
        <v>5</v>
      </c>
    </row>
    <row r="126" spans="1:11" x14ac:dyDescent="0.25">
      <c r="A126">
        <v>125</v>
      </c>
      <c r="B126">
        <f ca="1">MATCH(MG_2[ID_2],Table1[ID_2],0)</f>
        <v>294</v>
      </c>
      <c r="C126" t="e">
        <f ca="1">INDEX(Table1[// LOG STOCK],MG_2[//])</f>
        <v>#N/A</v>
      </c>
      <c r="D126" t="str">
        <f ca="1">INDEX(Table1[NB BM],MG_2[//])</f>
        <v>Stip JK EB-30 Hitam</v>
      </c>
      <c r="E126" t="str">
        <f ca="1">INDEX(Table1[FAKTUR],MG_2[//])</f>
        <v>ARTO MORO</v>
      </c>
      <c r="F126" t="str">
        <f ca="1">INDEX(Table1[SUPPLIER],MG_2[//])</f>
        <v>ATALI</v>
      </c>
      <c r="G126" s="2">
        <f ca="1">INDEX(Table1[CTN_MG_2],MG_2[//])</f>
        <v>5</v>
      </c>
      <c r="H126" s="2" t="str">
        <f ca="1">INDEX(Table1[QTY_ECER_MG_2],MG_2[[#This Row],[//]])&amp;" "&amp;INDEX(Table1[STN_ECER_MG_2],MG_2[[#This Row],[//]])</f>
        <v xml:space="preserve"> </v>
      </c>
      <c r="I126" s="4"/>
      <c r="J126" s="4"/>
      <c r="K126" s="2">
        <f ca="1">SUM(MG_2[[#This Row],[MASUK]]-SUM(MG_2[[#This Row],[KELUAR]:[BONGKAR]]))</f>
        <v>5</v>
      </c>
    </row>
    <row r="127" spans="1:11" x14ac:dyDescent="0.25">
      <c r="A127">
        <v>126</v>
      </c>
      <c r="B127">
        <f ca="1">MATCH(MG_2[ID_2],Table1[ID_2],0)</f>
        <v>295</v>
      </c>
      <c r="C127" t="e">
        <f ca="1">INDEX(Table1[// LOG STOCK],MG_2[//])</f>
        <v>#N/A</v>
      </c>
      <c r="D127" t="str">
        <f ca="1">INDEX(Table1[NB BM],MG_2[//])</f>
        <v>Gunting JK SC-848</v>
      </c>
      <c r="E127" t="str">
        <f ca="1">INDEX(Table1[FAKTUR],MG_2[//])</f>
        <v>ARTO MORO</v>
      </c>
      <c r="F127" t="str">
        <f ca="1">INDEX(Table1[SUPPLIER],MG_2[//])</f>
        <v>ATALI</v>
      </c>
      <c r="G127" s="2">
        <f ca="1">INDEX(Table1[CTN_MG_2],MG_2[//])</f>
        <v>5</v>
      </c>
      <c r="H127" s="2" t="str">
        <f ca="1">INDEX(Table1[QTY_ECER_MG_2],MG_2[[#This Row],[//]])&amp;" "&amp;INDEX(Table1[STN_ECER_MG_2],MG_2[[#This Row],[//]])</f>
        <v xml:space="preserve"> </v>
      </c>
      <c r="I127" s="4"/>
      <c r="J127" s="4"/>
      <c r="K127" s="2">
        <f ca="1">SUM(MG_2[[#This Row],[MASUK]]-SUM(MG_2[[#This Row],[KELUAR]:[BONGKAR]]))</f>
        <v>5</v>
      </c>
    </row>
    <row r="128" spans="1:11" x14ac:dyDescent="0.25">
      <c r="A128">
        <v>127</v>
      </c>
      <c r="B128">
        <f ca="1">MATCH(MG_2[ID_2],Table1[ID_2],0)</f>
        <v>296</v>
      </c>
      <c r="C128" t="e">
        <f ca="1">INDEX(Table1[// LOG STOCK],MG_2[//])</f>
        <v>#N/A</v>
      </c>
      <c r="D128" t="str">
        <f ca="1">INDEX(Table1[NB BM],MG_2[//])</f>
        <v>L Leaf JK A5-7020 100lbr</v>
      </c>
      <c r="E128" t="str">
        <f ca="1">INDEX(Table1[FAKTUR],MG_2[//])</f>
        <v>ARTO MORO</v>
      </c>
      <c r="F128" t="str">
        <f ca="1">INDEX(Table1[SUPPLIER],MG_2[//])</f>
        <v>ATALI</v>
      </c>
      <c r="G128" s="2">
        <f ca="1">INDEX(Table1[CTN_MG_2],MG_2[//])</f>
        <v>3</v>
      </c>
      <c r="H128" s="2" t="str">
        <f ca="1">INDEX(Table1[QTY_ECER_MG_2],MG_2[[#This Row],[//]])&amp;" "&amp;INDEX(Table1[STN_ECER_MG_2],MG_2[[#This Row],[//]])</f>
        <v xml:space="preserve"> </v>
      </c>
      <c r="I128" s="4"/>
      <c r="J128" s="4"/>
      <c r="K128" s="2">
        <f ca="1">SUM(MG_2[[#This Row],[MASUK]]-SUM(MG_2[[#This Row],[KELUAR]:[BONGKAR]]))</f>
        <v>3</v>
      </c>
    </row>
    <row r="129" spans="1:11" x14ac:dyDescent="0.25">
      <c r="A129">
        <v>128</v>
      </c>
      <c r="B129">
        <f ca="1">MATCH(MG_2[ID_2],Table1[ID_2],0)</f>
        <v>297</v>
      </c>
      <c r="C129" t="e">
        <f ca="1">INDEX(Table1[// LOG STOCK],MG_2[//])</f>
        <v>#N/A</v>
      </c>
      <c r="D129" t="str">
        <f ca="1">INDEX(Table1[NB BM],MG_2[//])</f>
        <v>Crayon putar JK TWCR-12 S</v>
      </c>
      <c r="E129" t="str">
        <f ca="1">INDEX(Table1[FAKTUR],MG_2[//])</f>
        <v>ARTO MORO</v>
      </c>
      <c r="F129" t="str">
        <f ca="1">INDEX(Table1[SUPPLIER],MG_2[//])</f>
        <v>ATALI</v>
      </c>
      <c r="G129" s="2">
        <f ca="1">INDEX(Table1[CTN_MG_2],MG_2[//])</f>
        <v>1</v>
      </c>
      <c r="H129" s="2" t="str">
        <f ca="1">INDEX(Table1[QTY_ECER_MG_2],MG_2[[#This Row],[//]])&amp;" "&amp;INDEX(Table1[STN_ECER_MG_2],MG_2[[#This Row],[//]])</f>
        <v xml:space="preserve"> </v>
      </c>
      <c r="I129" s="4"/>
      <c r="J129" s="4"/>
      <c r="K129" s="2">
        <f ca="1">SUM(MG_2[[#This Row],[MASUK]]-SUM(MG_2[[#This Row],[KELUAR]:[BONGKAR]]))</f>
        <v>1</v>
      </c>
    </row>
    <row r="130" spans="1:11" x14ac:dyDescent="0.25">
      <c r="A130">
        <v>129</v>
      </c>
      <c r="B130">
        <f ca="1">MATCH(MG_2[ID_2],Table1[ID_2],0)</f>
        <v>298</v>
      </c>
      <c r="C130" t="e">
        <f ca="1">INDEX(Table1[// LOG STOCK],MG_2[//])</f>
        <v>#N/A</v>
      </c>
      <c r="D130" t="str">
        <f ca="1">INDEX(Table1[NB BM],MG_2[//])</f>
        <v>O pastel JK 24W OP-24 S</v>
      </c>
      <c r="E130" t="str">
        <f ca="1">INDEX(Table1[FAKTUR],MG_2[//])</f>
        <v>ARTO MORO</v>
      </c>
      <c r="F130" t="str">
        <f ca="1">INDEX(Table1[SUPPLIER],MG_2[//])</f>
        <v>ATALI</v>
      </c>
      <c r="G130" s="2">
        <f ca="1">INDEX(Table1[CTN_MG_2],MG_2[//])</f>
        <v>10</v>
      </c>
      <c r="H130" s="2" t="str">
        <f ca="1">INDEX(Table1[QTY_ECER_MG_2],MG_2[[#This Row],[//]])&amp;" "&amp;INDEX(Table1[STN_ECER_MG_2],MG_2[[#This Row],[//]])</f>
        <v xml:space="preserve"> </v>
      </c>
      <c r="I130" s="4"/>
      <c r="J130" s="4"/>
      <c r="K130" s="2">
        <f ca="1">SUM(MG_2[[#This Row],[MASUK]]-SUM(MG_2[[#This Row],[KELUAR]:[BONGKAR]]))</f>
        <v>10</v>
      </c>
    </row>
    <row r="131" spans="1:11" x14ac:dyDescent="0.25">
      <c r="A131">
        <v>130</v>
      </c>
      <c r="B131">
        <f ca="1">MATCH(MG_2[ID_2],Table1[ID_2],0)</f>
        <v>299</v>
      </c>
      <c r="C131" t="e">
        <f ca="1">INDEX(Table1[// LOG STOCK],MG_2[//])</f>
        <v>#N/A</v>
      </c>
      <c r="D131" t="str">
        <f ca="1">INDEX(Table1[NB BM],MG_2[//])</f>
        <v>O pastel JK 36W OP-36 S</v>
      </c>
      <c r="E131" t="str">
        <f ca="1">INDEX(Table1[FAKTUR],MG_2[//])</f>
        <v>ARTO MORO</v>
      </c>
      <c r="F131" t="str">
        <f ca="1">INDEX(Table1[SUPPLIER],MG_2[//])</f>
        <v>ATALI</v>
      </c>
      <c r="G131" s="2">
        <f ca="1">INDEX(Table1[CTN_MG_2],MG_2[//])</f>
        <v>10</v>
      </c>
      <c r="H131" s="2" t="str">
        <f ca="1">INDEX(Table1[QTY_ECER_MG_2],MG_2[[#This Row],[//]])&amp;" "&amp;INDEX(Table1[STN_ECER_MG_2],MG_2[[#This Row],[//]])</f>
        <v xml:space="preserve"> </v>
      </c>
      <c r="I131" s="4"/>
      <c r="J131" s="4"/>
      <c r="K131" s="2">
        <f ca="1">SUM(MG_2[[#This Row],[MASUK]]-SUM(MG_2[[#This Row],[KELUAR]:[BONGKAR]]))</f>
        <v>10</v>
      </c>
    </row>
    <row r="132" spans="1:11" x14ac:dyDescent="0.25">
      <c r="A132">
        <v>131</v>
      </c>
      <c r="B132">
        <f ca="1">MATCH(MG_2[ID_2],Table1[ID_2],0)</f>
        <v>300</v>
      </c>
      <c r="C132">
        <f ca="1">INDEX(Table1[// LOG STOCK],MG_2[//])</f>
        <v>3612</v>
      </c>
      <c r="D132" t="str">
        <f ca="1">INDEX(Table1[NB BM],MG_2[//])</f>
        <v>O pastel JK 12W OP-12 S</v>
      </c>
      <c r="E132" t="str">
        <f ca="1">INDEX(Table1[FAKTUR],MG_2[//])</f>
        <v>ARTO MORO</v>
      </c>
      <c r="F132" t="str">
        <f ca="1">INDEX(Table1[SUPPLIER],MG_2[//])</f>
        <v>ATALI</v>
      </c>
      <c r="G132" s="2">
        <f ca="1">INDEX(Table1[CTN_MG_2],MG_2[//])</f>
        <v>20</v>
      </c>
      <c r="H132" s="2" t="str">
        <f ca="1">INDEX(Table1[QTY_ECER_MG_2],MG_2[[#This Row],[//]])&amp;" "&amp;INDEX(Table1[STN_ECER_MG_2],MG_2[[#This Row],[//]])</f>
        <v xml:space="preserve"> </v>
      </c>
      <c r="I132" s="4"/>
      <c r="J132" s="4"/>
      <c r="K132" s="2">
        <f ca="1">SUM(MG_2[[#This Row],[MASUK]]-SUM(MG_2[[#This Row],[KELUAR]:[BONGKAR]]))</f>
        <v>20</v>
      </c>
    </row>
    <row r="133" spans="1:11" x14ac:dyDescent="0.25">
      <c r="A133">
        <v>132</v>
      </c>
      <c r="B133">
        <f ca="1">MATCH(MG_2[ID_2],Table1[ID_2],0)</f>
        <v>301</v>
      </c>
      <c r="C133">
        <f ca="1">INDEX(Table1[// LOG STOCK],MG_2[//])</f>
        <v>3613</v>
      </c>
      <c r="D133" t="str">
        <f ca="1">INDEX(Table1[NB BM],MG_2[//])</f>
        <v>O pastel JK 18W OP-18 S</v>
      </c>
      <c r="E133" t="str">
        <f ca="1">INDEX(Table1[FAKTUR],MG_2[//])</f>
        <v>ARTO MORO</v>
      </c>
      <c r="F133" t="str">
        <f ca="1">INDEX(Table1[SUPPLIER],MG_2[//])</f>
        <v>ATALI</v>
      </c>
      <c r="G133" s="2">
        <f ca="1">INDEX(Table1[CTN_MG_2],MG_2[//])</f>
        <v>10</v>
      </c>
      <c r="H133" s="2" t="str">
        <f ca="1">INDEX(Table1[QTY_ECER_MG_2],MG_2[[#This Row],[//]])&amp;" "&amp;INDEX(Table1[STN_ECER_MG_2],MG_2[[#This Row],[//]])</f>
        <v xml:space="preserve"> </v>
      </c>
      <c r="I133" s="4"/>
      <c r="J133" s="4"/>
      <c r="K133" s="2">
        <f ca="1">SUM(MG_2[[#This Row],[MASUK]]-SUM(MG_2[[#This Row],[KELUAR]:[BONGKAR]]))</f>
        <v>10</v>
      </c>
    </row>
    <row r="134" spans="1:11" x14ac:dyDescent="0.25">
      <c r="A134">
        <v>133</v>
      </c>
      <c r="B134">
        <f ca="1">MATCH(MG_2[ID_2],Table1[ID_2],0)</f>
        <v>302</v>
      </c>
      <c r="C134" t="e">
        <f ca="1">INDEX(Table1[// LOG STOCK],MG_2[//])</f>
        <v>#N/A</v>
      </c>
      <c r="D134" t="str">
        <f ca="1">INDEX(Table1[NB BM],MG_2[//])</f>
        <v>O pastel JK 24W OP-24 S</v>
      </c>
      <c r="E134" t="str">
        <f ca="1">INDEX(Table1[FAKTUR],MG_2[//])</f>
        <v>ARTO MORO</v>
      </c>
      <c r="F134" t="str">
        <f ca="1">INDEX(Table1[SUPPLIER],MG_2[//])</f>
        <v>ATALI</v>
      </c>
      <c r="G134" s="2">
        <f ca="1">INDEX(Table1[CTN_MG_2],MG_2[//])</f>
        <v>10</v>
      </c>
      <c r="H134" s="2" t="str">
        <f ca="1">INDEX(Table1[QTY_ECER_MG_2],MG_2[[#This Row],[//]])&amp;" "&amp;INDEX(Table1[STN_ECER_MG_2],MG_2[[#This Row],[//]])</f>
        <v xml:space="preserve"> </v>
      </c>
      <c r="I134" s="4"/>
      <c r="J134" s="4"/>
      <c r="K134" s="2">
        <f ca="1">SUM(MG_2[[#This Row],[MASUK]]-SUM(MG_2[[#This Row],[KELUAR]:[BONGKAR]]))</f>
        <v>10</v>
      </c>
    </row>
    <row r="135" spans="1:11" x14ac:dyDescent="0.25">
      <c r="A135">
        <v>134</v>
      </c>
      <c r="B135">
        <f ca="1">MATCH(MG_2[ID_2],Table1[ID_2],0)</f>
        <v>303</v>
      </c>
      <c r="C135" t="e">
        <f ca="1">INDEX(Table1[// LOG STOCK],MG_2[//])</f>
        <v>#N/A</v>
      </c>
      <c r="D135" t="str">
        <f ca="1">INDEX(Table1[NB BM],MG_2[//])</f>
        <v>Tipe-ex JK CF-S209</v>
      </c>
      <c r="E135" t="str">
        <f ca="1">INDEX(Table1[FAKTUR],MG_2[//])</f>
        <v>ARTO MORO</v>
      </c>
      <c r="F135" t="str">
        <f ca="1">INDEX(Table1[SUPPLIER],MG_2[//])</f>
        <v>ATALI</v>
      </c>
      <c r="G135" s="2">
        <f ca="1">INDEX(Table1[CTN_MG_2],MG_2[//])</f>
        <v>5</v>
      </c>
      <c r="H135" s="2" t="str">
        <f ca="1">INDEX(Table1[QTY_ECER_MG_2],MG_2[[#This Row],[//]])&amp;" "&amp;INDEX(Table1[STN_ECER_MG_2],MG_2[[#This Row],[//]])</f>
        <v xml:space="preserve"> </v>
      </c>
      <c r="I135" s="4"/>
      <c r="J135" s="4"/>
      <c r="K135" s="2">
        <f ca="1">SUM(MG_2[[#This Row],[MASUK]]-SUM(MG_2[[#This Row],[KELUAR]:[BONGKAR]]))</f>
        <v>5</v>
      </c>
    </row>
    <row r="136" spans="1:11" x14ac:dyDescent="0.25">
      <c r="A136">
        <v>135</v>
      </c>
      <c r="B136">
        <f ca="1">MATCH(MG_2[ID_2],Table1[ID_2],0)</f>
        <v>304</v>
      </c>
      <c r="C136" t="e">
        <f ca="1">INDEX(Table1[// LOG STOCK],MG_2[//])</f>
        <v>#N/A</v>
      </c>
      <c r="D136" t="str">
        <f ca="1">INDEX(Table1[NB BM],MG_2[//])</f>
        <v>Tipe-ex JK CF-S210</v>
      </c>
      <c r="E136" t="str">
        <f ca="1">INDEX(Table1[FAKTUR],MG_2[//])</f>
        <v>ARTO MORO</v>
      </c>
      <c r="F136" t="str">
        <f ca="1">INDEX(Table1[SUPPLIER],MG_2[//])</f>
        <v>ATALI</v>
      </c>
      <c r="G136" s="2">
        <f ca="1">INDEX(Table1[CTN_MG_2],MG_2[//])</f>
        <v>5</v>
      </c>
      <c r="H136" s="2" t="str">
        <f ca="1">INDEX(Table1[QTY_ECER_MG_2],MG_2[[#This Row],[//]])&amp;" "&amp;INDEX(Table1[STN_ECER_MG_2],MG_2[[#This Row],[//]])</f>
        <v xml:space="preserve"> </v>
      </c>
      <c r="I136" s="4"/>
      <c r="J136" s="4"/>
      <c r="K136" s="2">
        <f ca="1">SUM(MG_2[[#This Row],[MASUK]]-SUM(MG_2[[#This Row],[KELUAR]:[BONGKAR]]))</f>
        <v>5</v>
      </c>
    </row>
    <row r="137" spans="1:11" x14ac:dyDescent="0.25">
      <c r="A137">
        <v>136</v>
      </c>
      <c r="B137">
        <f ca="1">MATCH(MG_2[ID_2],Table1[ID_2],0)</f>
        <v>305</v>
      </c>
      <c r="C137" t="e">
        <f ca="1">INDEX(Table1[// LOG STOCK],MG_2[//])</f>
        <v>#N/A</v>
      </c>
      <c r="D137" t="str">
        <f ca="1">INDEX(Table1[NB BM],MG_2[//])</f>
        <v>Lem stick JK GS-102</v>
      </c>
      <c r="E137" t="str">
        <f ca="1">INDEX(Table1[FAKTUR],MG_2[//])</f>
        <v>ARTO MORO</v>
      </c>
      <c r="F137" t="str">
        <f ca="1">INDEX(Table1[SUPPLIER],MG_2[//])</f>
        <v>ATALI</v>
      </c>
      <c r="G137" s="2">
        <f ca="1">INDEX(Table1[CTN_MG_2],MG_2[//])</f>
        <v>1</v>
      </c>
      <c r="H137" s="2" t="str">
        <f ca="1">INDEX(Table1[QTY_ECER_MG_2],MG_2[[#This Row],[//]])&amp;" "&amp;INDEX(Table1[STN_ECER_MG_2],MG_2[[#This Row],[//]])</f>
        <v xml:space="preserve"> </v>
      </c>
      <c r="I137" s="4"/>
      <c r="J137" s="4"/>
      <c r="K137" s="2">
        <f ca="1">SUM(MG_2[[#This Row],[MASUK]]-SUM(MG_2[[#This Row],[KELUAR]:[BONGKAR]]))</f>
        <v>1</v>
      </c>
    </row>
    <row r="138" spans="1:11" x14ac:dyDescent="0.25">
      <c r="A138">
        <v>137</v>
      </c>
      <c r="B138">
        <f ca="1">MATCH(MG_2[ID_2],Table1[ID_2],0)</f>
        <v>306</v>
      </c>
      <c r="C138" t="e">
        <f ca="1">INDEX(Table1[// LOG STOCK],MG_2[//])</f>
        <v>#N/A</v>
      </c>
      <c r="D138" t="str">
        <f ca="1">INDEX(Table1[NB BM],MG_2[//])</f>
        <v>Lem stick JK GS-103</v>
      </c>
      <c r="E138" t="str">
        <f ca="1">INDEX(Table1[FAKTUR],MG_2[//])</f>
        <v>ARTO MORO</v>
      </c>
      <c r="F138" t="str">
        <f ca="1">INDEX(Table1[SUPPLIER],MG_2[//])</f>
        <v>ATALI</v>
      </c>
      <c r="G138" s="2">
        <f ca="1">INDEX(Table1[CTN_MG_2],MG_2[//])</f>
        <v>1</v>
      </c>
      <c r="H138" s="2" t="str">
        <f ca="1">INDEX(Table1[QTY_ECER_MG_2],MG_2[[#This Row],[//]])&amp;" "&amp;INDEX(Table1[STN_ECER_MG_2],MG_2[[#This Row],[//]])</f>
        <v xml:space="preserve"> </v>
      </c>
      <c r="I138" s="4"/>
      <c r="J138" s="4"/>
      <c r="K138" s="2">
        <f ca="1">SUM(MG_2[[#This Row],[MASUK]]-SUM(MG_2[[#This Row],[KELUAR]:[BONGKAR]]))</f>
        <v>1</v>
      </c>
    </row>
    <row r="139" spans="1:11" x14ac:dyDescent="0.25">
      <c r="A139">
        <v>138</v>
      </c>
      <c r="B139">
        <f ca="1">MATCH(MG_2[ID_2],Table1[ID_2],0)</f>
        <v>307</v>
      </c>
      <c r="C139" t="e">
        <f ca="1">INDEX(Table1[// LOG STOCK],MG_2[//])</f>
        <v>#N/A</v>
      </c>
      <c r="D139" t="str">
        <f ca="1">INDEX(Table1[NB BM],MG_2[//])</f>
        <v>Gunting JK SC-828</v>
      </c>
      <c r="E139" t="str">
        <f ca="1">INDEX(Table1[FAKTUR],MG_2[//])</f>
        <v>ARTO MORO</v>
      </c>
      <c r="F139" t="str">
        <f ca="1">INDEX(Table1[SUPPLIER],MG_2[//])</f>
        <v>ATALI</v>
      </c>
      <c r="G139" s="2">
        <f ca="1">INDEX(Table1[CTN_MG_2],MG_2[//])</f>
        <v>5</v>
      </c>
      <c r="H139" s="2" t="str">
        <f ca="1">INDEX(Table1[QTY_ECER_MG_2],MG_2[[#This Row],[//]])&amp;" "&amp;INDEX(Table1[STN_ECER_MG_2],MG_2[[#This Row],[//]])</f>
        <v xml:space="preserve"> </v>
      </c>
      <c r="I139" s="4"/>
      <c r="J139" s="4"/>
      <c r="K139" s="2">
        <f ca="1">SUM(MG_2[[#This Row],[MASUK]]-SUM(MG_2[[#This Row],[KELUAR]:[BONGKAR]]))</f>
        <v>5</v>
      </c>
    </row>
    <row r="140" spans="1:11" x14ac:dyDescent="0.25">
      <c r="A140">
        <v>139</v>
      </c>
      <c r="B140">
        <f ca="1">MATCH(MG_2[ID_2],Table1[ID_2],0)</f>
        <v>308</v>
      </c>
      <c r="C140">
        <f ca="1">INDEX(Table1[// LOG STOCK],MG_2[//])</f>
        <v>3521</v>
      </c>
      <c r="D140" t="str">
        <f ca="1">INDEX(Table1[NB BM],MG_2[//])</f>
        <v>Gunting JK SC-838</v>
      </c>
      <c r="E140" t="str">
        <f ca="1">INDEX(Table1[FAKTUR],MG_2[//])</f>
        <v>ARTO MORO</v>
      </c>
      <c r="F140" t="str">
        <f ca="1">INDEX(Table1[SUPPLIER],MG_2[//])</f>
        <v>ATALI</v>
      </c>
      <c r="G140" s="2">
        <f ca="1">INDEX(Table1[CTN_MG_2],MG_2[//])</f>
        <v>5</v>
      </c>
      <c r="H140" s="2" t="str">
        <f ca="1">INDEX(Table1[QTY_ECER_MG_2],MG_2[[#This Row],[//]])&amp;" "&amp;INDEX(Table1[STN_ECER_MG_2],MG_2[[#This Row],[//]])</f>
        <v xml:space="preserve"> </v>
      </c>
      <c r="I140" s="4"/>
      <c r="J140" s="4"/>
      <c r="K140" s="2">
        <f ca="1">SUM(MG_2[[#This Row],[MASUK]]-SUM(MG_2[[#This Row],[KELUAR]:[BONGKAR]]))</f>
        <v>5</v>
      </c>
    </row>
    <row r="141" spans="1:11" x14ac:dyDescent="0.25">
      <c r="A141">
        <v>140</v>
      </c>
      <c r="B141">
        <f ca="1">MATCH(MG_2[ID_2],Table1[ID_2],0)</f>
        <v>309</v>
      </c>
      <c r="C141" t="e">
        <f ca="1">INDEX(Table1[// LOG STOCK],MG_2[//])</f>
        <v>#N/A</v>
      </c>
      <c r="D141" t="str">
        <f ca="1">INDEX(Table1[NB BM],MG_2[//])</f>
        <v>Gunting JK SC-848</v>
      </c>
      <c r="E141" t="str">
        <f ca="1">INDEX(Table1[FAKTUR],MG_2[//])</f>
        <v>ARTO MORO</v>
      </c>
      <c r="F141" t="str">
        <f ca="1">INDEX(Table1[SUPPLIER],MG_2[//])</f>
        <v>ATALI</v>
      </c>
      <c r="G141" s="2">
        <f ca="1">INDEX(Table1[CTN_MG_2],MG_2[//])</f>
        <v>2</v>
      </c>
      <c r="H141" s="2" t="str">
        <f ca="1">INDEX(Table1[QTY_ECER_MG_2],MG_2[[#This Row],[//]])&amp;" "&amp;INDEX(Table1[STN_ECER_MG_2],MG_2[[#This Row],[//]])</f>
        <v xml:space="preserve"> </v>
      </c>
      <c r="I141" s="4"/>
      <c r="J141" s="4"/>
      <c r="K141" s="2">
        <f ca="1">SUM(MG_2[[#This Row],[MASUK]]-SUM(MG_2[[#This Row],[KELUAR]:[BONGKAR]]))</f>
        <v>2</v>
      </c>
    </row>
    <row r="142" spans="1:11" x14ac:dyDescent="0.25">
      <c r="A142">
        <v>141</v>
      </c>
      <c r="B142">
        <f ca="1">MATCH(MG_2[ID_2],Table1[ID_2],0)</f>
        <v>310</v>
      </c>
      <c r="C142">
        <f ca="1">INDEX(Table1[// LOG STOCK],MG_2[//])</f>
        <v>3580</v>
      </c>
      <c r="D142" t="str">
        <f ca="1">INDEX(Table1[NB BM],MG_2[//])</f>
        <v>Lem JK GL-R35</v>
      </c>
      <c r="E142" t="str">
        <f ca="1">INDEX(Table1[FAKTUR],MG_2[//])</f>
        <v>ARTO MORO</v>
      </c>
      <c r="F142" t="str">
        <f ca="1">INDEX(Table1[SUPPLIER],MG_2[//])</f>
        <v>ATALI</v>
      </c>
      <c r="G142" s="2">
        <f ca="1">INDEX(Table1[CTN_MG_2],MG_2[//])</f>
        <v>12</v>
      </c>
      <c r="H142" s="2" t="str">
        <f ca="1">INDEX(Table1[QTY_ECER_MG_2],MG_2[[#This Row],[//]])&amp;" "&amp;INDEX(Table1[STN_ECER_MG_2],MG_2[[#This Row],[//]])</f>
        <v xml:space="preserve"> </v>
      </c>
      <c r="I142" s="4"/>
      <c r="J142" s="4"/>
      <c r="K142" s="2">
        <f ca="1">SUM(MG_2[[#This Row],[MASUK]]-SUM(MG_2[[#This Row],[KELUAR]:[BONGKAR]]))</f>
        <v>12</v>
      </c>
    </row>
    <row r="143" spans="1:11" x14ac:dyDescent="0.25">
      <c r="A143">
        <v>142</v>
      </c>
      <c r="B143">
        <f ca="1">MATCH(MG_2[ID_2],Table1[ID_2],0)</f>
        <v>311</v>
      </c>
      <c r="C143" t="e">
        <f ca="1">INDEX(Table1[// LOG STOCK],MG_2[//])</f>
        <v>#N/A</v>
      </c>
      <c r="D143" t="str">
        <f ca="1">INDEX(Table1[NB BM],MG_2[//])</f>
        <v>PW JK 36W CP-36 PB panjang</v>
      </c>
      <c r="E143" t="str">
        <f ca="1">INDEX(Table1[FAKTUR],MG_2[//])</f>
        <v>ARTO MORO</v>
      </c>
      <c r="F143" t="str">
        <f ca="1">INDEX(Table1[SUPPLIER],MG_2[//])</f>
        <v>ATALI</v>
      </c>
      <c r="G143" s="2">
        <f ca="1">INDEX(Table1[CTN_MG_2],MG_2[//])</f>
        <v>2</v>
      </c>
      <c r="H143" s="2" t="str">
        <f ca="1">INDEX(Table1[QTY_ECER_MG_2],MG_2[[#This Row],[//]])&amp;" "&amp;INDEX(Table1[STN_ECER_MG_2],MG_2[[#This Row],[//]])</f>
        <v xml:space="preserve"> </v>
      </c>
      <c r="I143" s="4"/>
      <c r="J143" s="4"/>
      <c r="K143" s="2">
        <f ca="1">SUM(MG_2[[#This Row],[MASUK]]-SUM(MG_2[[#This Row],[KELUAR]:[BONGKAR]]))</f>
        <v>2</v>
      </c>
    </row>
    <row r="144" spans="1:11" x14ac:dyDescent="0.25">
      <c r="A144">
        <v>143</v>
      </c>
      <c r="B144">
        <f ca="1">MATCH(MG_2[ID_2],Table1[ID_2],0)</f>
        <v>312</v>
      </c>
      <c r="C144" t="e">
        <f ca="1">INDEX(Table1[// LOG STOCK],MG_2[//])</f>
        <v>#N/A</v>
      </c>
      <c r="D144" t="str">
        <f ca="1">INDEX(Table1[NB BM],MG_2[//])</f>
        <v>Lem stick JK GS-102</v>
      </c>
      <c r="E144" t="str">
        <f ca="1">INDEX(Table1[FAKTUR],MG_2[//])</f>
        <v>ARTO MORO</v>
      </c>
      <c r="F144" t="str">
        <f ca="1">INDEX(Table1[SUPPLIER],MG_2[//])</f>
        <v>ATALI</v>
      </c>
      <c r="G144" s="2">
        <f ca="1">INDEX(Table1[CTN_MG_2],MG_2[//])</f>
        <v>1</v>
      </c>
      <c r="H144" s="2" t="str">
        <f ca="1">INDEX(Table1[QTY_ECER_MG_2],MG_2[[#This Row],[//]])&amp;" "&amp;INDEX(Table1[STN_ECER_MG_2],MG_2[[#This Row],[//]])</f>
        <v xml:space="preserve"> </v>
      </c>
      <c r="I144" s="4"/>
      <c r="J144" s="4"/>
      <c r="K144" s="2">
        <f ca="1">SUM(MG_2[[#This Row],[MASUK]]-SUM(MG_2[[#This Row],[KELUAR]:[BONGKAR]]))</f>
        <v>1</v>
      </c>
    </row>
    <row r="145" spans="1:11" x14ac:dyDescent="0.25">
      <c r="A145">
        <v>144</v>
      </c>
      <c r="B145">
        <f ca="1">MATCH(MG_2[ID_2],Table1[ID_2],0)</f>
        <v>313</v>
      </c>
      <c r="C145" t="e">
        <f ca="1">INDEX(Table1[// LOG STOCK],MG_2[//])</f>
        <v>#N/A</v>
      </c>
      <c r="D145" t="str">
        <f ca="1">INDEX(Table1[NB BM],MG_2[//])</f>
        <v>Lem stick JK GS-103</v>
      </c>
      <c r="E145" t="str">
        <f ca="1">INDEX(Table1[FAKTUR],MG_2[//])</f>
        <v>ARTO MORO</v>
      </c>
      <c r="F145" t="str">
        <f ca="1">INDEX(Table1[SUPPLIER],MG_2[//])</f>
        <v>ATALI</v>
      </c>
      <c r="G145" s="2">
        <f ca="1">INDEX(Table1[CTN_MG_2],MG_2[//])</f>
        <v>1</v>
      </c>
      <c r="H145" s="2" t="str">
        <f ca="1">INDEX(Table1[QTY_ECER_MG_2],MG_2[[#This Row],[//]])&amp;" "&amp;INDEX(Table1[STN_ECER_MG_2],MG_2[[#This Row],[//]])</f>
        <v xml:space="preserve"> </v>
      </c>
      <c r="I145" s="4"/>
      <c r="J145" s="4"/>
      <c r="K145" s="2">
        <f ca="1">SUM(MG_2[[#This Row],[MASUK]]-SUM(MG_2[[#This Row],[KELUAR]:[BONGKAR]]))</f>
        <v>1</v>
      </c>
    </row>
    <row r="146" spans="1:11" x14ac:dyDescent="0.25">
      <c r="A146">
        <v>145</v>
      </c>
      <c r="B146">
        <f ca="1">MATCH(MG_2[ID_2],Table1[ID_2],0)</f>
        <v>314</v>
      </c>
      <c r="C146">
        <f ca="1">INDEX(Table1[// LOG STOCK],MG_2[//])</f>
        <v>822</v>
      </c>
      <c r="D146" t="str">
        <f ca="1">INDEX(Table1[NB BM],MG_2[//])</f>
        <v>Garisan BT 30cm</v>
      </c>
      <c r="E146" t="str">
        <f ca="1">INDEX(Table1[FAKTUR],MG_2[//])</f>
        <v>UNTANA</v>
      </c>
      <c r="F146" t="str">
        <f ca="1">INDEX(Table1[SUPPLIER],MG_2[//])</f>
        <v>PPW</v>
      </c>
      <c r="G146" s="2">
        <f ca="1">INDEX(Table1[CTN_MG_2],MG_2[//])</f>
        <v>5</v>
      </c>
      <c r="H146" s="2" t="str">
        <f ca="1">INDEX(Table1[QTY_ECER_MG_2],MG_2[[#This Row],[//]])&amp;" "&amp;INDEX(Table1[STN_ECER_MG_2],MG_2[[#This Row],[//]])</f>
        <v xml:space="preserve"> </v>
      </c>
      <c r="I146" s="4"/>
      <c r="J146" s="4"/>
      <c r="K146" s="2">
        <f ca="1">SUM(MG_2[[#This Row],[MASUK]]-SUM(MG_2[[#This Row],[KELUAR]:[BONGKAR]]))</f>
        <v>5</v>
      </c>
    </row>
    <row r="147" spans="1:11" x14ac:dyDescent="0.25">
      <c r="A147">
        <v>146</v>
      </c>
      <c r="B147">
        <f ca="1">MATCH(MG_2[ID_2],Table1[ID_2],0)</f>
        <v>315</v>
      </c>
      <c r="C147">
        <f ca="1">INDEX(Table1[// LOG STOCK],MG_2[//])</f>
        <v>3220</v>
      </c>
      <c r="D147" t="str">
        <f ca="1">INDEX(Table1[NB BM],MG_2[//])</f>
        <v>Sampul Samson Kwarto Batik</v>
      </c>
      <c r="E147" t="str">
        <f ca="1">INDEX(Table1[FAKTUR],MG_2[//])</f>
        <v>UNTANA</v>
      </c>
      <c r="F147" t="str">
        <f ca="1">INDEX(Table1[SUPPLIER],MG_2[//])</f>
        <v>PARAMA</v>
      </c>
      <c r="G147" s="2">
        <f ca="1">INDEX(Table1[CTN_MG_2],MG_2[//])</f>
        <v>5</v>
      </c>
      <c r="H147" s="2" t="str">
        <f ca="1">INDEX(Table1[QTY_ECER_MG_2],MG_2[[#This Row],[//]])&amp;" "&amp;INDEX(Table1[STN_ECER_MG_2],MG_2[[#This Row],[//]])</f>
        <v xml:space="preserve"> </v>
      </c>
      <c r="I147" s="4"/>
      <c r="J147" s="4"/>
      <c r="K147" s="2">
        <f ca="1">SUM(MG_2[[#This Row],[MASUK]]-SUM(MG_2[[#This Row],[KELUAR]:[BONGKAR]]))</f>
        <v>5</v>
      </c>
    </row>
    <row r="148" spans="1:11" x14ac:dyDescent="0.25">
      <c r="A148">
        <v>147</v>
      </c>
      <c r="B148">
        <f ca="1">MATCH(MG_2[ID_2],Table1[ID_2],0)</f>
        <v>316</v>
      </c>
      <c r="C148">
        <f ca="1">INDEX(Table1[// LOG STOCK],MG_2[//])</f>
        <v>3219</v>
      </c>
      <c r="D148" t="str">
        <f ca="1">INDEX(Table1[NB BM],MG_2[//])</f>
        <v>Sampul Samson Boxy Batik</v>
      </c>
      <c r="E148" t="str">
        <f ca="1">INDEX(Table1[FAKTUR],MG_2[//])</f>
        <v>UNTANA</v>
      </c>
      <c r="F148" t="str">
        <f ca="1">INDEX(Table1[SUPPLIER],MG_2[//])</f>
        <v>PARAMA</v>
      </c>
      <c r="G148" s="2">
        <f ca="1">INDEX(Table1[CTN_MG_2],MG_2[//])</f>
        <v>5</v>
      </c>
      <c r="H148" s="2" t="str">
        <f ca="1">INDEX(Table1[QTY_ECER_MG_2],MG_2[[#This Row],[//]])&amp;" "&amp;INDEX(Table1[STN_ECER_MG_2],MG_2[[#This Row],[//]])</f>
        <v xml:space="preserve"> </v>
      </c>
      <c r="I148" s="4"/>
      <c r="J148" s="4"/>
      <c r="K148" s="2">
        <f ca="1">SUM(MG_2[[#This Row],[MASUK]]-SUM(MG_2[[#This Row],[KELUAR]:[BONGKAR]]))</f>
        <v>5</v>
      </c>
    </row>
    <row r="149" spans="1:11" x14ac:dyDescent="0.25">
      <c r="A149">
        <v>148</v>
      </c>
      <c r="B149">
        <f ca="1">MATCH(MG_2[ID_2],Table1[ID_2],0)</f>
        <v>317</v>
      </c>
      <c r="C149">
        <f ca="1">INDEX(Table1[// LOG STOCK],MG_2[//])</f>
        <v>1853</v>
      </c>
      <c r="D149" t="str">
        <f ca="1">INDEX(Table1[NB BM],MG_2[//])</f>
        <v>Sampul OPP Alexander Boxy</v>
      </c>
      <c r="E149" t="str">
        <f ca="1">INDEX(Table1[FAKTUR],MG_2[//])</f>
        <v>UNTANA</v>
      </c>
      <c r="F149" t="str">
        <f ca="1">INDEX(Table1[SUPPLIER],MG_2[//])</f>
        <v>ALPINDO</v>
      </c>
      <c r="G149" s="2">
        <f ca="1">INDEX(Table1[CTN_MG_2],MG_2[//])</f>
        <v>5</v>
      </c>
      <c r="H149" s="2" t="str">
        <f ca="1">INDEX(Table1[QTY_ECER_MG_2],MG_2[[#This Row],[//]])&amp;" "&amp;INDEX(Table1[STN_ECER_MG_2],MG_2[[#This Row],[//]])</f>
        <v xml:space="preserve"> </v>
      </c>
      <c r="I149" s="4"/>
      <c r="J149" s="4"/>
      <c r="K149" s="2">
        <f ca="1">SUM(MG_2[[#This Row],[MASUK]]-SUM(MG_2[[#This Row],[KELUAR]:[BONGKAR]]))</f>
        <v>5</v>
      </c>
    </row>
  </sheetData>
  <conditionalFormatting sqref="D1:D1048576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topLeftCell="A55" workbookViewId="0">
      <selection activeCell="L131" sqref="L131"/>
    </sheetView>
  </sheetViews>
  <sheetFormatPr defaultRowHeight="15" x14ac:dyDescent="0.25"/>
  <cols>
    <col min="1" max="2" width="4" customWidth="1"/>
    <col min="3" max="4" width="5.5703125" customWidth="1"/>
    <col min="5" max="5" width="19.42578125" customWidth="1"/>
    <col min="6" max="6" width="6.7109375" customWidth="1"/>
    <col min="7" max="7" width="33.85546875" customWidth="1"/>
    <col min="8" max="8" width="14.85546875" customWidth="1"/>
    <col min="9" max="9" width="12" customWidth="1"/>
    <col min="10" max="10" width="18.42578125" customWidth="1"/>
    <col min="11" max="11" width="4.42578125" style="2" customWidth="1"/>
    <col min="12" max="12" width="9.140625" style="2" customWidth="1"/>
    <col min="13" max="13" width="10" bestFit="1" customWidth="1"/>
    <col min="14" max="14" width="2" customWidth="1"/>
    <col min="15" max="15" width="4.42578125" style="2" customWidth="1"/>
    <col min="16" max="16" width="7.5703125" style="2" customWidth="1"/>
    <col min="17" max="17" width="40.140625" bestFit="1" customWidth="1"/>
    <col min="18" max="18" width="9.140625" style="6"/>
  </cols>
  <sheetData>
    <row r="1" spans="1:17" x14ac:dyDescent="0.25">
      <c r="A1" t="s">
        <v>40</v>
      </c>
      <c r="B1" t="s">
        <v>49</v>
      </c>
      <c r="C1" t="s">
        <v>3</v>
      </c>
      <c r="D1" t="s">
        <v>5</v>
      </c>
      <c r="E1" t="s">
        <v>50</v>
      </c>
      <c r="F1" t="s">
        <v>3789</v>
      </c>
      <c r="G1" t="s">
        <v>48</v>
      </c>
      <c r="H1" t="s">
        <v>9</v>
      </c>
      <c r="I1" t="s">
        <v>7</v>
      </c>
      <c r="J1" t="s">
        <v>8</v>
      </c>
      <c r="K1" s="2" t="s">
        <v>47</v>
      </c>
      <c r="L1" s="2" t="s">
        <v>46</v>
      </c>
      <c r="M1" t="s">
        <v>45</v>
      </c>
      <c r="N1" t="s">
        <v>44</v>
      </c>
      <c r="O1" s="2" t="s">
        <v>43</v>
      </c>
      <c r="P1" s="2" t="s">
        <v>3790</v>
      </c>
      <c r="Q1" t="s">
        <v>22</v>
      </c>
    </row>
    <row r="2" spans="1:17" x14ac:dyDescent="0.25">
      <c r="A2">
        <v>1</v>
      </c>
      <c r="B2">
        <f ca="1">IF(MG_3[ID_3]="","",MATCH(MG_3[ID_3],Table1[ID_3],0))</f>
        <v>318</v>
      </c>
      <c r="C2">
        <f ca="1">MATCH(MG_3[Column3],Table6[POINTER],0)</f>
        <v>3492</v>
      </c>
      <c r="D2">
        <f ca="1">IF(MG_3[//]="",MATCH(MG_3[Column3],[2]!db[NB NOTA_C_QTY],0),INDEX(Table1[//DB],MG_3[//]))</f>
        <v>1300</v>
      </c>
      <c r="G2" t="str">
        <f ca="1">IF(MG_3[Column1]="",INDEX(Table1[NB BM],MG_3[//]),MG_3[[#This Row],[Column1]])</f>
        <v>Cutter Kenko A-300</v>
      </c>
      <c r="H2" t="str">
        <f ca="1">INDEX(Table1[QTY/ CTN],MG_3[//])</f>
        <v>30 LSN</v>
      </c>
      <c r="I2" t="str">
        <f ca="1">INDEX(Table1[FAKTUR],MG_3[//])</f>
        <v>ARTO MORO</v>
      </c>
      <c r="J2" t="str">
        <f ca="1">INDEX(Table1[SUPPLIER],MG_3[//])</f>
        <v>KENKO</v>
      </c>
      <c r="K2" s="2">
        <f ca="1">IF(MG_3[//]="",0,INDEX(Table1[CTN_MG_3],MG_3[//]))</f>
        <v>2</v>
      </c>
      <c r="L2" s="2" t="str">
        <f ca="1">IF(MG_3[//]="","",INDEX(Table1[QTY_ECER_MG_3],MG_3[[#This Row],[//]])&amp;" "&amp;INDEX(Table1[STN_ECER_MG_32],MG_3[[#This Row],[//]]))</f>
        <v xml:space="preserve"> </v>
      </c>
      <c r="M2" s="4"/>
      <c r="N2" s="4"/>
      <c r="O2" s="2">
        <f ca="1">SUM(MG_3[[#This Row],[MASUK]]-SUM(MG_3[[#This Row],[KELUAR]:[BONGKAR]]))</f>
        <v>2</v>
      </c>
      <c r="Q2" s="2" t="str">
        <f ca="1">LOWER(SUBSTITUTE(SUBSTITUTE(SUBSTITUTE(SUBSTITUTE(SUBSTITUTE(SUBSTITUTE(SUBSTITUTE(SUBSTITUTE(SUBSTITUTE(MG_3[NAMA BARANG]&amp;MG_3[QTY/ CTN]," ",),".",""),"-",""),"(",""),")",""),",",""),"/",""),"""",""),"+",""))</f>
        <v>cutterkenkoa30030lsn</v>
      </c>
    </row>
    <row r="3" spans="1:17" x14ac:dyDescent="0.25">
      <c r="A3">
        <v>2</v>
      </c>
      <c r="B3">
        <f ca="1">IF(MG_3[ID_3]="","",MATCH(MG_3[ID_3],Table1[ID_3],0))</f>
        <v>319</v>
      </c>
      <c r="C3">
        <f ca="1">MATCH(MG_3[Column3],Table6[POINTER],0)</f>
        <v>3494</v>
      </c>
      <c r="D3">
        <f ca="1">IF(MG_3[//]="",MATCH(MG_3[Column3],[2]!db[NB NOTA_C_QTY],0),INDEX(Table1[//DB],MG_3[//]))</f>
        <v>1305</v>
      </c>
      <c r="G3" t="str">
        <f ca="1">IF(MG_3[Column1]="",INDEX(Table1[NB BM],MG_3[//]),MG_3[[#This Row],[Column1]])</f>
        <v>Cutter Kenko L-500</v>
      </c>
      <c r="H3" t="str">
        <f ca="1">INDEX(Table1[QTY/ CTN],MG_3[//])</f>
        <v>20 LSN</v>
      </c>
      <c r="I3" t="str">
        <f ca="1">INDEX(Table1[FAKTUR],MG_3[//])</f>
        <v>ARTO MORO</v>
      </c>
      <c r="J3" t="str">
        <f ca="1">INDEX(Table1[SUPPLIER],MG_3[//])</f>
        <v>KENKO</v>
      </c>
      <c r="K3" s="2">
        <f ca="1">IF(MG_3[//]="",0,INDEX(Table1[CTN_MG_3],MG_3[//]))</f>
        <v>2</v>
      </c>
      <c r="L3" s="2" t="str">
        <f ca="1">IF(MG_3[//]="","",INDEX(Table1[QTY_ECER_MG_3],MG_3[[#This Row],[//]])&amp;" "&amp;INDEX(Table1[STN_ECER_MG_32],MG_3[[#This Row],[//]]))</f>
        <v xml:space="preserve"> </v>
      </c>
      <c r="M3" s="4"/>
      <c r="N3" s="4"/>
      <c r="O3" s="2">
        <f ca="1">SUM(MG_3[[#This Row],[MASUK]]-SUM(MG_3[[#This Row],[KELUAR]:[BONGKAR]]))</f>
        <v>2</v>
      </c>
      <c r="Q3" s="2" t="str">
        <f ca="1">LOWER(SUBSTITUTE(SUBSTITUTE(SUBSTITUTE(SUBSTITUTE(SUBSTITUTE(SUBSTITUTE(SUBSTITUTE(SUBSTITUTE(SUBSTITUTE(MG_3[NAMA BARANG]&amp;MG_3[QTY/ CTN]," ",),".",""),"-",""),"(",""),")",""),",",""),"/",""),"""",""),"+",""))</f>
        <v>cutterkenkol50020lsn</v>
      </c>
    </row>
    <row r="4" spans="1:17" x14ac:dyDescent="0.25">
      <c r="A4">
        <v>3</v>
      </c>
      <c r="B4">
        <f ca="1">IF(MG_3[ID_3]="","",MATCH(MG_3[ID_3],Table1[ID_3],0))</f>
        <v>320</v>
      </c>
      <c r="C4">
        <f ca="1">MATCH(MG_3[Column3],Table6[POINTER],0)</f>
        <v>3807</v>
      </c>
      <c r="D4">
        <f ca="1">IF(MG_3[//]="",MATCH(MG_3[Column3],[2]!db[NB NOTA_C_QTY],0),INDEX(Table1[//DB],MG_3[//]))</f>
        <v>1265</v>
      </c>
      <c r="G4" t="str">
        <f ca="1">IF(MG_3[Column1]="",INDEX(Table1[NB BM],MG_3[//]),MG_3[[#This Row],[Column1]])</f>
        <v>Tipe-ex Kenko KE-108</v>
      </c>
      <c r="H4" t="str">
        <f ca="1">INDEX(Table1[QTY/ CTN],MG_3[//])</f>
        <v>36 LSN</v>
      </c>
      <c r="I4" t="str">
        <f ca="1">INDEX(Table1[FAKTUR],MG_3[//])</f>
        <v>ARTO MORO</v>
      </c>
      <c r="J4" t="str">
        <f ca="1">INDEX(Table1[SUPPLIER],MG_3[//])</f>
        <v>KENKO</v>
      </c>
      <c r="K4" s="2">
        <f ca="1">IF(MG_3[//]="",0,INDEX(Table1[CTN_MG_3],MG_3[//]))</f>
        <v>2</v>
      </c>
      <c r="L4" s="2" t="str">
        <f ca="1">IF(MG_3[//]="","",INDEX(Table1[QTY_ECER_MG_3],MG_3[[#This Row],[//]])&amp;" "&amp;INDEX(Table1[STN_ECER_MG_32],MG_3[[#This Row],[//]]))</f>
        <v xml:space="preserve"> </v>
      </c>
      <c r="M4" s="4"/>
      <c r="N4" s="4">
        <v>1</v>
      </c>
      <c r="O4" s="2">
        <f ca="1">SUM(MG_3[[#This Row],[MASUK]]-SUM(MG_3[[#This Row],[KELUAR]:[BONGKAR]]))</f>
        <v>1</v>
      </c>
      <c r="Q4" s="2" t="str">
        <f ca="1">LOWER(SUBSTITUTE(SUBSTITUTE(SUBSTITUTE(SUBSTITUTE(SUBSTITUTE(SUBSTITUTE(SUBSTITUTE(SUBSTITUTE(SUBSTITUTE(MG_3[NAMA BARANG]&amp;MG_3[QTY/ CTN]," ",),".",""),"-",""),"(",""),")",""),",",""),"/",""),"""",""),"+",""))</f>
        <v>tipeexkenkoke10836lsn</v>
      </c>
    </row>
    <row r="5" spans="1:17" x14ac:dyDescent="0.25">
      <c r="A5">
        <v>4</v>
      </c>
      <c r="B5">
        <f ca="1">IF(MG_3[ID_3]="","",MATCH(MG_3[ID_3],Table1[ID_3],0))</f>
        <v>321</v>
      </c>
      <c r="C5">
        <f ca="1">MATCH(MG_3[Column3],Table6[POINTER],0)</f>
        <v>3816</v>
      </c>
      <c r="D5">
        <f ca="1">IF(MG_3[//]="",MATCH(MG_3[Column3],[2]!db[NB NOTA_C_QTY],0),INDEX(Table1[//DB],MG_3[//]))</f>
        <v>1402</v>
      </c>
      <c r="G5" t="str">
        <f ca="1">IF(MG_3[Column1]="",INDEX(Table1[NB BM],MG_3[//]),MG_3[[#This Row],[Column1]])</f>
        <v>Paper fastener Kenko PF-508 Warna</v>
      </c>
      <c r="H5" t="str">
        <f ca="1">INDEX(Table1[QTY/ CTN],MG_3[//])</f>
        <v>100 BOX</v>
      </c>
      <c r="I5" t="str">
        <f ca="1">INDEX(Table1[FAKTUR],MG_3[//])</f>
        <v>ARTO MORO</v>
      </c>
      <c r="J5" t="str">
        <f ca="1">INDEX(Table1[SUPPLIER],MG_3[//])</f>
        <v>KENKO</v>
      </c>
      <c r="K5" s="2">
        <f ca="1">IF(MG_3[//]="",0,INDEX(Table1[CTN_MG_3],MG_3[//]))</f>
        <v>1</v>
      </c>
      <c r="L5" s="2" t="str">
        <f ca="1">IF(MG_3[//]="","",INDEX(Table1[QTY_ECER_MG_3],MG_3[[#This Row],[//]])&amp;" "&amp;INDEX(Table1[STN_ECER_MG_32],MG_3[[#This Row],[//]]))</f>
        <v xml:space="preserve"> </v>
      </c>
      <c r="M5" s="4"/>
      <c r="N5" s="4"/>
      <c r="O5" s="2">
        <f ca="1">SUM(MG_3[[#This Row],[MASUK]]-SUM(MG_3[[#This Row],[KELUAR]:[BONGKAR]]))</f>
        <v>1</v>
      </c>
      <c r="Q5" s="2" t="str">
        <f ca="1">LOWER(SUBSTITUTE(SUBSTITUTE(SUBSTITUTE(SUBSTITUTE(SUBSTITUTE(SUBSTITUTE(SUBSTITUTE(SUBSTITUTE(SUBSTITUTE(MG_3[NAMA BARANG]&amp;MG_3[QTY/ CTN]," ",),".",""),"-",""),"(",""),")",""),",",""),"/",""),"""",""),"+",""))</f>
        <v>paperfastenerkenkopf508warna100box</v>
      </c>
    </row>
    <row r="6" spans="1:17" x14ac:dyDescent="0.25">
      <c r="A6">
        <v>5</v>
      </c>
      <c r="B6">
        <f ca="1">IF(MG_3[ID_3]="","",MATCH(MG_3[ID_3],Table1[ID_3],0))</f>
        <v>322</v>
      </c>
      <c r="C6">
        <f ca="1">MATCH(MG_3[Column3],Table6[POINTER],0)</f>
        <v>3493</v>
      </c>
      <c r="D6">
        <f ca="1">IF(MG_3[//]="",MATCH(MG_3[Column3],[2]!db[NB NOTA_C_QTY],0),INDEX(Table1[//DB],MG_3[//]))</f>
        <v>1303</v>
      </c>
      <c r="G6" t="str">
        <f ca="1">IF(MG_3[Column1]="",INDEX(Table1[NB BM],MG_3[//]),MG_3[[#This Row],[Column1]])</f>
        <v>Cutter Kenko K-200</v>
      </c>
      <c r="H6" t="str">
        <f ca="1">INDEX(Table1[QTY/ CTN],MG_3[//])</f>
        <v>30 LSN</v>
      </c>
      <c r="I6" t="str">
        <f ca="1">INDEX(Table1[FAKTUR],MG_3[//])</f>
        <v>ARTO MORO</v>
      </c>
      <c r="J6" t="str">
        <f ca="1">INDEX(Table1[SUPPLIER],MG_3[//])</f>
        <v>KENKO</v>
      </c>
      <c r="K6" s="2">
        <f ca="1">IF(MG_3[//]="",0,INDEX(Table1[CTN_MG_3],MG_3[//]))</f>
        <v>1</v>
      </c>
      <c r="L6" s="2" t="str">
        <f ca="1">IF(MG_3[//]="","",INDEX(Table1[QTY_ECER_MG_3],MG_3[[#This Row],[//]])&amp;" "&amp;INDEX(Table1[STN_ECER_MG_32],MG_3[[#This Row],[//]]))</f>
        <v xml:space="preserve"> </v>
      </c>
      <c r="M6" s="4"/>
      <c r="N6" s="4">
        <v>1</v>
      </c>
      <c r="O6" s="2">
        <f ca="1">SUM(MG_3[[#This Row],[MASUK]]-SUM(MG_3[[#This Row],[KELUAR]:[BONGKAR]]))</f>
        <v>0</v>
      </c>
      <c r="Q6" s="2" t="str">
        <f ca="1">LOWER(SUBSTITUTE(SUBSTITUTE(SUBSTITUTE(SUBSTITUTE(SUBSTITUTE(SUBSTITUTE(SUBSTITUTE(SUBSTITUTE(SUBSTITUTE(MG_3[NAMA BARANG]&amp;MG_3[QTY/ CTN]," ",),".",""),"-",""),"(",""),")",""),",",""),"/",""),"""",""),"+",""))</f>
        <v>cutterkenkok20030lsn</v>
      </c>
    </row>
    <row r="7" spans="1:17" x14ac:dyDescent="0.25">
      <c r="A7">
        <v>6</v>
      </c>
      <c r="B7">
        <f ca="1">IF(MG_3[ID_3]="","",MATCH(MG_3[ID_3],Table1[ID_3],0))</f>
        <v>323</v>
      </c>
      <c r="C7">
        <f ca="1">MATCH(MG_3[Column3],Table6[POINTER],0)</f>
        <v>3526</v>
      </c>
      <c r="D7">
        <f ca="1">IF(MG_3[//]="",MATCH(MG_3[Column3],[2]!db[NB NOTA_C_QTY],0),INDEX(Table1[//DB],MG_3[//]))</f>
        <v>1453</v>
      </c>
      <c r="G7" t="str">
        <f ca="1">IF(MG_3[Column1]="",INDEX(Table1[NB BM],MG_3[//]),MG_3[[#This Row],[Column1]])</f>
        <v>Gunting Kenko SC-848 N</v>
      </c>
      <c r="H7" t="str">
        <f ca="1">INDEX(Table1[QTY/ CTN],MG_3[//])</f>
        <v>10 LSN</v>
      </c>
      <c r="I7" t="str">
        <f ca="1">INDEX(Table1[FAKTUR],MG_3[//])</f>
        <v>ARTO MORO</v>
      </c>
      <c r="J7" t="str">
        <f ca="1">INDEX(Table1[SUPPLIER],MG_3[//])</f>
        <v>KENKO</v>
      </c>
      <c r="K7" s="2">
        <f ca="1">IF(MG_3[//]="",0,INDEX(Table1[CTN_MG_3],MG_3[//]))</f>
        <v>2</v>
      </c>
      <c r="L7" s="2" t="str">
        <f ca="1">IF(MG_3[//]="","",INDEX(Table1[QTY_ECER_MG_3],MG_3[[#This Row],[//]])&amp;" "&amp;INDEX(Table1[STN_ECER_MG_32],MG_3[[#This Row],[//]]))</f>
        <v xml:space="preserve"> </v>
      </c>
      <c r="M7" s="4"/>
      <c r="N7" s="4">
        <v>1</v>
      </c>
      <c r="O7" s="2">
        <f ca="1">SUM(MG_3[[#This Row],[MASUK]]-SUM(MG_3[[#This Row],[KELUAR]:[BONGKAR]]))</f>
        <v>1</v>
      </c>
      <c r="Q7" s="2" t="str">
        <f ca="1">LOWER(SUBSTITUTE(SUBSTITUTE(SUBSTITUTE(SUBSTITUTE(SUBSTITUTE(SUBSTITUTE(SUBSTITUTE(SUBSTITUTE(SUBSTITUTE(MG_3[NAMA BARANG]&amp;MG_3[QTY/ CTN]," ",),".",""),"-",""),"(",""),")",""),",",""),"/",""),"""",""),"+",""))</f>
        <v>guntingkenkosc848n10lsn</v>
      </c>
    </row>
    <row r="8" spans="1:17" x14ac:dyDescent="0.25">
      <c r="A8">
        <v>7</v>
      </c>
      <c r="B8">
        <f ca="1">IF(MG_3[ID_3]="","",MATCH(MG_3[ID_3],Table1[ID_3],0))</f>
        <v>324</v>
      </c>
      <c r="C8">
        <f ca="1">MATCH(MG_3[Column3],Table6[POINTER],0)</f>
        <v>3584</v>
      </c>
      <c r="D8">
        <f ca="1">IF(MG_3[//]="",MATCH(MG_3[Column3],[2]!db[NB NOTA_C_QTY],0),INDEX(Table1[//DB],MG_3[//]))</f>
        <v>1390</v>
      </c>
      <c r="G8" t="str">
        <f ca="1">IF(MG_3[Column1]="",INDEX(Table1[NB BM],MG_3[//]),MG_3[[#This Row],[Column1]])</f>
        <v>Lem cair Kenko LG-35</v>
      </c>
      <c r="H8" t="str">
        <f ca="1">INDEX(Table1[QTY/ CTN],MG_3[//])</f>
        <v>20 LSN</v>
      </c>
      <c r="I8" t="str">
        <f ca="1">INDEX(Table1[FAKTUR],MG_3[//])</f>
        <v>ARTO MORO</v>
      </c>
      <c r="J8" t="str">
        <f ca="1">INDEX(Table1[SUPPLIER],MG_3[//])</f>
        <v>KENKO</v>
      </c>
      <c r="K8" s="2">
        <f ca="1">IF(MG_3[//]="",0,INDEX(Table1[CTN_MG_3],MG_3[//]))</f>
        <v>3</v>
      </c>
      <c r="L8" s="2" t="str">
        <f ca="1">IF(MG_3[//]="","",INDEX(Table1[QTY_ECER_MG_3],MG_3[[#This Row],[//]])&amp;" "&amp;INDEX(Table1[STN_ECER_MG_32],MG_3[[#This Row],[//]]))</f>
        <v xml:space="preserve"> </v>
      </c>
      <c r="M8" s="4"/>
      <c r="N8" s="4">
        <v>1</v>
      </c>
      <c r="O8" s="2">
        <f ca="1">SUM(MG_3[[#This Row],[MASUK]]-SUM(MG_3[[#This Row],[KELUAR]:[BONGKAR]]))</f>
        <v>2</v>
      </c>
      <c r="Q8" s="2" t="str">
        <f ca="1">LOWER(SUBSTITUTE(SUBSTITUTE(SUBSTITUTE(SUBSTITUTE(SUBSTITUTE(SUBSTITUTE(SUBSTITUTE(SUBSTITUTE(SUBSTITUTE(MG_3[NAMA BARANG]&amp;MG_3[QTY/ CTN]," ",),".",""),"-",""),"(",""),")",""),",",""),"/",""),"""",""),"+",""))</f>
        <v>lemcairkenkolg3520lsn</v>
      </c>
    </row>
    <row r="9" spans="1:17" x14ac:dyDescent="0.25">
      <c r="A9">
        <v>8</v>
      </c>
      <c r="B9">
        <f ca="1">IF(MG_3[ID_3]="","",MATCH(MG_3[ID_3],Table1[ID_3],0))</f>
        <v>325</v>
      </c>
      <c r="C9">
        <f ca="1">MATCH(MG_3[Column3],Table6[POINTER],0)</f>
        <v>3739</v>
      </c>
      <c r="D9">
        <f ca="1">IF(MG_3[//]="",MATCH(MG_3[Column3],[2]!db[NB NOTA_C_QTY],0),INDEX(Table1[//DB],MG_3[//]))</f>
        <v>1478</v>
      </c>
      <c r="G9" t="str">
        <f ca="1">IF(MG_3[Column1]="",INDEX(Table1[NB BM],MG_3[//]),MG_3[[#This Row],[Column1]])</f>
        <v>Stapler Kenko HD-10 S mini</v>
      </c>
      <c r="H9" t="str">
        <f ca="1">INDEX(Table1[QTY/ CTN],MG_3[//])</f>
        <v>25 LSN</v>
      </c>
      <c r="I9" t="str">
        <f ca="1">INDEX(Table1[FAKTUR],MG_3[//])</f>
        <v>ARTO MORO</v>
      </c>
      <c r="J9" t="str">
        <f ca="1">INDEX(Table1[SUPPLIER],MG_3[//])</f>
        <v>KENKO</v>
      </c>
      <c r="K9" s="2">
        <f ca="1">IF(MG_3[//]="",0,INDEX(Table1[CTN_MG_3],MG_3[//]))</f>
        <v>2</v>
      </c>
      <c r="L9" s="2" t="str">
        <f ca="1">IF(MG_3[//]="","",INDEX(Table1[QTY_ECER_MG_3],MG_3[[#This Row],[//]])&amp;" "&amp;INDEX(Table1[STN_ECER_MG_32],MG_3[[#This Row],[//]]))</f>
        <v xml:space="preserve"> </v>
      </c>
      <c r="M9" s="4"/>
      <c r="N9" s="4">
        <v>1</v>
      </c>
      <c r="O9" s="2">
        <f ca="1">SUM(MG_3[[#This Row],[MASUK]]-SUM(MG_3[[#This Row],[KELUAR]:[BONGKAR]]))</f>
        <v>1</v>
      </c>
      <c r="Q9" s="2" t="str">
        <f ca="1">LOWER(SUBSTITUTE(SUBSTITUTE(SUBSTITUTE(SUBSTITUTE(SUBSTITUTE(SUBSTITUTE(SUBSTITUTE(SUBSTITUTE(SUBSTITUTE(MG_3[NAMA BARANG]&amp;MG_3[QTY/ CTN]," ",),".",""),"-",""),"(",""),")",""),",",""),"/",""),"""",""),"+",""))</f>
        <v>staplerkenkohd10smini25lsn</v>
      </c>
    </row>
    <row r="10" spans="1:17" x14ac:dyDescent="0.25">
      <c r="A10">
        <v>9</v>
      </c>
      <c r="B10">
        <f ca="1">IF(MG_3[ID_3]="","",MATCH(MG_3[ID_3],Table1[ID_3],0))</f>
        <v>326</v>
      </c>
      <c r="C10">
        <f ca="1">MATCH(MG_3[Column3],Table6[POINTER],0)</f>
        <v>3817</v>
      </c>
      <c r="D10">
        <f ca="1">IF(MG_3[//]="",MATCH(MG_3[Column3],[2]!db[NB NOTA_C_QTY],0),INDEX(Table1[//DB],MG_3[//]))</f>
        <v>1288</v>
      </c>
      <c r="G10" t="str">
        <f ca="1">IF(MG_3[Column1]="",INDEX(Table1[NB BM],MG_3[//]),MG_3[[#This Row],[Column1]])</f>
        <v>Tipe-ex Kertas Kenko CT-819</v>
      </c>
      <c r="H10" t="str">
        <f ca="1">INDEX(Table1[QTY/ CTN],MG_3[//])</f>
        <v>36 LSN</v>
      </c>
      <c r="I10" t="str">
        <f ca="1">INDEX(Table1[FAKTUR],MG_3[//])</f>
        <v>ARTO MORO</v>
      </c>
      <c r="J10" t="str">
        <f ca="1">INDEX(Table1[SUPPLIER],MG_3[//])</f>
        <v>KENKO</v>
      </c>
      <c r="K10" s="2">
        <f ca="1">IF(MG_3[//]="",0,INDEX(Table1[CTN_MG_3],MG_3[//]))</f>
        <v>2</v>
      </c>
      <c r="L10" s="2" t="str">
        <f ca="1">IF(MG_3[//]="","",INDEX(Table1[QTY_ECER_MG_3],MG_3[[#This Row],[//]])&amp;" "&amp;INDEX(Table1[STN_ECER_MG_32],MG_3[[#This Row],[//]]))</f>
        <v xml:space="preserve"> </v>
      </c>
      <c r="M10" s="4"/>
      <c r="N10" s="4"/>
      <c r="O10" s="2">
        <f ca="1">SUM(MG_3[[#This Row],[MASUK]]-SUM(MG_3[[#This Row],[KELUAR]:[BONGKAR]]))</f>
        <v>2</v>
      </c>
      <c r="Q10" s="2" t="str">
        <f ca="1">LOWER(SUBSTITUTE(SUBSTITUTE(SUBSTITUTE(SUBSTITUTE(SUBSTITUTE(SUBSTITUTE(SUBSTITUTE(SUBSTITUTE(SUBSTITUTE(MG_3[NAMA BARANG]&amp;MG_3[QTY/ CTN]," ",),".",""),"-",""),"(",""),")",""),",",""),"/",""),"""",""),"+",""))</f>
        <v>tipeexkertaskenkoct81936lsn</v>
      </c>
    </row>
    <row r="11" spans="1:17" x14ac:dyDescent="0.25">
      <c r="A11">
        <v>10</v>
      </c>
      <c r="B11">
        <f ca="1">IF(MG_3[ID_3]="","",MATCH(MG_3[ID_3],Table1[ID_3],0))</f>
        <v>327</v>
      </c>
      <c r="C11">
        <f ca="1">MATCH(MG_3[Column3],Table6[POINTER],0)</f>
        <v>3818</v>
      </c>
      <c r="D11">
        <f ca="1">IF(MG_3[//]="",MATCH(MG_3[Column3],[2]!db[NB NOTA_C_QTY],0),INDEX(Table1[//DB],MG_3[//]))</f>
        <v>1299</v>
      </c>
      <c r="G11" t="str">
        <f ca="1">IF(MG_3[Column1]="",INDEX(Table1[NB BM],MG_3[//]),MG_3[[#This Row],[Column1]])</f>
        <v>Tipe-ex Kertas Kenko CT-919</v>
      </c>
      <c r="H11" t="str">
        <f ca="1">INDEX(Table1[QTY/ CTN],MG_3[//])</f>
        <v>36 LSN</v>
      </c>
      <c r="I11" t="str">
        <f ca="1">INDEX(Table1[FAKTUR],MG_3[//])</f>
        <v>ARTO MORO</v>
      </c>
      <c r="J11" t="str">
        <f ca="1">INDEX(Table1[SUPPLIER],MG_3[//])</f>
        <v>KENKO</v>
      </c>
      <c r="K11" s="2">
        <f ca="1">IF(MG_3[//]="",0,INDEX(Table1[CTN_MG_3],MG_3[//]))</f>
        <v>2</v>
      </c>
      <c r="L11" s="2" t="str">
        <f ca="1">IF(MG_3[//]="","",INDEX(Table1[QTY_ECER_MG_3],MG_3[[#This Row],[//]])&amp;" "&amp;INDEX(Table1[STN_ECER_MG_32],MG_3[[#This Row],[//]]))</f>
        <v xml:space="preserve"> </v>
      </c>
      <c r="M11" s="4"/>
      <c r="N11" s="4"/>
      <c r="O11" s="2">
        <f ca="1">SUM(MG_3[[#This Row],[MASUK]]-SUM(MG_3[[#This Row],[KELUAR]:[BONGKAR]]))</f>
        <v>2</v>
      </c>
      <c r="Q11" s="2" t="str">
        <f ca="1">LOWER(SUBSTITUTE(SUBSTITUTE(SUBSTITUTE(SUBSTITUTE(SUBSTITUTE(SUBSTITUTE(SUBSTITUTE(SUBSTITUTE(SUBSTITUTE(MG_3[NAMA BARANG]&amp;MG_3[QTY/ CTN]," ",),".",""),"-",""),"(",""),")",""),",",""),"/",""),"""",""),"+",""))</f>
        <v>tipeexkertaskenkoct91936lsn</v>
      </c>
    </row>
    <row r="12" spans="1:17" x14ac:dyDescent="0.25">
      <c r="A12">
        <v>11</v>
      </c>
      <c r="B12">
        <f ca="1">IF(MG_3[ID_3]="","",MATCH(MG_3[ID_3],Table1[ID_3],0))</f>
        <v>328</v>
      </c>
      <c r="C12">
        <f ca="1">MATCH(MG_3[Column3],Table6[POINTER],0)</f>
        <v>2710</v>
      </c>
      <c r="D12">
        <f ca="1">IF(MG_3[//]="",MATCH(MG_3[Column3],[2]!db[NB NOTA_C_QTY],0),INDEX(Table1[//DB],MG_3[//]))</f>
        <v>817</v>
      </c>
      <c r="G12" t="str">
        <f ca="1">IF(MG_3[Column1]="",INDEX(Table1[NB BM],MG_3[//]),MG_3[[#This Row],[Column1]])</f>
        <v>Garisan 30cm Besi TF</v>
      </c>
      <c r="H12" t="str">
        <f ca="1">INDEX(Table1[QTY/ CTN],MG_3[//])</f>
        <v>50 LSN</v>
      </c>
      <c r="I12" t="str">
        <f ca="1">INDEX(Table1[FAKTUR],MG_3[//])</f>
        <v>UNTANA</v>
      </c>
      <c r="J12" t="str">
        <f ca="1">INDEX(Table1[SUPPLIER],MG_3[//])</f>
        <v>DUTA BUANA</v>
      </c>
      <c r="K12" s="2">
        <f ca="1">IF(MG_3[//]="",0,INDEX(Table1[CTN_MG_3],MG_3[//]))</f>
        <v>2</v>
      </c>
      <c r="L12" s="2" t="str">
        <f ca="1">IF(MG_3[//]="","",INDEX(Table1[QTY_ECER_MG_3],MG_3[[#This Row],[//]])&amp;" "&amp;INDEX(Table1[STN_ECER_MG_32],MG_3[[#This Row],[//]]))</f>
        <v xml:space="preserve"> </v>
      </c>
      <c r="M12" s="4"/>
      <c r="N12" s="4"/>
      <c r="O12" s="2">
        <f ca="1">SUM(MG_3[[#This Row],[MASUK]]-SUM(MG_3[[#This Row],[KELUAR]:[BONGKAR]]))</f>
        <v>2</v>
      </c>
      <c r="P12" s="2" t="s">
        <v>3796</v>
      </c>
      <c r="Q12" s="2" t="str">
        <f ca="1">LOWER(SUBSTITUTE(SUBSTITUTE(SUBSTITUTE(SUBSTITUTE(SUBSTITUTE(SUBSTITUTE(SUBSTITUTE(SUBSTITUTE(SUBSTITUTE(MG_3[NAMA BARANG]&amp;MG_3[QTY/ CTN]," ",),".",""),"-",""),"(",""),")",""),",",""),"/",""),"""",""),"+",""))</f>
        <v>garisan30cmbesitf50lsn</v>
      </c>
    </row>
    <row r="13" spans="1:17" x14ac:dyDescent="0.25">
      <c r="A13">
        <v>12</v>
      </c>
      <c r="B13">
        <f ca="1">IF(MG_3[ID_3]="","",MATCH(MG_3[ID_3],Table1[ID_3],0))</f>
        <v>329</v>
      </c>
      <c r="C13">
        <f ca="1">MATCH(MG_3[Column3],Table6[POINTER],0)</f>
        <v>2719</v>
      </c>
      <c r="D13">
        <f ca="1">IF(MG_3[//]="",MATCH(MG_3[Column3],[2]!db[NB NOTA_C_QTY],0),INDEX(Table1[//DB],MG_3[//]))</f>
        <v>820</v>
      </c>
      <c r="G13" t="str">
        <f ca="1">IF(MG_3[Column1]="",INDEX(Table1[NB BM],MG_3[//]),MG_3[[#This Row],[Column1]])</f>
        <v>Garisan 40cm Besi TF</v>
      </c>
      <c r="H13" t="str">
        <f ca="1">INDEX(Table1[QTY/ CTN],MG_3[//])</f>
        <v>25 LSN</v>
      </c>
      <c r="I13" t="str">
        <f ca="1">INDEX(Table1[FAKTUR],MG_3[//])</f>
        <v>UNTANA</v>
      </c>
      <c r="J13" t="str">
        <f ca="1">INDEX(Table1[SUPPLIER],MG_3[//])</f>
        <v>DUTA BUANA</v>
      </c>
      <c r="K13" s="2">
        <f ca="1">IF(MG_3[//]="",0,INDEX(Table1[CTN_MG_3],MG_3[//]))</f>
        <v>1</v>
      </c>
      <c r="L13" s="2" t="str">
        <f ca="1">IF(MG_3[//]="","",INDEX(Table1[QTY_ECER_MG_3],MG_3[[#This Row],[//]])&amp;" "&amp;INDEX(Table1[STN_ECER_MG_32],MG_3[[#This Row],[//]]))</f>
        <v xml:space="preserve"> </v>
      </c>
      <c r="M13" s="4"/>
      <c r="N13" s="4"/>
      <c r="O13" s="2">
        <f ca="1">SUM(MG_3[[#This Row],[MASUK]]-SUM(MG_3[[#This Row],[KELUAR]:[BONGKAR]]))</f>
        <v>1</v>
      </c>
      <c r="P13" s="2" t="s">
        <v>3796</v>
      </c>
      <c r="Q13" s="2" t="str">
        <f ca="1">LOWER(SUBSTITUTE(SUBSTITUTE(SUBSTITUTE(SUBSTITUTE(SUBSTITUTE(SUBSTITUTE(SUBSTITUTE(SUBSTITUTE(SUBSTITUTE(MG_3[NAMA BARANG]&amp;MG_3[QTY/ CTN]," ",),".",""),"-",""),"(",""),")",""),",",""),"/",""),"""",""),"+",""))</f>
        <v>garisan40cmbesitf25lsn</v>
      </c>
    </row>
    <row r="14" spans="1:17" x14ac:dyDescent="0.25">
      <c r="A14">
        <v>13</v>
      </c>
      <c r="B14">
        <f ca="1">IF(MG_3[ID_3]="","",MATCH(MG_3[ID_3],Table1[ID_3],0))</f>
        <v>330</v>
      </c>
      <c r="C14">
        <f ca="1">MATCH(MG_3[Column3],Table6[POINTER],0)</f>
        <v>2720</v>
      </c>
      <c r="D14">
        <f ca="1">IF(MG_3[//]="",MATCH(MG_3[Column3],[2]!db[NB NOTA_C_QTY],0),INDEX(Table1[//DB],MG_3[//]))</f>
        <v>810</v>
      </c>
      <c r="G14" t="str">
        <f ca="1">IF(MG_3[Column1]="",INDEX(Table1[NB BM],MG_3[//]),MG_3[[#This Row],[Column1]])</f>
        <v>Garisan 50cm Besi TF</v>
      </c>
      <c r="H14" t="str">
        <f ca="1">INDEX(Table1[QTY/ CTN],MG_3[//])</f>
        <v>25 LSN</v>
      </c>
      <c r="I14" t="str">
        <f ca="1">INDEX(Table1[FAKTUR],MG_3[//])</f>
        <v>UNTANA</v>
      </c>
      <c r="J14" t="str">
        <f ca="1">INDEX(Table1[SUPPLIER],MG_3[//])</f>
        <v>DUTA BUANA</v>
      </c>
      <c r="K14" s="2">
        <f ca="1">IF(MG_3[//]="",0,INDEX(Table1[CTN_MG_3],MG_3[//]))</f>
        <v>1</v>
      </c>
      <c r="L14" s="2" t="str">
        <f ca="1">IF(MG_3[//]="","",INDEX(Table1[QTY_ECER_MG_3],MG_3[[#This Row],[//]])&amp;" "&amp;INDEX(Table1[STN_ECER_MG_32],MG_3[[#This Row],[//]]))</f>
        <v xml:space="preserve"> </v>
      </c>
      <c r="M14" s="4"/>
      <c r="N14" s="4"/>
      <c r="O14" s="2">
        <f ca="1">SUM(MG_3[[#This Row],[MASUK]]-SUM(MG_3[[#This Row],[KELUAR]:[BONGKAR]]))</f>
        <v>1</v>
      </c>
      <c r="P14" s="2" t="s">
        <v>3796</v>
      </c>
      <c r="Q14" s="2" t="str">
        <f ca="1">LOWER(SUBSTITUTE(SUBSTITUTE(SUBSTITUTE(SUBSTITUTE(SUBSTITUTE(SUBSTITUTE(SUBSTITUTE(SUBSTITUTE(SUBSTITUTE(MG_3[NAMA BARANG]&amp;MG_3[QTY/ CTN]," ",),".",""),"-",""),"(",""),")",""),",",""),"/",""),"""",""),"+",""))</f>
        <v>garisan50cmbesitf25lsn</v>
      </c>
    </row>
    <row r="15" spans="1:17" x14ac:dyDescent="0.25">
      <c r="A15">
        <v>14</v>
      </c>
      <c r="B15">
        <f ca="1">IF(MG_3[ID_3]="","",MATCH(MG_3[ID_3],Table1[ID_3],0))</f>
        <v>331</v>
      </c>
      <c r="C15">
        <f ca="1">MATCH(MG_3[Column3],Table6[POINTER],0)</f>
        <v>2721</v>
      </c>
      <c r="D15">
        <f ca="1">IF(MG_3[//]="",MATCH(MG_3[Column3],[2]!db[NB NOTA_C_QTY],0),INDEX(Table1[//DB],MG_3[//]))</f>
        <v>821</v>
      </c>
      <c r="G15" t="str">
        <f ca="1">IF(MG_3[Column1]="",INDEX(Table1[NB BM],MG_3[//]),MG_3[[#This Row],[Column1]])</f>
        <v>Garisan 60cm Besi TF</v>
      </c>
      <c r="H15" t="str">
        <f ca="1">INDEX(Table1[QTY/ CTN],MG_3[//])</f>
        <v>25 LSN</v>
      </c>
      <c r="I15" t="str">
        <f ca="1">INDEX(Table1[FAKTUR],MG_3[//])</f>
        <v>UNTANA</v>
      </c>
      <c r="J15" t="str">
        <f ca="1">INDEX(Table1[SUPPLIER],MG_3[//])</f>
        <v>DUTA BUANA</v>
      </c>
      <c r="K15" s="2">
        <f ca="1">IF(MG_3[//]="",0,INDEX(Table1[CTN_MG_3],MG_3[//]))</f>
        <v>1</v>
      </c>
      <c r="L15" s="2" t="str">
        <f ca="1">IF(MG_3[//]="","",INDEX(Table1[QTY_ECER_MG_3],MG_3[[#This Row],[//]])&amp;" "&amp;INDEX(Table1[STN_ECER_MG_32],MG_3[[#This Row],[//]]))</f>
        <v xml:space="preserve"> </v>
      </c>
      <c r="M15" s="4"/>
      <c r="N15" s="4"/>
      <c r="O15" s="2">
        <f ca="1">SUM(MG_3[[#This Row],[MASUK]]-SUM(MG_3[[#This Row],[KELUAR]:[BONGKAR]]))</f>
        <v>1</v>
      </c>
      <c r="P15" s="2" t="s">
        <v>3796</v>
      </c>
      <c r="Q15" s="2" t="str">
        <f ca="1">LOWER(SUBSTITUTE(SUBSTITUTE(SUBSTITUTE(SUBSTITUTE(SUBSTITUTE(SUBSTITUTE(SUBSTITUTE(SUBSTITUTE(SUBSTITUTE(MG_3[NAMA BARANG]&amp;MG_3[QTY/ CTN]," ",),".",""),"-",""),"(",""),")",""),",",""),"/",""),"""",""),"+",""))</f>
        <v>garisan60cmbesitf25lsn</v>
      </c>
    </row>
    <row r="16" spans="1:17" x14ac:dyDescent="0.25">
      <c r="A16">
        <v>15</v>
      </c>
      <c r="B16">
        <f ca="1">IF(MG_3[ID_3]="","",MATCH(MG_3[ID_3],Table1[ID_3],0))</f>
        <v>332</v>
      </c>
      <c r="C16">
        <f ca="1">MATCH(MG_3[Column3],Table6[POINTER],0)</f>
        <v>412</v>
      </c>
      <c r="D16">
        <f ca="1">IF(MG_3[//]="",MATCH(MG_3[Column3],[2]!db[NB NOTA_C_QTY],0),INDEX(Table1[//DB],MG_3[//]))</f>
        <v>117</v>
      </c>
      <c r="G16" t="str">
        <f ca="1">IF(MG_3[Column1]="",INDEX(Table1[NB BM],MG_3[//]),MG_3[[#This Row],[Column1]])</f>
        <v>Bp gel TF-3115 hitek knock 0.3mm</v>
      </c>
      <c r="H16" t="str">
        <f ca="1">INDEX(Table1[QTY/ CTN],MG_3[//])</f>
        <v>96 LSN</v>
      </c>
      <c r="I16" t="str">
        <f ca="1">INDEX(Table1[FAKTUR],MG_3[//])</f>
        <v>UNTANA</v>
      </c>
      <c r="J16" t="str">
        <f ca="1">INDEX(Table1[SUPPLIER],MG_3[//])</f>
        <v>DUTA BUANA</v>
      </c>
      <c r="K16" s="2">
        <f ca="1">IF(MG_3[//]="",0,INDEX(Table1[CTN_MG_3],MG_3[//]))</f>
        <v>5</v>
      </c>
      <c r="L16" s="2" t="str">
        <f ca="1">IF(MG_3[//]="","",INDEX(Table1[QTY_ECER_MG_3],MG_3[[#This Row],[//]])&amp;" "&amp;INDEX(Table1[STN_ECER_MG_32],MG_3[[#This Row],[//]]))</f>
        <v xml:space="preserve"> </v>
      </c>
      <c r="M16" s="4"/>
      <c r="N16" s="4"/>
      <c r="O16" s="2">
        <f ca="1">SUM(MG_3[[#This Row],[MASUK]]-SUM(MG_3[[#This Row],[KELUAR]:[BONGKAR]]))</f>
        <v>5</v>
      </c>
      <c r="P16" s="2" t="s">
        <v>3796</v>
      </c>
      <c r="Q16" s="2" t="str">
        <f ca="1">LOWER(SUBSTITUTE(SUBSTITUTE(SUBSTITUTE(SUBSTITUTE(SUBSTITUTE(SUBSTITUTE(SUBSTITUTE(SUBSTITUTE(SUBSTITUTE(MG_3[NAMA BARANG]&amp;MG_3[QTY/ CTN]," ",),".",""),"-",""),"(",""),")",""),",",""),"/",""),"""",""),"+",""))</f>
        <v>bpgeltf3115hitekknock03mm96lsn</v>
      </c>
    </row>
    <row r="17" spans="1:17" x14ac:dyDescent="0.25">
      <c r="A17">
        <v>16</v>
      </c>
      <c r="B17">
        <f ca="1">IF(MG_3[ID_3]="","",MATCH(MG_3[ID_3],Table1[ID_3],0))</f>
        <v>333</v>
      </c>
      <c r="C17">
        <f ca="1">MATCH(MG_3[Column3],Table6[POINTER],0)</f>
        <v>2654</v>
      </c>
      <c r="D17">
        <f ca="1">IF(MG_3[//]="",MATCH(MG_3[Column3],[2]!db[NB NOTA_C_QTY],0),INDEX(Table1[//DB],MG_3[//]))</f>
        <v>769</v>
      </c>
      <c r="G17" t="str">
        <f ca="1">IF(MG_3[Column1]="",INDEX(Table1[NB BM],MG_3[//]),MG_3[[#This Row],[Column1]])</f>
        <v>Clip Board Kayu Enter</v>
      </c>
      <c r="H17" t="str">
        <f ca="1">INDEX(Table1[QTY/ CTN],MG_3[//])</f>
        <v>12 LSN</v>
      </c>
      <c r="I17" t="str">
        <f ca="1">INDEX(Table1[FAKTUR],MG_3[//])</f>
        <v>UNTANA</v>
      </c>
      <c r="J17" t="str">
        <f ca="1">INDEX(Table1[SUPPLIER],MG_3[//])</f>
        <v>ETJ</v>
      </c>
      <c r="K17" s="2">
        <f ca="1">IF(MG_3[//]="",0,INDEX(Table1[CTN_MG_3],MG_3[//]))</f>
        <v>5</v>
      </c>
      <c r="L17" s="2" t="str">
        <f ca="1">IF(MG_3[//]="","",INDEX(Table1[QTY_ECER_MG_3],MG_3[[#This Row],[//]])&amp;" "&amp;INDEX(Table1[STN_ECER_MG_32],MG_3[[#This Row],[//]]))</f>
        <v xml:space="preserve"> </v>
      </c>
      <c r="M17" s="4"/>
      <c r="N17" s="4">
        <v>2</v>
      </c>
      <c r="O17" s="2">
        <f ca="1">SUM(MG_3[[#This Row],[MASUK]]-SUM(MG_3[[#This Row],[KELUAR]:[BONGKAR]]))</f>
        <v>3</v>
      </c>
      <c r="P17" s="2" t="s">
        <v>3796</v>
      </c>
      <c r="Q17" s="2" t="str">
        <f ca="1">LOWER(SUBSTITUTE(SUBSTITUTE(SUBSTITUTE(SUBSTITUTE(SUBSTITUTE(SUBSTITUTE(SUBSTITUTE(SUBSTITUTE(SUBSTITUTE(MG_3[NAMA BARANG]&amp;MG_3[QTY/ CTN]," ",),".",""),"-",""),"(",""),")",""),",",""),"/",""),"""",""),"+",""))</f>
        <v>clipboardkayuenter12lsn</v>
      </c>
    </row>
    <row r="18" spans="1:17" x14ac:dyDescent="0.25">
      <c r="A18">
        <v>17</v>
      </c>
      <c r="B18">
        <f ca="1">IF(MG_3[ID_3]="","",MATCH(MG_3[ID_3],Table1[ID_3],0))</f>
        <v>334</v>
      </c>
      <c r="C18" t="e">
        <f ca="1">MATCH(MG_3[Column3],Table6[POINTER],0)</f>
        <v>#N/A</v>
      </c>
      <c r="D18">
        <f ca="1">IF(MG_3[//]="",MATCH(MG_3[Column3],[2]!db[NB NOTA_C_QTY],0),INDEX(Table1[//DB],MG_3[//]))</f>
        <v>1634</v>
      </c>
      <c r="G18" t="str">
        <f ca="1">IF(MG_3[Column1]="",INDEX(Table1[NB BM],MG_3[//]),MG_3[[#This Row],[Column1]])</f>
        <v>Malam Shintoeng B 6-12W</v>
      </c>
      <c r="H18" t="str">
        <f ca="1">INDEX(Table1[QTY/ CTN],MG_3[//])</f>
        <v>150 PCS</v>
      </c>
      <c r="I18" t="str">
        <f ca="1">INDEX(Table1[FAKTUR],MG_3[//])</f>
        <v>UNTANA</v>
      </c>
      <c r="J18" t="str">
        <f ca="1">INDEX(Table1[SUPPLIER],MG_3[//])</f>
        <v>HANSA</v>
      </c>
      <c r="K18" s="2">
        <f ca="1">IF(MG_3[//]="",0,INDEX(Table1[CTN_MG_3],MG_3[//]))</f>
        <v>1</v>
      </c>
      <c r="L18" s="2" t="str">
        <f ca="1">IF(MG_3[//]="","",INDEX(Table1[QTY_ECER_MG_3],MG_3[[#This Row],[//]])&amp;" "&amp;INDEX(Table1[STN_ECER_MG_32],MG_3[[#This Row],[//]]))</f>
        <v xml:space="preserve"> </v>
      </c>
      <c r="M18" s="4"/>
      <c r="N18" s="4">
        <v>1</v>
      </c>
      <c r="O18" s="2">
        <f ca="1">SUM(MG_3[[#This Row],[MASUK]]-SUM(MG_3[[#This Row],[KELUAR]:[BONGKAR]]))</f>
        <v>0</v>
      </c>
      <c r="Q18" s="2" t="str">
        <f ca="1">LOWER(SUBSTITUTE(SUBSTITUTE(SUBSTITUTE(SUBSTITUTE(SUBSTITUTE(SUBSTITUTE(SUBSTITUTE(SUBSTITUTE(SUBSTITUTE(MG_3[NAMA BARANG]&amp;MG_3[QTY/ CTN]," ",),".",""),"-",""),"(",""),")",""),",",""),"/",""),"""",""),"+",""))</f>
        <v>malamshintoengb612w150pcs</v>
      </c>
    </row>
    <row r="19" spans="1:17" x14ac:dyDescent="0.25">
      <c r="A19">
        <v>18</v>
      </c>
      <c r="B19">
        <f ca="1">IF(MG_3[ID_3]="","",MATCH(MG_3[ID_3],Table1[ID_3],0))</f>
        <v>335</v>
      </c>
      <c r="C19" t="e">
        <f ca="1">MATCH(MG_3[Column3],Table6[POINTER],0)</f>
        <v>#N/A</v>
      </c>
      <c r="D19">
        <f ca="1">IF(MG_3[//]="",MATCH(MG_3[Column3],[2]!db[NB NOTA_C_QTY],0),INDEX(Table1[//DB],MG_3[//]))</f>
        <v>1633</v>
      </c>
      <c r="G19" t="str">
        <f ca="1">IF(MG_3[Column1]="",INDEX(Table1[NB BM],MG_3[//]),MG_3[[#This Row],[Column1]])</f>
        <v>Malam Shintoeng B 1W polos</v>
      </c>
      <c r="H19" t="str">
        <f ca="1">INDEX(Table1[QTY/ CTN],MG_3[//])</f>
        <v>180 PCS</v>
      </c>
      <c r="I19" t="str">
        <f ca="1">INDEX(Table1[FAKTUR],MG_3[//])</f>
        <v>UNTANA</v>
      </c>
      <c r="J19" t="str">
        <f ca="1">INDEX(Table1[SUPPLIER],MG_3[//])</f>
        <v>HANSA</v>
      </c>
      <c r="K19" s="2">
        <f ca="1">IF(MG_3[//]="",0,INDEX(Table1[CTN_MG_3],MG_3[//]))</f>
        <v>0</v>
      </c>
      <c r="L19" s="2" t="str">
        <f ca="1">IF(MG_3[//]="","",INDEX(Table1[QTY_ECER_MG_3],MG_3[[#This Row],[//]])&amp;" "&amp;INDEX(Table1[STN_ECER_MG_32],MG_3[[#This Row],[//]]))</f>
        <v>12 PCS</v>
      </c>
      <c r="M19" s="4"/>
      <c r="N19" s="4"/>
      <c r="O19" s="2">
        <f ca="1">SUM(MG_3[[#This Row],[MASUK]]-SUM(MG_3[[#This Row],[KELUAR]:[BONGKAR]]))</f>
        <v>0</v>
      </c>
      <c r="Q19" s="2" t="str">
        <f ca="1">LOWER(SUBSTITUTE(SUBSTITUTE(SUBSTITUTE(SUBSTITUTE(SUBSTITUTE(SUBSTITUTE(SUBSTITUTE(SUBSTITUTE(SUBSTITUTE(MG_3[NAMA BARANG]&amp;MG_3[QTY/ CTN]," ",),".",""),"-",""),"(",""),")",""),",",""),"/",""),"""",""),"+",""))</f>
        <v>malamshintoengb1wpolos180pcs</v>
      </c>
    </row>
    <row r="20" spans="1:17" x14ac:dyDescent="0.25">
      <c r="A20">
        <v>19</v>
      </c>
      <c r="B20">
        <f ca="1">IF(MG_3[ID_3]="","",MATCH(MG_3[ID_3],Table1[ID_3],0))</f>
        <v>336</v>
      </c>
      <c r="C20" t="e">
        <f ca="1">MATCH(MG_3[Column3],Table6[POINTER],0)</f>
        <v>#N/A</v>
      </c>
      <c r="D20">
        <f ca="1">IF(MG_3[//]="",MATCH(MG_3[Column3],[2]!db[NB NOTA_C_QTY],0),INDEX(Table1[//DB],MG_3[//]))</f>
        <v>1634</v>
      </c>
      <c r="G20" t="str">
        <f ca="1">IF(MG_3[Column1]="",INDEX(Table1[NB BM],MG_3[//]),MG_3[[#This Row],[Column1]])</f>
        <v>Malam Shintoeng B 6-12W</v>
      </c>
      <c r="H20" t="str">
        <f ca="1">INDEX(Table1[QTY/ CTN],MG_3[//])</f>
        <v>150 PCS</v>
      </c>
      <c r="I20" t="str">
        <f ca="1">INDEX(Table1[FAKTUR],MG_3[//])</f>
        <v>UNTANA</v>
      </c>
      <c r="J20" t="str">
        <f ca="1">INDEX(Table1[SUPPLIER],MG_3[//])</f>
        <v>HANSA</v>
      </c>
      <c r="K20" s="2">
        <f ca="1">IF(MG_3[//]="",0,INDEX(Table1[CTN_MG_3],MG_3[//]))</f>
        <v>0</v>
      </c>
      <c r="L20" s="2" t="str">
        <f ca="1">IF(MG_3[//]="","",INDEX(Table1[QTY_ECER_MG_3],MG_3[[#This Row],[//]])&amp;" "&amp;INDEX(Table1[STN_ECER_MG_32],MG_3[[#This Row],[//]]))</f>
        <v>12 PCS</v>
      </c>
      <c r="M20" s="4"/>
      <c r="N20" s="4"/>
      <c r="O20" s="2">
        <f ca="1">SUM(MG_3[[#This Row],[MASUK]]-SUM(MG_3[[#This Row],[KELUAR]:[BONGKAR]]))</f>
        <v>0</v>
      </c>
      <c r="Q20" s="2" t="str">
        <f ca="1">LOWER(SUBSTITUTE(SUBSTITUTE(SUBSTITUTE(SUBSTITUTE(SUBSTITUTE(SUBSTITUTE(SUBSTITUTE(SUBSTITUTE(SUBSTITUTE(MG_3[NAMA BARANG]&amp;MG_3[QTY/ CTN]," ",),".",""),"-",""),"(",""),")",""),",",""),"/",""),"""",""),"+",""))</f>
        <v>malamshintoengb612w150pcs</v>
      </c>
    </row>
    <row r="21" spans="1:17" x14ac:dyDescent="0.25">
      <c r="A21">
        <v>20</v>
      </c>
      <c r="B21">
        <f ca="1">IF(MG_3[ID_3]="","",MATCH(MG_3[ID_3],Table1[ID_3],0))</f>
        <v>337</v>
      </c>
      <c r="C21" t="e">
        <f ca="1">MATCH(MG_3[Column3],Table6[POINTER],0)</f>
        <v>#N/A</v>
      </c>
      <c r="D21">
        <f ca="1">IF(MG_3[//]="",MATCH(MG_3[Column3],[2]!db[NB NOTA_C_QTY],0),INDEX(Table1[//DB],MG_3[//]))</f>
        <v>1640</v>
      </c>
      <c r="G21" t="str">
        <f ca="1">IF(MG_3[Column1]="",INDEX(Table1[NB BM],MG_3[//]),MG_3[[#This Row],[Column1]])</f>
        <v>Malam Shintoeng TG 6-12W</v>
      </c>
      <c r="H21" t="str">
        <f ca="1">INDEX(Table1[QTY/ CTN],MG_3[//])</f>
        <v>210 PCS</v>
      </c>
      <c r="I21" t="str">
        <f ca="1">INDEX(Table1[FAKTUR],MG_3[//])</f>
        <v>UNTANA</v>
      </c>
      <c r="J21" t="str">
        <f ca="1">INDEX(Table1[SUPPLIER],MG_3[//])</f>
        <v>HANSA</v>
      </c>
      <c r="K21" s="2">
        <f ca="1">IF(MG_3[//]="",0,INDEX(Table1[CTN_MG_3],MG_3[//]))</f>
        <v>0</v>
      </c>
      <c r="L21" s="2" t="str">
        <f ca="1">IF(MG_3[//]="","",INDEX(Table1[QTY_ECER_MG_3],MG_3[[#This Row],[//]])&amp;" "&amp;INDEX(Table1[STN_ECER_MG_32],MG_3[[#This Row],[//]]))</f>
        <v>12 PCS</v>
      </c>
      <c r="M21" s="4"/>
      <c r="N21" s="4"/>
      <c r="O21" s="2">
        <f ca="1">SUM(MG_3[[#This Row],[MASUK]]-SUM(MG_3[[#This Row],[KELUAR]:[BONGKAR]]))</f>
        <v>0</v>
      </c>
      <c r="Q21" s="2" t="str">
        <f ca="1">LOWER(SUBSTITUTE(SUBSTITUTE(SUBSTITUTE(SUBSTITUTE(SUBSTITUTE(SUBSTITUTE(SUBSTITUTE(SUBSTITUTE(SUBSTITUTE(MG_3[NAMA BARANG]&amp;MG_3[QTY/ CTN]," ",),".",""),"-",""),"(",""),")",""),",",""),"/",""),"""",""),"+",""))</f>
        <v>malamshintoengtg612w210pcs</v>
      </c>
    </row>
    <row r="22" spans="1:17" x14ac:dyDescent="0.25">
      <c r="A22">
        <v>21</v>
      </c>
      <c r="B22">
        <f ca="1">IF(MG_3[ID_3]="","",MATCH(MG_3[ID_3],Table1[ID_3],0))</f>
        <v>338</v>
      </c>
      <c r="C22" t="e">
        <f ca="1">MATCH(MG_3[Column3],Table6[POINTER],0)</f>
        <v>#N/A</v>
      </c>
      <c r="D22">
        <f ca="1">IF(MG_3[//]="",MATCH(MG_3[Column3],[2]!db[NB NOTA_C_QTY],0),INDEX(Table1[//DB],MG_3[//]))</f>
        <v>1638</v>
      </c>
      <c r="G22" t="str">
        <f ca="1">IF(MG_3[Column1]="",INDEX(Table1[NB BM],MG_3[//]),MG_3[[#This Row],[Column1]])</f>
        <v>Malam Shintoeng TG 1W polos</v>
      </c>
      <c r="H22" t="str">
        <f ca="1">INDEX(Table1[QTY/ CTN],MG_3[//])</f>
        <v>210 PCS</v>
      </c>
      <c r="I22" t="str">
        <f ca="1">INDEX(Table1[FAKTUR],MG_3[//])</f>
        <v>UNTANA</v>
      </c>
      <c r="J22" t="str">
        <f ca="1">INDEX(Table1[SUPPLIER],MG_3[//])</f>
        <v>HANSA</v>
      </c>
      <c r="K22" s="2">
        <f ca="1">IF(MG_3[//]="",0,INDEX(Table1[CTN_MG_3],MG_3[//]))</f>
        <v>0</v>
      </c>
      <c r="L22" s="2" t="str">
        <f ca="1">IF(MG_3[//]="","",INDEX(Table1[QTY_ECER_MG_3],MG_3[[#This Row],[//]])&amp;" "&amp;INDEX(Table1[STN_ECER_MG_32],MG_3[[#This Row],[//]]))</f>
        <v>12 PCS</v>
      </c>
      <c r="M22" s="4"/>
      <c r="N22" s="4"/>
      <c r="O22" s="2">
        <f ca="1">SUM(MG_3[[#This Row],[MASUK]]-SUM(MG_3[[#This Row],[KELUAR]:[BONGKAR]]))</f>
        <v>0</v>
      </c>
      <c r="Q22" s="2" t="str">
        <f ca="1">LOWER(SUBSTITUTE(SUBSTITUTE(SUBSTITUTE(SUBSTITUTE(SUBSTITUTE(SUBSTITUTE(SUBSTITUTE(SUBSTITUTE(SUBSTITUTE(MG_3[NAMA BARANG]&amp;MG_3[QTY/ CTN]," ",),".",""),"-",""),"(",""),")",""),",",""),"/",""),"""",""),"+",""))</f>
        <v>malamshintoengtg1wpolos210pcs</v>
      </c>
    </row>
    <row r="23" spans="1:17" x14ac:dyDescent="0.25">
      <c r="A23">
        <v>22</v>
      </c>
      <c r="B23">
        <f ca="1">IF(MG_3[ID_3]="","",MATCH(MG_3[ID_3],Table1[ID_3],0))</f>
        <v>339</v>
      </c>
      <c r="C23" t="e">
        <f ca="1">MATCH(MG_3[Column3],Table6[POINTER],0)</f>
        <v>#N/A</v>
      </c>
      <c r="D23">
        <f ca="1">IF(MG_3[//]="",MATCH(MG_3[Column3],[2]!db[NB NOTA_C_QTY],0),INDEX(Table1[//DB],MG_3[//]))</f>
        <v>1635</v>
      </c>
      <c r="G23" t="str">
        <f ca="1">IF(MG_3[Column1]="",INDEX(Table1[NB BM],MG_3[//]),MG_3[[#This Row],[Column1]])</f>
        <v>Malam Shintoeng K 1W polos</v>
      </c>
      <c r="H23" t="str">
        <f ca="1">INDEX(Table1[QTY/ CTN],MG_3[//])</f>
        <v>480 PCS</v>
      </c>
      <c r="I23" t="str">
        <f ca="1">INDEX(Table1[FAKTUR],MG_3[//])</f>
        <v>UNTANA</v>
      </c>
      <c r="J23" t="str">
        <f ca="1">INDEX(Table1[SUPPLIER],MG_3[//])</f>
        <v>HANSA</v>
      </c>
      <c r="K23" s="2">
        <f ca="1">IF(MG_3[//]="",0,INDEX(Table1[CTN_MG_3],MG_3[//]))</f>
        <v>0</v>
      </c>
      <c r="L23" s="2" t="str">
        <f ca="1">IF(MG_3[//]="","",INDEX(Table1[QTY_ECER_MG_3],MG_3[[#This Row],[//]])&amp;" "&amp;INDEX(Table1[STN_ECER_MG_32],MG_3[[#This Row],[//]]))</f>
        <v>24 PCS</v>
      </c>
      <c r="M23" s="4"/>
      <c r="N23" s="4"/>
      <c r="O23" s="2">
        <f ca="1">SUM(MG_3[[#This Row],[MASUK]]-SUM(MG_3[[#This Row],[KELUAR]:[BONGKAR]]))</f>
        <v>0</v>
      </c>
      <c r="Q23" s="2" t="str">
        <f ca="1">LOWER(SUBSTITUTE(SUBSTITUTE(SUBSTITUTE(SUBSTITUTE(SUBSTITUTE(SUBSTITUTE(SUBSTITUTE(SUBSTITUTE(SUBSTITUTE(MG_3[NAMA BARANG]&amp;MG_3[QTY/ CTN]," ",),".",""),"-",""),"(",""),")",""),",",""),"/",""),"""",""),"+",""))</f>
        <v>malamshintoengk1wpolos480pcs</v>
      </c>
    </row>
    <row r="24" spans="1:17" x14ac:dyDescent="0.25">
      <c r="A24">
        <v>23</v>
      </c>
      <c r="B24">
        <f ca="1">IF(MG_3[ID_3]="","",MATCH(MG_3[ID_3],Table1[ID_3],0))</f>
        <v>340</v>
      </c>
      <c r="C24" t="e">
        <f ca="1">MATCH(MG_3[Column3],Table6[POINTER],0)</f>
        <v>#N/A</v>
      </c>
      <c r="D24">
        <f ca="1">IF(MG_3[//]="",MATCH(MG_3[Column3],[2]!db[NB NOTA_C_QTY],0),INDEX(Table1[//DB],MG_3[//]))</f>
        <v>1636</v>
      </c>
      <c r="G24" t="str">
        <f ca="1">IF(MG_3[Column1]="",INDEX(Table1[NB BM],MG_3[//]),MG_3[[#This Row],[Column1]])</f>
        <v>Malam Shintoeng K 6-12W</v>
      </c>
      <c r="H24" t="str">
        <f ca="1">INDEX(Table1[QTY/ CTN],MG_3[//])</f>
        <v>480 PCS</v>
      </c>
      <c r="I24" t="str">
        <f ca="1">INDEX(Table1[FAKTUR],MG_3[//])</f>
        <v>UNTANA</v>
      </c>
      <c r="J24" t="str">
        <f ca="1">INDEX(Table1[SUPPLIER],MG_3[//])</f>
        <v>HANSA</v>
      </c>
      <c r="K24" s="2">
        <f ca="1">IF(MG_3[//]="",0,INDEX(Table1[CTN_MG_3],MG_3[//]))</f>
        <v>0</v>
      </c>
      <c r="L24" s="2" t="str">
        <f ca="1">IF(MG_3[//]="","",INDEX(Table1[QTY_ECER_MG_3],MG_3[[#This Row],[//]])&amp;" "&amp;INDEX(Table1[STN_ECER_MG_32],MG_3[[#This Row],[//]]))</f>
        <v>24 PCS</v>
      </c>
      <c r="M24" s="4"/>
      <c r="N24" s="4"/>
      <c r="O24" s="2">
        <f ca="1">SUM(MG_3[[#This Row],[MASUK]]-SUM(MG_3[[#This Row],[KELUAR]:[BONGKAR]]))</f>
        <v>0</v>
      </c>
      <c r="Q24" s="2" t="str">
        <f ca="1">LOWER(SUBSTITUTE(SUBSTITUTE(SUBSTITUTE(SUBSTITUTE(SUBSTITUTE(SUBSTITUTE(SUBSTITUTE(SUBSTITUTE(SUBSTITUTE(MG_3[NAMA BARANG]&amp;MG_3[QTY/ CTN]," ",),".",""),"-",""),"(",""),")",""),",",""),"/",""),"""",""),"+",""))</f>
        <v>malamshintoengk612w480pcs</v>
      </c>
    </row>
    <row r="25" spans="1:17" x14ac:dyDescent="0.25">
      <c r="A25">
        <v>24</v>
      </c>
      <c r="B25" s="4">
        <f ca="1">IF(MG_3[ID_3]="","",MATCH(MG_3[ID_3],Table1[ID_3],0))</f>
        <v>341</v>
      </c>
      <c r="C25" s="4">
        <f ca="1">MATCH(MG_3[Column3],Table6[POINTER],0)</f>
        <v>3822</v>
      </c>
      <c r="D25" s="4">
        <f ca="1">IF(MG_3[//]="",MATCH(MG_3[Column3],[2]!db[NB NOTA_C_QTY],0),INDEX(Table1[//DB],MG_3[//]))</f>
        <v>1365</v>
      </c>
      <c r="G25" s="4" t="str">
        <f ca="1">IF(MG_3[Column1]="",INDEX(Table1[NB BM],MG_3[//]),MG_3[[#This Row],[Column1]])</f>
        <v>Lem Glupen Kenko GLP-01</v>
      </c>
      <c r="H25" t="str">
        <f ca="1">IF(MG_3[Column2]="",INDEX(Table1[QTY/ CTN],MG_3[//]),MG_3[Column2])</f>
        <v>12 GRS</v>
      </c>
      <c r="I25" s="4" t="str">
        <f ca="1">INDEX(Table1[FAKTUR],MG_3[//])</f>
        <v>ARTO MORO</v>
      </c>
      <c r="J25" s="4" t="str">
        <f ca="1">INDEX(Table1[SUPPLIER],MG_3[//])</f>
        <v>KENKO</v>
      </c>
      <c r="K25" s="2">
        <f ca="1">IF(MG_3[//]="",0,INDEX(Table1[CTN_MG_3],MG_3[//]))</f>
        <v>1</v>
      </c>
      <c r="L25" s="2" t="str">
        <f ca="1">IF(MG_3[//]="","",INDEX(Table1[QTY_ECER_MG_3],MG_3[[#This Row],[//]])&amp;" "&amp;INDEX(Table1[STN_ECER_MG_32],MG_3[[#This Row],[//]]))</f>
        <v xml:space="preserve"> </v>
      </c>
      <c r="M25" s="4"/>
      <c r="N25" s="4"/>
      <c r="O25" s="2">
        <f ca="1">SUM(MG_3[[#This Row],[MASUK]]-SUM(MG_3[[#This Row],[KELUAR]:[BONGKAR]]))</f>
        <v>1</v>
      </c>
      <c r="Q25" s="2" t="str">
        <f ca="1">LOWER(SUBSTITUTE(SUBSTITUTE(SUBSTITUTE(SUBSTITUTE(SUBSTITUTE(SUBSTITUTE(SUBSTITUTE(SUBSTITUTE(SUBSTITUTE(MG_3[NAMA BARANG]&amp;MG_3[QTY/ CTN]," ",),".",""),"-",""),"(",""),")",""),",",""),"/",""),"""",""),"+",""))</f>
        <v>lemglupenkenkoglp0112grs</v>
      </c>
    </row>
    <row r="26" spans="1:17" x14ac:dyDescent="0.25">
      <c r="A26">
        <v>25</v>
      </c>
      <c r="B26" s="4">
        <f ca="1">IF(MG_3[ID_3]="","",MATCH(MG_3[ID_3],Table1[ID_3],0))</f>
        <v>342</v>
      </c>
      <c r="C26" s="4">
        <f ca="1">MATCH(MG_3[Column3],Table6[POINTER],0)</f>
        <v>3807</v>
      </c>
      <c r="D26" s="4">
        <f ca="1">IF(MG_3[//]="",MATCH(MG_3[Column3],[2]!db[NB NOTA_C_QTY],0),INDEX(Table1[//DB],MG_3[//]))</f>
        <v>1265</v>
      </c>
      <c r="G26" s="4" t="str">
        <f ca="1">IF(MG_3[Column1]="",INDEX(Table1[NB BM],MG_3[//]),MG_3[[#This Row],[Column1]])</f>
        <v>Tipe-ex Kenko KE-108</v>
      </c>
      <c r="H26" t="str">
        <f ca="1">INDEX(Table1[QTY/ CTN],MG_3[//])</f>
        <v>36 LSN</v>
      </c>
      <c r="I26" s="4" t="str">
        <f ca="1">INDEX(Table1[FAKTUR],MG_3[//])</f>
        <v>ARTO MORO</v>
      </c>
      <c r="J26" s="4" t="str">
        <f ca="1">INDEX(Table1[SUPPLIER],MG_3[//])</f>
        <v>KENKO</v>
      </c>
      <c r="K26" s="2">
        <f ca="1">IF(MG_3[//]="",0,INDEX(Table1[CTN_MG_3],MG_3[//]))</f>
        <v>5</v>
      </c>
      <c r="L26" s="2" t="str">
        <f ca="1">IF(MG_3[//]="","",INDEX(Table1[QTY_ECER_MG_3],MG_3[[#This Row],[//]])&amp;" "&amp;INDEX(Table1[STN_ECER_MG_32],MG_3[[#This Row],[//]]))</f>
        <v xml:space="preserve"> </v>
      </c>
      <c r="M26" s="4"/>
      <c r="N26" s="4">
        <v>5</v>
      </c>
      <c r="O26" s="2">
        <f ca="1">SUM(MG_3[[#This Row],[MASUK]]-SUM(MG_3[[#This Row],[KELUAR]:[BONGKAR]]))</f>
        <v>0</v>
      </c>
      <c r="Q26" s="2" t="str">
        <f ca="1">LOWER(SUBSTITUTE(SUBSTITUTE(SUBSTITUTE(SUBSTITUTE(SUBSTITUTE(SUBSTITUTE(SUBSTITUTE(SUBSTITUTE(SUBSTITUTE(MG_3[NAMA BARANG]&amp;MG_3[QTY/ CTN]," ",),".",""),"-",""),"(",""),")",""),",",""),"/",""),"""",""),"+",""))</f>
        <v>tipeexkenkoke10836lsn</v>
      </c>
    </row>
    <row r="27" spans="1:17" x14ac:dyDescent="0.25">
      <c r="A27">
        <v>26</v>
      </c>
      <c r="B27" s="4">
        <f ca="1">IF(MG_3[ID_3]="","",MATCH(MG_3[ID_3],Table1[ID_3],0))</f>
        <v>343</v>
      </c>
      <c r="C27" s="4">
        <f ca="1">MATCH(MG_3[Column3],Table6[POINTER],0)</f>
        <v>3739</v>
      </c>
      <c r="D27" s="4">
        <f ca="1">IF(MG_3[//]="",MATCH(MG_3[Column3],[2]!db[NB NOTA_C_QTY],0),INDEX(Table1[//DB],MG_3[//]))</f>
        <v>1478</v>
      </c>
      <c r="G27" s="4" t="str">
        <f ca="1">IF(MG_3[Column1]="",INDEX(Table1[NB BM],MG_3[//]),MG_3[[#This Row],[Column1]])</f>
        <v>Stapler Kenko HD-10 S mini</v>
      </c>
      <c r="H27" t="str">
        <f ca="1">INDEX(Table1[QTY/ CTN],MG_3[//])</f>
        <v>25 LSN</v>
      </c>
      <c r="I27" s="4" t="str">
        <f ca="1">INDEX(Table1[FAKTUR],MG_3[//])</f>
        <v>ARTO MORO</v>
      </c>
      <c r="J27" s="4" t="str">
        <f ca="1">INDEX(Table1[SUPPLIER],MG_3[//])</f>
        <v>KENKO</v>
      </c>
      <c r="K27" s="2">
        <f ca="1">IF(MG_3[//]="",0,INDEX(Table1[CTN_MG_3],MG_3[//]))</f>
        <v>4</v>
      </c>
      <c r="L27" s="2" t="str">
        <f ca="1">IF(MG_3[//]="","",INDEX(Table1[QTY_ECER_MG_3],MG_3[[#This Row],[//]])&amp;" "&amp;INDEX(Table1[STN_ECER_MG_32],MG_3[[#This Row],[//]]))</f>
        <v xml:space="preserve"> </v>
      </c>
      <c r="M27" s="4"/>
      <c r="N27" s="4">
        <v>4</v>
      </c>
      <c r="O27" s="2">
        <f ca="1">SUM(MG_3[[#This Row],[MASUK]]-SUM(MG_3[[#This Row],[KELUAR]:[BONGKAR]]))</f>
        <v>0</v>
      </c>
      <c r="Q27" s="2" t="str">
        <f ca="1">LOWER(SUBSTITUTE(SUBSTITUTE(SUBSTITUTE(SUBSTITUTE(SUBSTITUTE(SUBSTITUTE(SUBSTITUTE(SUBSTITUTE(SUBSTITUTE(MG_3[NAMA BARANG]&amp;MG_3[QTY/ CTN]," ",),".",""),"-",""),"(",""),")",""),",",""),"/",""),"""",""),"+",""))</f>
        <v>staplerkenkohd10smini25lsn</v>
      </c>
    </row>
    <row r="28" spans="1:17" x14ac:dyDescent="0.25">
      <c r="A28">
        <v>27</v>
      </c>
      <c r="B28" s="4">
        <f ca="1">IF(MG_3[ID_3]="","",MATCH(MG_3[ID_3],Table1[ID_3],0))</f>
        <v>344</v>
      </c>
      <c r="C28" s="4">
        <f ca="1">MATCH(MG_3[Column3],Table6[POINTER],0)</f>
        <v>3738</v>
      </c>
      <c r="D28" s="4">
        <f ca="1">IF(MG_3[//]="",MATCH(MG_3[Column3],[2]!db[NB NOTA_C_QTY],0),INDEX(Table1[//DB],MG_3[//]))</f>
        <v>1475</v>
      </c>
      <c r="G28" s="4" t="str">
        <f ca="1">IF(MG_3[Column1]="",INDEX(Table1[NB BM],MG_3[//]),MG_3[[#This Row],[Column1]])</f>
        <v>Stapler Kenko HD-10 D</v>
      </c>
      <c r="H28" t="str">
        <f ca="1">INDEX(Table1[QTY/ CTN],MG_3[//])</f>
        <v>20 LSN</v>
      </c>
      <c r="I28" s="4" t="str">
        <f ca="1">INDEX(Table1[FAKTUR],MG_3[//])</f>
        <v>ARTO MORO</v>
      </c>
      <c r="J28" s="4" t="str">
        <f ca="1">INDEX(Table1[SUPPLIER],MG_3[//])</f>
        <v>KENKO</v>
      </c>
      <c r="K28" s="2">
        <f ca="1">IF(MG_3[//]="",0,INDEX(Table1[CTN_MG_3],MG_3[//]))</f>
        <v>3</v>
      </c>
      <c r="L28" s="2" t="str">
        <f ca="1">IF(MG_3[//]="","",INDEX(Table1[QTY_ECER_MG_3],MG_3[[#This Row],[//]])&amp;" "&amp;INDEX(Table1[STN_ECER_MG_32],MG_3[[#This Row],[//]]))</f>
        <v xml:space="preserve"> </v>
      </c>
      <c r="M28" s="4"/>
      <c r="N28" s="4">
        <v>1</v>
      </c>
      <c r="O28" s="2">
        <f ca="1">SUM(MG_3[[#This Row],[MASUK]]-SUM(MG_3[[#This Row],[KELUAR]:[BONGKAR]]))</f>
        <v>2</v>
      </c>
      <c r="Q28" s="2" t="str">
        <f ca="1">LOWER(SUBSTITUTE(SUBSTITUTE(SUBSTITUTE(SUBSTITUTE(SUBSTITUTE(SUBSTITUTE(SUBSTITUTE(SUBSTITUTE(SUBSTITUTE(MG_3[NAMA BARANG]&amp;MG_3[QTY/ CTN]," ",),".",""),"-",""),"(",""),")",""),",",""),"/",""),"""",""),"+",""))</f>
        <v>staplerkenkohd10d20lsn</v>
      </c>
    </row>
    <row r="29" spans="1:17" x14ac:dyDescent="0.25">
      <c r="A29">
        <v>28</v>
      </c>
      <c r="B29" s="4">
        <f ca="1">IF(MG_3[ID_3]="","",MATCH(MG_3[ID_3],Table1[ID_3],0))</f>
        <v>345</v>
      </c>
      <c r="C29" s="4">
        <f ca="1">MATCH(MG_3[Column3],Table6[POINTER],0)</f>
        <v>3584</v>
      </c>
      <c r="D29" s="4">
        <f ca="1">IF(MG_3[//]="",MATCH(MG_3[Column3],[2]!db[NB NOTA_C_QTY],0),INDEX(Table1[//DB],MG_3[//]))</f>
        <v>1390</v>
      </c>
      <c r="G29" s="4" t="str">
        <f ca="1">IF(MG_3[Column1]="",INDEX(Table1[NB BM],MG_3[//]),MG_3[[#This Row],[Column1]])</f>
        <v>Lem cair Kenko LG-35</v>
      </c>
      <c r="H29" t="str">
        <f ca="1">INDEX(Table1[QTY/ CTN],MG_3[//])</f>
        <v>20 LSN</v>
      </c>
      <c r="I29" s="4" t="str">
        <f ca="1">INDEX(Table1[FAKTUR],MG_3[//])</f>
        <v>ARTO MORO</v>
      </c>
      <c r="J29" s="4" t="str">
        <f ca="1">INDEX(Table1[SUPPLIER],MG_3[//])</f>
        <v>KENKO</v>
      </c>
      <c r="K29" s="2">
        <f ca="1">IF(MG_3[//]="",0,INDEX(Table1[CTN_MG_3],MG_3[//]))</f>
        <v>10</v>
      </c>
      <c r="L29" s="2" t="str">
        <f ca="1">IF(MG_3[//]="","",INDEX(Table1[QTY_ECER_MG_3],MG_3[[#This Row],[//]])&amp;" "&amp;INDEX(Table1[STN_ECER_MG_32],MG_3[[#This Row],[//]]))</f>
        <v xml:space="preserve"> </v>
      </c>
      <c r="M29" s="4"/>
      <c r="N29" s="4">
        <v>5</v>
      </c>
      <c r="O29" s="2">
        <f ca="1">SUM(MG_3[[#This Row],[MASUK]]-SUM(MG_3[[#This Row],[KELUAR]:[BONGKAR]]))</f>
        <v>5</v>
      </c>
      <c r="Q29" s="2" t="str">
        <f ca="1">LOWER(SUBSTITUTE(SUBSTITUTE(SUBSTITUTE(SUBSTITUTE(SUBSTITUTE(SUBSTITUTE(SUBSTITUTE(SUBSTITUTE(SUBSTITUTE(MG_3[NAMA BARANG]&amp;MG_3[QTY/ CTN]," ",),".",""),"-",""),"(",""),")",""),",",""),"/",""),"""",""),"+",""))</f>
        <v>lemcairkenkolg3520lsn</v>
      </c>
    </row>
    <row r="30" spans="1:17" x14ac:dyDescent="0.25">
      <c r="A30">
        <v>29</v>
      </c>
      <c r="B30" s="4">
        <f ca="1">IF(MG_3[ID_3]="","",MATCH(MG_3[ID_3],Table1[ID_3],0))</f>
        <v>346</v>
      </c>
      <c r="C30" s="4">
        <f ca="1">MATCH(MG_3[Column3],Table6[POINTER],0)</f>
        <v>2801</v>
      </c>
      <c r="D30" s="4">
        <f ca="1">IF(MG_3[//]="",MATCH(MG_3[Column3],[2]!db[NB NOTA_C_QTY],0),INDEX(Table1[//DB],MG_3[//]))</f>
        <v>1146</v>
      </c>
      <c r="G30" s="4" t="str">
        <f ca="1">IF(MG_3[Column1]="",INDEX(Table1[NB BM],MG_3[//]),MG_3[[#This Row],[Column1]])</f>
        <v>Isi gel TZ-501 R</v>
      </c>
      <c r="H30" t="str">
        <f ca="1">INDEX(Table1[QTY/ CTN],MG_3[//])</f>
        <v>96 LSN</v>
      </c>
      <c r="I30" s="4" t="str">
        <f ca="1">INDEX(Table1[FAKTUR],MG_3[//])</f>
        <v>UNTANA</v>
      </c>
      <c r="J30" s="4" t="str">
        <f ca="1">INDEX(Table1[SUPPLIER],MG_3[//])</f>
        <v>DB</v>
      </c>
      <c r="K30" s="2">
        <f ca="1">IF(MG_3[//]="",0,INDEX(Table1[CTN_MG_3],MG_3[//]))</f>
        <v>8</v>
      </c>
      <c r="L30" s="2" t="str">
        <f ca="1">IF(MG_3[//]="","",INDEX(Table1[QTY_ECER_MG_3],MG_3[[#This Row],[//]])&amp;" "&amp;INDEX(Table1[STN_ECER_MG_32],MG_3[[#This Row],[//]]))</f>
        <v xml:space="preserve"> </v>
      </c>
      <c r="M30" s="4"/>
      <c r="N30" s="4"/>
      <c r="O30" s="2">
        <f ca="1">SUM(MG_3[[#This Row],[MASUK]]-SUM(MG_3[[#This Row],[KELUAR]:[BONGKAR]]))</f>
        <v>8</v>
      </c>
      <c r="Q30" s="2" t="str">
        <f ca="1">LOWER(SUBSTITUTE(SUBSTITUTE(SUBSTITUTE(SUBSTITUTE(SUBSTITUTE(SUBSTITUTE(SUBSTITUTE(SUBSTITUTE(SUBSTITUTE(MG_3[NAMA BARANG]&amp;MG_3[QTY/ CTN]," ",),".",""),"-",""),"(",""),")",""),",",""),"/",""),"""",""),"+",""))</f>
        <v>isigeltz501r96lsn</v>
      </c>
    </row>
    <row r="31" spans="1:17" x14ac:dyDescent="0.25">
      <c r="A31">
        <v>30</v>
      </c>
      <c r="B31" s="4">
        <f ca="1">IF(MG_3[ID_3]="","",MATCH(MG_3[ID_3],Table1[ID_3],0))</f>
        <v>347</v>
      </c>
      <c r="C31" s="4">
        <f ca="1">MATCH(MG_3[Column3],Table6[POINTER],0)</f>
        <v>2769</v>
      </c>
      <c r="D31" s="4">
        <f ca="1">IF(MG_3[//]="",MATCH(MG_3[Column3],[2]!db[NB NOTA_C_QTY],0),INDEX(Table1[//DB],MG_3[//]))</f>
        <v>1799</v>
      </c>
      <c r="G31" s="4" t="str">
        <f ca="1">IF(MG_3[Column1]="",INDEX(Table1[NB BM],MG_3[//]),MG_3[[#This Row],[Column1]])</f>
        <v>Gunting Gunindo OLL</v>
      </c>
      <c r="H31" t="str">
        <f ca="1">INDEX(Table1[QTY/ CTN],MG_3[//])</f>
        <v>30 LSN</v>
      </c>
      <c r="I31" s="4" t="str">
        <f ca="1">INDEX(Table1[FAKTUR],MG_3[//])</f>
        <v>UNTANA</v>
      </c>
      <c r="J31" s="4" t="str">
        <f ca="1">INDEX(Table1[SUPPLIER],MG_3[//])</f>
        <v>GUNINDO</v>
      </c>
      <c r="K31" s="2">
        <f ca="1">IF(MG_3[//]="",0,INDEX(Table1[CTN_MG_3],MG_3[//]))</f>
        <v>3</v>
      </c>
      <c r="L31" s="2" t="str">
        <f ca="1">IF(MG_3[//]="","",INDEX(Table1[QTY_ECER_MG_3],MG_3[[#This Row],[//]])&amp;" "&amp;INDEX(Table1[STN_ECER_MG_32],MG_3[[#This Row],[//]]))</f>
        <v xml:space="preserve"> </v>
      </c>
      <c r="M31" s="4"/>
      <c r="N31" s="4">
        <v>3</v>
      </c>
      <c r="O31" s="2">
        <f ca="1">SUM(MG_3[[#This Row],[MASUK]]-SUM(MG_3[[#This Row],[KELUAR]:[BONGKAR]]))</f>
        <v>0</v>
      </c>
      <c r="Q31" s="2" t="str">
        <f ca="1">LOWER(SUBSTITUTE(SUBSTITUTE(SUBSTITUTE(SUBSTITUTE(SUBSTITUTE(SUBSTITUTE(SUBSTITUTE(SUBSTITUTE(SUBSTITUTE(MG_3[NAMA BARANG]&amp;MG_3[QTY/ CTN]," ",),".",""),"-",""),"(",""),")",""),",",""),"/",""),"""",""),"+",""))</f>
        <v>guntinggunindooll30lsn</v>
      </c>
    </row>
    <row r="32" spans="1:17" x14ac:dyDescent="0.25">
      <c r="A32">
        <v>31</v>
      </c>
      <c r="B32" s="4">
        <f ca="1">IF(MG_3[ID_3]="","",MATCH(MG_3[ID_3],Table1[ID_3],0))</f>
        <v>348</v>
      </c>
      <c r="C32" s="4">
        <f ca="1">MATCH(MG_3[Column3],Table6[POINTER],0)</f>
        <v>3819</v>
      </c>
      <c r="D32" s="4">
        <f ca="1">IF(MG_3[//]="",MATCH(MG_3[Column3],[2]!db[NB NOTA_C_QTY],0),INDEX(Table1[//DB],MG_3[//]))</f>
        <v>668</v>
      </c>
      <c r="G32" s="4" t="str">
        <f ca="1">IF(MG_3[Column1]="",INDEX(Table1[NB BM],MG_3[//]),MG_3[[#This Row],[Column1]])</f>
        <v>Cutter Gunindo SC 9C Trans</v>
      </c>
      <c r="H32" t="str">
        <f ca="1">INDEX(Table1[QTY/ CTN],MG_3[//])</f>
        <v>60 LSN</v>
      </c>
      <c r="I32" s="4" t="str">
        <f ca="1">INDEX(Table1[FAKTUR],MG_3[//])</f>
        <v>UNTANA</v>
      </c>
      <c r="J32" s="4" t="str">
        <f ca="1">INDEX(Table1[SUPPLIER],MG_3[//])</f>
        <v>GUNINDO</v>
      </c>
      <c r="K32" s="2">
        <f ca="1">IF(MG_3[//]="",0,INDEX(Table1[CTN_MG_3],MG_3[//]))</f>
        <v>1</v>
      </c>
      <c r="L32" s="2" t="str">
        <f ca="1">IF(MG_3[//]="","",INDEX(Table1[QTY_ECER_MG_3],MG_3[[#This Row],[//]])&amp;" "&amp;INDEX(Table1[STN_ECER_MG_32],MG_3[[#This Row],[//]]))</f>
        <v xml:space="preserve"> </v>
      </c>
      <c r="M32" s="4"/>
      <c r="N32" s="4">
        <v>1</v>
      </c>
      <c r="O32" s="2">
        <f ca="1">SUM(MG_3[[#This Row],[MASUK]]-SUM(MG_3[[#This Row],[KELUAR]:[BONGKAR]]))</f>
        <v>0</v>
      </c>
      <c r="Q32" s="2" t="str">
        <f ca="1">LOWER(SUBSTITUTE(SUBSTITUTE(SUBSTITUTE(SUBSTITUTE(SUBSTITUTE(SUBSTITUTE(SUBSTITUTE(SUBSTITUTE(SUBSTITUTE(MG_3[NAMA BARANG]&amp;MG_3[QTY/ CTN]," ",),".",""),"-",""),"(",""),")",""),",",""),"/",""),"""",""),"+",""))</f>
        <v>cuttergunindosc9ctrans60lsn</v>
      </c>
    </row>
    <row r="33" spans="1:17" x14ac:dyDescent="0.25">
      <c r="A33">
        <v>32</v>
      </c>
      <c r="B33" s="4">
        <f ca="1">IF(MG_3[ID_3]="","",MATCH(MG_3[ID_3],Table1[ID_3],0))</f>
        <v>349</v>
      </c>
      <c r="C33" s="4">
        <f ca="1">MATCH(MG_3[Column3],Table6[POINTER],0)</f>
        <v>2674</v>
      </c>
      <c r="D33" s="4">
        <f ca="1">IF(MG_3[//]="",MATCH(MG_3[Column3],[2]!db[NB NOTA_C_QTY],0),INDEX(Table1[//DB],MG_3[//]))</f>
        <v>648</v>
      </c>
      <c r="G33" s="4" t="str">
        <f ca="1">IF(MG_3[Column1]="",INDEX(Table1[NB BM],MG_3[//]),MG_3[[#This Row],[Column1]])</f>
        <v>Cutter Gunindo A 18 Trans</v>
      </c>
      <c r="H33" t="str">
        <f ca="1">INDEX(Table1[QTY/ CTN],MG_3[//])</f>
        <v>60 LSN</v>
      </c>
      <c r="I33" s="4" t="str">
        <f ca="1">INDEX(Table1[FAKTUR],MG_3[//])</f>
        <v>UNTANA</v>
      </c>
      <c r="J33" s="4" t="str">
        <f ca="1">INDEX(Table1[SUPPLIER],MG_3[//])</f>
        <v>GUNINDO</v>
      </c>
      <c r="K33" s="2">
        <f ca="1">IF(MG_3[//]="",0,INDEX(Table1[CTN_MG_3],MG_3[//]))</f>
        <v>1</v>
      </c>
      <c r="L33" s="2" t="str">
        <f ca="1">IF(MG_3[//]="","",INDEX(Table1[QTY_ECER_MG_3],MG_3[[#This Row],[//]])&amp;" "&amp;INDEX(Table1[STN_ECER_MG_32],MG_3[[#This Row],[//]]))</f>
        <v xml:space="preserve"> </v>
      </c>
      <c r="M33" s="4"/>
      <c r="N33" s="4">
        <v>1</v>
      </c>
      <c r="O33" s="2">
        <f ca="1">SUM(MG_3[[#This Row],[MASUK]]-SUM(MG_3[[#This Row],[KELUAR]:[BONGKAR]]))</f>
        <v>0</v>
      </c>
      <c r="Q33" s="2" t="str">
        <f ca="1">LOWER(SUBSTITUTE(SUBSTITUTE(SUBSTITUTE(SUBSTITUTE(SUBSTITUTE(SUBSTITUTE(SUBSTITUTE(SUBSTITUTE(SUBSTITUTE(MG_3[NAMA BARANG]&amp;MG_3[QTY/ CTN]," ",),".",""),"-",""),"(",""),")",""),",",""),"/",""),"""",""),"+",""))</f>
        <v>cuttergunindoa18trans60lsn</v>
      </c>
    </row>
    <row r="34" spans="1:17" x14ac:dyDescent="0.25">
      <c r="A34">
        <v>33</v>
      </c>
      <c r="B34" s="4">
        <f ca="1">IF(MG_3[ID_3]="","",MATCH(MG_3[ID_3],Table1[ID_3],0))</f>
        <v>350</v>
      </c>
      <c r="C34" s="4">
        <f ca="1">MATCH(MG_3[Column3],Table6[POINTER],0)</f>
        <v>2773</v>
      </c>
      <c r="D34" s="4">
        <f ca="1">IF(MG_3[//]="",MATCH(MG_3[Column3],[2]!db[NB NOTA_C_QTY],0),INDEX(Table1[//DB],MG_3[//]))</f>
        <v>2207</v>
      </c>
      <c r="G34" s="4" t="str">
        <f ca="1">IF(MG_3[Column1]="",INDEX(Table1[NB BM],MG_3[//]),MG_3[[#This Row],[Column1]])</f>
        <v>Gunting Gunindo PL-8</v>
      </c>
      <c r="H34" t="str">
        <f ca="1">INDEX(Table1[QTY/ CTN],MG_3[//])</f>
        <v>20 LSN</v>
      </c>
      <c r="I34" s="4" t="str">
        <f ca="1">INDEX(Table1[FAKTUR],MG_3[//])</f>
        <v>UNTANA</v>
      </c>
      <c r="J34" s="4" t="str">
        <f ca="1">INDEX(Table1[SUPPLIER],MG_3[//])</f>
        <v>GUNINDO</v>
      </c>
      <c r="K34" s="2">
        <f ca="1">IF(MG_3[//]="",0,INDEX(Table1[CTN_MG_3],MG_3[//]))</f>
        <v>1</v>
      </c>
      <c r="L34" s="2" t="str">
        <f ca="1">IF(MG_3[//]="","",INDEX(Table1[QTY_ECER_MG_3],MG_3[[#This Row],[//]])&amp;" "&amp;INDEX(Table1[STN_ECER_MG_32],MG_3[[#This Row],[//]]))</f>
        <v xml:space="preserve"> </v>
      </c>
      <c r="M34" s="4"/>
      <c r="N34" s="4">
        <v>1</v>
      </c>
      <c r="O34" s="2">
        <f ca="1">SUM(MG_3[[#This Row],[MASUK]]-SUM(MG_3[[#This Row],[KELUAR]:[BONGKAR]]))</f>
        <v>0</v>
      </c>
      <c r="Q34" s="2" t="str">
        <f ca="1">LOWER(SUBSTITUTE(SUBSTITUTE(SUBSTITUTE(SUBSTITUTE(SUBSTITUTE(SUBSTITUTE(SUBSTITUTE(SUBSTITUTE(SUBSTITUTE(MG_3[NAMA BARANG]&amp;MG_3[QTY/ CTN]," ",),".",""),"-",""),"(",""),")",""),",",""),"/",""),"""",""),"+",""))</f>
        <v>guntinggunindopl820lsn</v>
      </c>
    </row>
    <row r="35" spans="1:17" x14ac:dyDescent="0.25">
      <c r="A35">
        <v>34</v>
      </c>
      <c r="B35" s="4">
        <f ca="1">IF(MG_3[ID_3]="","",MATCH(MG_3[ID_3],Table1[ID_3],0))</f>
        <v>351</v>
      </c>
      <c r="C35" s="4">
        <f ca="1">MATCH(MG_3[Column3],Table6[POINTER],0)</f>
        <v>2774</v>
      </c>
      <c r="D35" s="4">
        <f ca="1">IF(MG_3[//]="",MATCH(MG_3[Column3],[2]!db[NB NOTA_C_QTY],0),INDEX(Table1[//DB],MG_3[//]))</f>
        <v>1089</v>
      </c>
      <c r="G35" s="4" t="str">
        <f ca="1">IF(MG_3[Column1]="",INDEX(Table1[NB BM],MG_3[//]),MG_3[[#This Row],[Column1]])</f>
        <v xml:space="preserve">Gunting Gunindo SPL coklat </v>
      </c>
      <c r="H35" t="str">
        <f ca="1">INDEX(Table1[QTY/ CTN],MG_3[//])</f>
        <v>30 LSN</v>
      </c>
      <c r="I35" s="4" t="str">
        <f ca="1">INDEX(Table1[FAKTUR],MG_3[//])</f>
        <v>UNTANA</v>
      </c>
      <c r="J35" s="4" t="str">
        <f ca="1">INDEX(Table1[SUPPLIER],MG_3[//])</f>
        <v>GUNINDO</v>
      </c>
      <c r="K35" s="2">
        <f ca="1">IF(MG_3[//]="",0,INDEX(Table1[CTN_MG_3],MG_3[//]))</f>
        <v>2</v>
      </c>
      <c r="L35" s="2" t="str">
        <f ca="1">IF(MG_3[//]="","",INDEX(Table1[QTY_ECER_MG_3],MG_3[[#This Row],[//]])&amp;" "&amp;INDEX(Table1[STN_ECER_MG_32],MG_3[[#This Row],[//]]))</f>
        <v xml:space="preserve"> </v>
      </c>
      <c r="M35" s="4"/>
      <c r="N35" s="4">
        <v>1</v>
      </c>
      <c r="O35" s="2">
        <f ca="1">SUM(MG_3[[#This Row],[MASUK]]-SUM(MG_3[[#This Row],[KELUAR]:[BONGKAR]]))</f>
        <v>1</v>
      </c>
      <c r="Q35" s="2" t="str">
        <f ca="1">LOWER(SUBSTITUTE(SUBSTITUTE(SUBSTITUTE(SUBSTITUTE(SUBSTITUTE(SUBSTITUTE(SUBSTITUTE(SUBSTITUTE(SUBSTITUTE(MG_3[NAMA BARANG]&amp;MG_3[QTY/ CTN]," ",),".",""),"-",""),"(",""),")",""),",",""),"/",""),"""",""),"+",""))</f>
        <v>guntinggunindosplcoklat30lsn</v>
      </c>
    </row>
    <row r="36" spans="1:17" x14ac:dyDescent="0.25">
      <c r="A36">
        <v>35</v>
      </c>
      <c r="B36" s="4">
        <f ca="1">IF(MG_3[ID_3]="","",MATCH(MG_3[ID_3],Table1[ID_3],0))</f>
        <v>352</v>
      </c>
      <c r="C36" s="4">
        <f ca="1">MATCH(MG_3[Column3],Table6[POINTER],0)</f>
        <v>3255</v>
      </c>
      <c r="D36" s="4">
        <f ca="1">IF(MG_3[//]="",MATCH(MG_3[Column3],[2]!db[NB NOTA_C_QTY],0),INDEX(Table1[//DB],MG_3[//]))</f>
        <v>2273</v>
      </c>
      <c r="G36" s="4" t="str">
        <f ca="1">IF(MG_3[Column1]="",INDEX(Table1[NB BM],MG_3[//]),MG_3[[#This Row],[Column1]])</f>
        <v>Stapler SDI 1123</v>
      </c>
      <c r="H36" t="str">
        <f ca="1">INDEX(Table1[QTY/ CTN],MG_3[//])</f>
        <v>20 LSN</v>
      </c>
      <c r="I36" s="4" t="str">
        <f ca="1">INDEX(Table1[FAKTUR],MG_3[//])</f>
        <v>ARTO MORO</v>
      </c>
      <c r="J36" s="4" t="str">
        <f ca="1">INDEX(Table1[SUPPLIER],MG_3[//])</f>
        <v>SDI</v>
      </c>
      <c r="K36" s="2">
        <f ca="1">IF(MG_3[//]="",0,INDEX(Table1[CTN_MG_3],MG_3[//]))</f>
        <v>1</v>
      </c>
      <c r="L36" s="2" t="str">
        <f ca="1">IF(MG_3[//]="","",INDEX(Table1[QTY_ECER_MG_3],MG_3[[#This Row],[//]])&amp;" "&amp;INDEX(Table1[STN_ECER_MG_32],MG_3[[#This Row],[//]]))</f>
        <v xml:space="preserve"> </v>
      </c>
      <c r="M36" s="4"/>
      <c r="N36" s="4">
        <v>1</v>
      </c>
      <c r="O36" s="2">
        <f ca="1">SUM(MG_3[[#This Row],[MASUK]]-SUM(MG_3[[#This Row],[KELUAR]:[BONGKAR]]))</f>
        <v>0</v>
      </c>
      <c r="Q36" s="2" t="str">
        <f ca="1">LOWER(SUBSTITUTE(SUBSTITUTE(SUBSTITUTE(SUBSTITUTE(SUBSTITUTE(SUBSTITUTE(SUBSTITUTE(SUBSTITUTE(SUBSTITUTE(MG_3[NAMA BARANG]&amp;MG_3[QTY/ CTN]," ",),".",""),"-",""),"(",""),")",""),",",""),"/",""),"""",""),"+",""))</f>
        <v>staplersdi112320lsn</v>
      </c>
    </row>
    <row r="37" spans="1:17" x14ac:dyDescent="0.25">
      <c r="A37">
        <v>36</v>
      </c>
      <c r="B37" s="4">
        <f ca="1">IF(MG_3[ID_3]="","",MATCH(MG_3[ID_3],Table1[ID_3],0))</f>
        <v>353</v>
      </c>
      <c r="C37" s="4" t="e">
        <f ca="1">MATCH(MG_3[Column3],Table6[POINTER],0)</f>
        <v>#N/A</v>
      </c>
      <c r="D37" s="4">
        <f ca="1">IF(MG_3[//]="",MATCH(MG_3[Column3],[2]!db[NB NOTA_C_QTY],0),INDEX(Table1[//DB],MG_3[//]))</f>
        <v>2269</v>
      </c>
      <c r="G37" s="4" t="str">
        <f ca="1">IF(MG_3[Column1]="",INDEX(Table1[NB BM],MG_3[//]),MG_3[[#This Row],[Column1]])</f>
        <v>Spidol SDI P500-VP Biru</v>
      </c>
      <c r="H37" t="str">
        <f ca="1">INDEX(Table1[QTY/ CTN],MG_3[//])</f>
        <v>1 PAK (12 SET)</v>
      </c>
      <c r="I37" s="4" t="str">
        <f ca="1">INDEX(Table1[FAKTUR],MG_3[//])</f>
        <v>ARTO MORO</v>
      </c>
      <c r="J37" s="4" t="str">
        <f ca="1">INDEX(Table1[SUPPLIER],MG_3[//])</f>
        <v>SDI</v>
      </c>
      <c r="K37" s="2">
        <f ca="1">IF(MG_3[//]="",0,INDEX(Table1[CTN_MG_3],MG_3[//]))</f>
        <v>0</v>
      </c>
      <c r="L37" s="2" t="str">
        <f ca="1">IF(MG_3[//]="","",INDEX(Table1[QTY_ECER_MG_3],MG_3[[#This Row],[//]])&amp;" "&amp;INDEX(Table1[STN_ECER_MG_32],MG_3[[#This Row],[//]]))</f>
        <v>12 SET</v>
      </c>
      <c r="M37" s="4"/>
      <c r="N37" s="4"/>
      <c r="O37" s="2">
        <f ca="1">SUM(MG_3[[#This Row],[MASUK]]-SUM(MG_3[[#This Row],[KELUAR]:[BONGKAR]]))</f>
        <v>0</v>
      </c>
      <c r="Q37" s="2" t="str">
        <f ca="1">LOWER(SUBSTITUTE(SUBSTITUTE(SUBSTITUTE(SUBSTITUTE(SUBSTITUTE(SUBSTITUTE(SUBSTITUTE(SUBSTITUTE(SUBSTITUTE(MG_3[NAMA BARANG]&amp;MG_3[QTY/ CTN]," ",),".",""),"-",""),"(",""),")",""),",",""),"/",""),"""",""),"+",""))</f>
        <v>spidolsdip500vpbiru1pak12set</v>
      </c>
    </row>
    <row r="38" spans="1:17" x14ac:dyDescent="0.25">
      <c r="A38">
        <v>37</v>
      </c>
      <c r="B38" s="4">
        <f ca="1">IF(MG_3[ID_3]="","",MATCH(MG_3[ID_3],Table1[ID_3],0))</f>
        <v>354</v>
      </c>
      <c r="C38" s="4">
        <f ca="1">MATCH(MG_3[Column3],Table6[POINTER],0)</f>
        <v>3254</v>
      </c>
      <c r="D38" s="4">
        <f ca="1">IF(MG_3[//]="",MATCH(MG_3[Column3],[2]!db[NB NOTA_C_QTY],0),INDEX(Table1[//DB],MG_3[//]))</f>
        <v>2271</v>
      </c>
      <c r="G38" s="4" t="str">
        <f ca="1">IF(MG_3[Column1]="",INDEX(Table1[NB BM],MG_3[//]),MG_3[[#This Row],[Column1]])</f>
        <v>Stapler SDI 1102</v>
      </c>
      <c r="H38" t="str">
        <f ca="1">INDEX(Table1[QTY/ CTN],MG_3[//])</f>
        <v>30 LSN</v>
      </c>
      <c r="I38" s="4" t="str">
        <f ca="1">INDEX(Table1[FAKTUR],MG_3[//])</f>
        <v>ARTO MORO</v>
      </c>
      <c r="J38" s="4" t="str">
        <f ca="1">INDEX(Table1[SUPPLIER],MG_3[//])</f>
        <v>SDI</v>
      </c>
      <c r="K38" s="2">
        <f ca="1">IF(MG_3[//]="",0,INDEX(Table1[CTN_MG_3],MG_3[//]))</f>
        <v>1</v>
      </c>
      <c r="L38" s="2" t="str">
        <f ca="1">IF(MG_3[//]="","",INDEX(Table1[QTY_ECER_MG_3],MG_3[[#This Row],[//]])&amp;" "&amp;INDEX(Table1[STN_ECER_MG_32],MG_3[[#This Row],[//]]))</f>
        <v xml:space="preserve"> </v>
      </c>
      <c r="M38" s="4"/>
      <c r="N38" s="4"/>
      <c r="O38" s="2">
        <f ca="1">SUM(MG_3[[#This Row],[MASUK]]-SUM(MG_3[[#This Row],[KELUAR]:[BONGKAR]]))</f>
        <v>1</v>
      </c>
      <c r="Q38" s="2" t="str">
        <f ca="1">LOWER(SUBSTITUTE(SUBSTITUTE(SUBSTITUTE(SUBSTITUTE(SUBSTITUTE(SUBSTITUTE(SUBSTITUTE(SUBSTITUTE(SUBSTITUTE(MG_3[NAMA BARANG]&amp;MG_3[QTY/ CTN]," ",),".",""),"-",""),"(",""),")",""),",",""),"/",""),"""",""),"+",""))</f>
        <v>staplersdi110230lsn</v>
      </c>
    </row>
    <row r="39" spans="1:17" x14ac:dyDescent="0.25">
      <c r="A39">
        <v>38</v>
      </c>
      <c r="B39" s="4">
        <f ca="1">IF(MG_3[ID_3]="","",MATCH(MG_3[ID_3],Table1[ID_3],0))</f>
        <v>355</v>
      </c>
      <c r="C39" s="4">
        <f ca="1">MATCH(MG_3[Column3],Table6[POINTER],0)</f>
        <v>2562</v>
      </c>
      <c r="D39" s="4">
        <f ca="1">IF(MG_3[//]="",MATCH(MG_3[Column3],[2]!db[NB NOTA_C_QTY],0),INDEX(Table1[//DB],MG_3[//]))</f>
        <v>849</v>
      </c>
      <c r="G39" s="4" t="str">
        <f ca="1">IF(MG_3[Column1]="",INDEX(Table1[NB BM],MG_3[//]),MG_3[[#This Row],[Column1]])</f>
        <v>Gel pen Tianjiao TZ-501</v>
      </c>
      <c r="H39" t="str">
        <f ca="1">INDEX(Table1[QTY/ CTN],MG_3[//])</f>
        <v>144 LSN</v>
      </c>
      <c r="I39" s="4" t="str">
        <f ca="1">INDEX(Table1[FAKTUR],MG_3[//])</f>
        <v>UNTANA</v>
      </c>
      <c r="J39" s="4">
        <f ca="1">INDEX(Table1[SUPPLIER],MG_3[//])</f>
        <v>99</v>
      </c>
      <c r="K39" s="2">
        <f ca="1">IF(MG_3[//]="",0,INDEX(Table1[CTN_MG_3],MG_3[//]))</f>
        <v>5</v>
      </c>
      <c r="L39" s="2" t="str">
        <f ca="1">IF(MG_3[//]="","",INDEX(Table1[QTY_ECER_MG_3],MG_3[[#This Row],[//]])&amp;" "&amp;INDEX(Table1[STN_ECER_MG_32],MG_3[[#This Row],[//]]))</f>
        <v xml:space="preserve"> </v>
      </c>
      <c r="M39" s="4"/>
      <c r="N39" s="4">
        <v>5</v>
      </c>
      <c r="O39" s="2">
        <f ca="1">SUM(MG_3[[#This Row],[MASUK]]-SUM(MG_3[[#This Row],[KELUAR]:[BONGKAR]]))</f>
        <v>0</v>
      </c>
      <c r="Q39" s="2" t="str">
        <f ca="1">LOWER(SUBSTITUTE(SUBSTITUTE(SUBSTITUTE(SUBSTITUTE(SUBSTITUTE(SUBSTITUTE(SUBSTITUTE(SUBSTITUTE(SUBSTITUTE(MG_3[NAMA BARANG]&amp;MG_3[QTY/ CTN]," ",),".",""),"-",""),"(",""),")",""),",",""),"/",""),"""",""),"+",""))</f>
        <v>gelpentianjiaotz501144lsn</v>
      </c>
    </row>
    <row r="40" spans="1:17" x14ac:dyDescent="0.25">
      <c r="A40">
        <v>39</v>
      </c>
      <c r="B40" s="4">
        <f ca="1">IF(MG_3[ID_3]="","",MATCH(MG_3[ID_3],Table1[ID_3],0))</f>
        <v>356</v>
      </c>
      <c r="C40" s="4">
        <f ca="1">MATCH(MG_3[Column3],Table6[POINTER],0)</f>
        <v>3820</v>
      </c>
      <c r="D40" s="4">
        <f ca="1">IF(MG_3[//]="",MATCH(MG_3[Column3],[2]!db[NB NOTA_C_QTY],0),INDEX(Table1[//DB],MG_3[//]))</f>
        <v>36</v>
      </c>
      <c r="G40" s="4" t="str">
        <f ca="1">IF(MG_3[Column1]="",INDEX(Table1[NB BM],MG_3[//]),MG_3[[#This Row],[Column1]])</f>
        <v>Acrylic sisipan kertas A4 T 30x21cm</v>
      </c>
      <c r="H40" t="str">
        <f ca="1">INDEX(Table1[QTY/ CTN],MG_3[//])</f>
        <v>40 PCS</v>
      </c>
      <c r="I40" s="4" t="str">
        <f ca="1">INDEX(Table1[FAKTUR],MG_3[//])</f>
        <v>UNTANA</v>
      </c>
      <c r="J40" s="4" t="str">
        <f ca="1">INDEX(Table1[SUPPLIER],MG_3[//])</f>
        <v>BINTANG SAUDARA</v>
      </c>
      <c r="K40" s="2">
        <f ca="1">IF(MG_3[//]="",0,INDEX(Table1[CTN_MG_3],MG_3[//]))</f>
        <v>3</v>
      </c>
      <c r="L40" s="2" t="str">
        <f ca="1">IF(MG_3[//]="","",INDEX(Table1[QTY_ECER_MG_3],MG_3[[#This Row],[//]])&amp;" "&amp;INDEX(Table1[STN_ECER_MG_32],MG_3[[#This Row],[//]]))</f>
        <v xml:space="preserve"> </v>
      </c>
      <c r="M40" s="4"/>
      <c r="N40" s="4">
        <v>1</v>
      </c>
      <c r="O40" s="2">
        <f ca="1">SUM(MG_3[[#This Row],[MASUK]]-SUM(MG_3[[#This Row],[KELUAR]:[BONGKAR]]))</f>
        <v>2</v>
      </c>
      <c r="Q40" s="2" t="str">
        <f ca="1">LOWER(SUBSTITUTE(SUBSTITUTE(SUBSTITUTE(SUBSTITUTE(SUBSTITUTE(SUBSTITUTE(SUBSTITUTE(SUBSTITUTE(SUBSTITUTE(MG_3[NAMA BARANG]&amp;MG_3[QTY/ CTN]," ",),".",""),"-",""),"(",""),")",""),",",""),"/",""),"""",""),"+",""))</f>
        <v>acrylicsisipankertasa4t30x21cm40pcs</v>
      </c>
    </row>
    <row r="41" spans="1:17" x14ac:dyDescent="0.25">
      <c r="A41">
        <v>40</v>
      </c>
      <c r="B41" s="4">
        <f ca="1">IF(MG_3[ID_3]="","",MATCH(MG_3[ID_3],Table1[ID_3],0))</f>
        <v>357</v>
      </c>
      <c r="C41" s="4">
        <f ca="1">MATCH(MG_3[Column3],Table6[POINTER],0)</f>
        <v>2303</v>
      </c>
      <c r="D41" s="4">
        <f ca="1">IF(MG_3[//]="",MATCH(MG_3[Column3],[2]!db[NB NOTA_C_QTY],0),INDEX(Table1[//DB],MG_3[//]))</f>
        <v>38</v>
      </c>
      <c r="G41" s="4" t="str">
        <f ca="1">IF(MG_3[Column1]="",INDEX(Table1[NB BM],MG_3[//]),MG_3[[#This Row],[Column1]])</f>
        <v>Acrylic sisipan kertas A5 T 15x21cm</v>
      </c>
      <c r="H41" t="str">
        <f ca="1">INDEX(Table1[QTY/ CTN],MG_3[//])</f>
        <v>60 PCS</v>
      </c>
      <c r="I41" s="4" t="str">
        <f ca="1">INDEX(Table1[FAKTUR],MG_3[//])</f>
        <v>UNTANA</v>
      </c>
      <c r="J41" s="4" t="str">
        <f ca="1">INDEX(Table1[SUPPLIER],MG_3[//])</f>
        <v>BINTANG SAUDARA</v>
      </c>
      <c r="K41" s="2">
        <f ca="1">IF(MG_3[//]="",0,INDEX(Table1[CTN_MG_3],MG_3[//]))</f>
        <v>3</v>
      </c>
      <c r="L41" s="2" t="str">
        <f ca="1">IF(MG_3[//]="","",INDEX(Table1[QTY_ECER_MG_3],MG_3[[#This Row],[//]])&amp;" "&amp;INDEX(Table1[STN_ECER_MG_32],MG_3[[#This Row],[//]]))</f>
        <v xml:space="preserve"> </v>
      </c>
      <c r="M41" s="4"/>
      <c r="N41" s="4">
        <v>1</v>
      </c>
      <c r="O41" s="2">
        <f ca="1">SUM(MG_3[[#This Row],[MASUK]]-SUM(MG_3[[#This Row],[KELUAR]:[BONGKAR]]))</f>
        <v>2</v>
      </c>
      <c r="Q41" s="2" t="str">
        <f ca="1">LOWER(SUBSTITUTE(SUBSTITUTE(SUBSTITUTE(SUBSTITUTE(SUBSTITUTE(SUBSTITUTE(SUBSTITUTE(SUBSTITUTE(SUBSTITUTE(MG_3[NAMA BARANG]&amp;MG_3[QTY/ CTN]," ",),".",""),"-",""),"(",""),")",""),",",""),"/",""),"""",""),"+",""))</f>
        <v>acrylicsisipankertasa5t15x21cm60pcs</v>
      </c>
    </row>
    <row r="42" spans="1:17" x14ac:dyDescent="0.25">
      <c r="A42">
        <v>41</v>
      </c>
      <c r="B42" s="4">
        <f ca="1">IF(MG_3[ID_3]="","",MATCH(MG_3[ID_3],Table1[ID_3],0))</f>
        <v>358</v>
      </c>
      <c r="C42" s="4">
        <f ca="1">MATCH(MG_3[Column3],Table6[POINTER],0)</f>
        <v>3821</v>
      </c>
      <c r="D42" s="4">
        <f ca="1">IF(MG_3[//]="",MATCH(MG_3[Column3],[2]!db[NB NOTA_C_QTY],0),INDEX(Table1[//DB],MG_3[//]))</f>
        <v>50</v>
      </c>
      <c r="G42" s="4" t="str">
        <f ca="1">IF(MG_3[Column1]="",INDEX(Table1[NB BM],MG_3[//]),MG_3[[#This Row],[Column1]])</f>
        <v>Agenda polos 123 Hijau</v>
      </c>
      <c r="H42" t="str">
        <f ca="1">INDEX(Table1[QTY/ CTN],MG_3[//])</f>
        <v>60 PCS</v>
      </c>
      <c r="I42" s="4" t="str">
        <f ca="1">INDEX(Table1[FAKTUR],MG_3[//])</f>
        <v>UNTANA</v>
      </c>
      <c r="J42" s="4" t="str">
        <f ca="1">INDEX(Table1[SUPPLIER],MG_3[//])</f>
        <v>BINTANG SAUDARA</v>
      </c>
      <c r="K42" s="2">
        <f ca="1">IF(MG_3[//]="",0,INDEX(Table1[CTN_MG_3],MG_3[//]))</f>
        <v>2</v>
      </c>
      <c r="L42" s="2" t="str">
        <f ca="1">IF(MG_3[//]="","",INDEX(Table1[QTY_ECER_MG_3],MG_3[[#This Row],[//]])&amp;" "&amp;INDEX(Table1[STN_ECER_MG_32],MG_3[[#This Row],[//]]))</f>
        <v xml:space="preserve"> </v>
      </c>
      <c r="M42" s="4"/>
      <c r="N42" s="4">
        <v>1</v>
      </c>
      <c r="O42" s="2">
        <f ca="1">SUM(MG_3[[#This Row],[MASUK]]-SUM(MG_3[[#This Row],[KELUAR]:[BONGKAR]]))</f>
        <v>1</v>
      </c>
      <c r="Q42" s="2" t="str">
        <f ca="1">LOWER(SUBSTITUTE(SUBSTITUTE(SUBSTITUTE(SUBSTITUTE(SUBSTITUTE(SUBSTITUTE(SUBSTITUTE(SUBSTITUTE(SUBSTITUTE(MG_3[NAMA BARANG]&amp;MG_3[QTY/ CTN]," ",),".",""),"-",""),"(",""),")",""),",",""),"/",""),"""",""),"+",""))</f>
        <v>agendapolos123hijau60pcs</v>
      </c>
    </row>
    <row r="43" spans="1:17" x14ac:dyDescent="0.25">
      <c r="A43">
        <v>42</v>
      </c>
      <c r="B43" s="4">
        <f ca="1">IF(MG_3[ID_3]="","",MATCH(MG_3[ID_3],Table1[ID_3],0))</f>
        <v>359</v>
      </c>
      <c r="C43" s="4">
        <f ca="1">MATCH(MG_3[Column3],Table6[POINTER],0)</f>
        <v>2320</v>
      </c>
      <c r="D43" s="4">
        <f ca="1">IF(MG_3[//]="",MATCH(MG_3[Column3],[2]!db[NB NOTA_C_QTY],0),INDEX(Table1[//DB],MG_3[//]))</f>
        <v>59</v>
      </c>
      <c r="G43" s="4" t="str">
        <f ca="1">IF(MG_3[Column1]="",INDEX(Table1[NB BM],MG_3[//]),MG_3[[#This Row],[Column1]])</f>
        <v>Agenda Pro Deluxe Besar PC-122 WK</v>
      </c>
      <c r="H43" t="str">
        <f ca="1">INDEX(Table1[QTY/ CTN],MG_3[//])</f>
        <v>60 PCS</v>
      </c>
      <c r="I43" s="4" t="str">
        <f ca="1">INDEX(Table1[FAKTUR],MG_3[//])</f>
        <v>UNTANA</v>
      </c>
      <c r="J43" s="4" t="str">
        <f ca="1">INDEX(Table1[SUPPLIER],MG_3[//])</f>
        <v>BINTANG SAUDARA</v>
      </c>
      <c r="K43" s="2">
        <f ca="1">IF(MG_3[//]="",0,INDEX(Table1[CTN_MG_3],MG_3[//]))</f>
        <v>2</v>
      </c>
      <c r="L43" s="2" t="str">
        <f ca="1">IF(MG_3[//]="","",INDEX(Table1[QTY_ECER_MG_3],MG_3[[#This Row],[//]])&amp;" "&amp;INDEX(Table1[STN_ECER_MG_32],MG_3[[#This Row],[//]]))</f>
        <v xml:space="preserve"> </v>
      </c>
      <c r="M43" s="4"/>
      <c r="N43" s="4">
        <v>1</v>
      </c>
      <c r="O43" s="2">
        <f ca="1">SUM(MG_3[[#This Row],[MASUK]]-SUM(MG_3[[#This Row],[KELUAR]:[BONGKAR]]))</f>
        <v>1</v>
      </c>
      <c r="Q43" s="2" t="str">
        <f ca="1">LOWER(SUBSTITUTE(SUBSTITUTE(SUBSTITUTE(SUBSTITUTE(SUBSTITUTE(SUBSTITUTE(SUBSTITUTE(SUBSTITUTE(SUBSTITUTE(MG_3[NAMA BARANG]&amp;MG_3[QTY/ CTN]," ",),".",""),"-",""),"(",""),")",""),",",""),"/",""),"""",""),"+",""))</f>
        <v>agendaprodeluxebesarpc122wk60pcs</v>
      </c>
    </row>
    <row r="44" spans="1:17" x14ac:dyDescent="0.25">
      <c r="A44">
        <v>43</v>
      </c>
      <c r="B44" s="4">
        <f ca="1">IF(MG_3[ID_3]="","",MATCH(MG_3[ID_3],Table1[ID_3],0))</f>
        <v>360</v>
      </c>
      <c r="C44" s="4" t="e">
        <f ca="1">MATCH(MG_3[Column3],Table6[POINTER],0)</f>
        <v>#N/A</v>
      </c>
      <c r="D44" s="4">
        <f ca="1">IF(MG_3[//]="",MATCH(MG_3[Column3],[2]!db[NB NOTA_C_QTY],0),INDEX(Table1[//DB],MG_3[//]))</f>
        <v>434</v>
      </c>
      <c r="G44" s="4" t="str">
        <f ca="1">IF(MG_3[Column1]="",INDEX(Table1[NB BM],MG_3[//]),MG_3[[#This Row],[Column1]])</f>
        <v>Buku Mewarnai BTS/ Mix 2201</v>
      </c>
      <c r="H44" t="str">
        <f ca="1">INDEX(Table1[QTY/ CTN],MG_3[//])</f>
        <v>800 PCS</v>
      </c>
      <c r="I44" s="4" t="str">
        <f ca="1">INDEX(Table1[FAKTUR],MG_3[//])</f>
        <v>UNTANA</v>
      </c>
      <c r="J44" s="4" t="str">
        <f ca="1">INDEX(Table1[SUPPLIER],MG_3[//])</f>
        <v>BINTANG SAUDARA</v>
      </c>
      <c r="K44" s="2">
        <f ca="1">IF(MG_3[//]="",0,INDEX(Table1[CTN_MG_3],MG_3[//]))</f>
        <v>2</v>
      </c>
      <c r="L44" s="2" t="str">
        <f ca="1">IF(MG_3[//]="","",INDEX(Table1[QTY_ECER_MG_3],MG_3[[#This Row],[//]])&amp;" "&amp;INDEX(Table1[STN_ECER_MG_32],MG_3[[#This Row],[//]]))</f>
        <v xml:space="preserve"> </v>
      </c>
      <c r="M44" s="4"/>
      <c r="N44" s="4">
        <v>1</v>
      </c>
      <c r="O44" s="2">
        <f ca="1">SUM(MG_3[[#This Row],[MASUK]]-SUM(MG_3[[#This Row],[KELUAR]:[BONGKAR]]))</f>
        <v>1</v>
      </c>
      <c r="Q44" s="2" t="str">
        <f ca="1">LOWER(SUBSTITUTE(SUBSTITUTE(SUBSTITUTE(SUBSTITUTE(SUBSTITUTE(SUBSTITUTE(SUBSTITUTE(SUBSTITUTE(SUBSTITUTE(MG_3[NAMA BARANG]&amp;MG_3[QTY/ CTN]," ",),".",""),"-",""),"(",""),")",""),",",""),"/",""),"""",""),"+",""))</f>
        <v>bukumewarnaibtsmix2201800pcs</v>
      </c>
    </row>
    <row r="45" spans="1:17" x14ac:dyDescent="0.25">
      <c r="A45">
        <v>44</v>
      </c>
      <c r="B45" s="4">
        <f ca="1">IF(MG_3[ID_3]="","",MATCH(MG_3[ID_3],Table1[ID_3],0))</f>
        <v>361</v>
      </c>
      <c r="C45" s="4" t="e">
        <f ca="1">MATCH(MG_3[Column3],Table6[POINTER],0)</f>
        <v>#N/A</v>
      </c>
      <c r="D45" s="4">
        <f ca="1">IF(MG_3[//]="",MATCH(MG_3[Column3],[2]!db[NB NOTA_C_QTY],0),INDEX(Table1[//DB],MG_3[//]))</f>
        <v>537</v>
      </c>
      <c r="G45" s="4" t="str">
        <f ca="1">IF(MG_3[Column1]="",INDEX(Table1[NB BM],MG_3[//]),MG_3[[#This Row],[Column1]])</f>
        <v>Clip Board Trans Folio Fancy TR-2335</v>
      </c>
      <c r="H45" t="str">
        <f ca="1">INDEX(Table1[QTY/ CTN],MG_3[//])</f>
        <v>144 PCS</v>
      </c>
      <c r="I45" s="4" t="str">
        <f ca="1">INDEX(Table1[FAKTUR],MG_3[//])</f>
        <v>UNTANA</v>
      </c>
      <c r="J45" s="4" t="str">
        <f ca="1">INDEX(Table1[SUPPLIER],MG_3[//])</f>
        <v>BINTANG SAUDARA</v>
      </c>
      <c r="K45" s="2">
        <f ca="1">IF(MG_3[//]="",0,INDEX(Table1[CTN_MG_3],MG_3[//]))</f>
        <v>2</v>
      </c>
      <c r="L45" s="2" t="str">
        <f ca="1">IF(MG_3[//]="","",INDEX(Table1[QTY_ECER_MG_3],MG_3[[#This Row],[//]])&amp;" "&amp;INDEX(Table1[STN_ECER_MG_32],MG_3[[#This Row],[//]]))</f>
        <v xml:space="preserve"> </v>
      </c>
      <c r="M45" s="4"/>
      <c r="N45" s="4">
        <v>1</v>
      </c>
      <c r="O45" s="2">
        <f ca="1">SUM(MG_3[[#This Row],[MASUK]]-SUM(MG_3[[#This Row],[KELUAR]:[BONGKAR]]))</f>
        <v>1</v>
      </c>
      <c r="Q45" s="2" t="str">
        <f ca="1">LOWER(SUBSTITUTE(SUBSTITUTE(SUBSTITUTE(SUBSTITUTE(SUBSTITUTE(SUBSTITUTE(SUBSTITUTE(SUBSTITUTE(SUBSTITUTE(MG_3[NAMA BARANG]&amp;MG_3[QTY/ CTN]," ",),".",""),"-",""),"(",""),")",""),",",""),"/",""),"""",""),"+",""))</f>
        <v>clipboardtransfoliofancytr2335144pcs</v>
      </c>
    </row>
    <row r="46" spans="1:17" x14ac:dyDescent="0.25">
      <c r="A46">
        <v>45</v>
      </c>
      <c r="B46" s="4">
        <f ca="1">IF(MG_3[ID_3]="","",MATCH(MG_3[ID_3],Table1[ID_3],0))</f>
        <v>362</v>
      </c>
      <c r="C46" s="4">
        <f ca="1">MATCH(MG_3[Column3],Table6[POINTER],0)</f>
        <v>2975</v>
      </c>
      <c r="D46" s="4">
        <f ca="1">IF(MG_3[//]="",MATCH(MG_3[Column3],[2]!db[NB NOTA_C_QTY],0),INDEX(Table1[//DB],MG_3[//]))</f>
        <v>1768</v>
      </c>
      <c r="G46" s="4" t="str">
        <f ca="1">IF(MG_3[Column1]="",INDEX(Table1[NB BM],MG_3[//]),MG_3[[#This Row],[Column1]])</f>
        <v>NB Exclusive 0801/ 80</v>
      </c>
      <c r="H46" t="str">
        <f ca="1">INDEX(Table1[QTY/ CTN],MG_3[//])</f>
        <v>96 pcs</v>
      </c>
      <c r="I46" s="4" t="str">
        <f ca="1">INDEX(Table1[FAKTUR],MG_3[//])</f>
        <v>UNTANA</v>
      </c>
      <c r="J46" s="4" t="str">
        <f ca="1">INDEX(Table1[SUPPLIER],MG_3[//])</f>
        <v>BINTANG SAUDARA</v>
      </c>
      <c r="K46" s="2">
        <f ca="1">IF(MG_3[//]="",0,INDEX(Table1[CTN_MG_3],MG_3[//]))</f>
        <v>2</v>
      </c>
      <c r="L46" s="2" t="str">
        <f ca="1">IF(MG_3[//]="","",INDEX(Table1[QTY_ECER_MG_3],MG_3[[#This Row],[//]])&amp;" "&amp;INDEX(Table1[STN_ECER_MG_32],MG_3[[#This Row],[//]]))</f>
        <v xml:space="preserve"> </v>
      </c>
      <c r="M46" s="4"/>
      <c r="N46" s="4">
        <v>1</v>
      </c>
      <c r="O46" s="2">
        <f ca="1">SUM(MG_3[[#This Row],[MASUK]]-SUM(MG_3[[#This Row],[KELUAR]:[BONGKAR]]))</f>
        <v>1</v>
      </c>
      <c r="Q46" s="2" t="str">
        <f ca="1">LOWER(SUBSTITUTE(SUBSTITUTE(SUBSTITUTE(SUBSTITUTE(SUBSTITUTE(SUBSTITUTE(SUBSTITUTE(SUBSTITUTE(SUBSTITUTE(MG_3[NAMA BARANG]&amp;MG_3[QTY/ CTN]," ",),".",""),"-",""),"(",""),")",""),",",""),"/",""),"""",""),"+",""))</f>
        <v>nbexclusive08018096pcs</v>
      </c>
    </row>
    <row r="47" spans="1:17" x14ac:dyDescent="0.25">
      <c r="A47">
        <v>46</v>
      </c>
      <c r="B47" s="4">
        <f ca="1">IF(MG_3[ID_3]="","",MATCH(MG_3[ID_3],Table1[ID_3],0))</f>
        <v>363</v>
      </c>
      <c r="C47" s="4">
        <f ca="1">MATCH(MG_3[Column3],Table6[POINTER],0)</f>
        <v>3298</v>
      </c>
      <c r="D47" s="4">
        <f ca="1">IF(MG_3[//]="",MATCH(MG_3[Column3],[2]!db[NB NOTA_C_QTY],0),INDEX(Table1[//DB],MG_3[//]))</f>
        <v>1885</v>
      </c>
      <c r="G47" s="4" t="str">
        <f ca="1">IF(MG_3[Column1]="",INDEX(Table1[NB BM],MG_3[//]),MG_3[[#This Row],[Column1]])</f>
        <v>Tas Coklat Tanggung Besar</v>
      </c>
      <c r="H47" t="str">
        <f ca="1">INDEX(Table1[QTY/ CTN],MG_3[//])</f>
        <v>40 LSN</v>
      </c>
      <c r="I47" s="4" t="str">
        <f ca="1">INDEX(Table1[FAKTUR],MG_3[//])</f>
        <v>UNTANA</v>
      </c>
      <c r="J47" s="4" t="str">
        <f ca="1">INDEX(Table1[SUPPLIER],MG_3[//])</f>
        <v>BINTANG SAUDARA</v>
      </c>
      <c r="K47" s="2">
        <f ca="1">IF(MG_3[//]="",0,INDEX(Table1[CTN_MG_3],MG_3[//]))</f>
        <v>2</v>
      </c>
      <c r="L47" s="2" t="str">
        <f ca="1">IF(MG_3[//]="","",INDEX(Table1[QTY_ECER_MG_3],MG_3[[#This Row],[//]])&amp;" "&amp;INDEX(Table1[STN_ECER_MG_32],MG_3[[#This Row],[//]]))</f>
        <v xml:space="preserve"> </v>
      </c>
      <c r="M47" s="4"/>
      <c r="N47" s="4"/>
      <c r="O47" s="2">
        <f ca="1">SUM(MG_3[[#This Row],[MASUK]]-SUM(MG_3[[#This Row],[KELUAR]:[BONGKAR]]))</f>
        <v>2</v>
      </c>
      <c r="Q47" s="2" t="str">
        <f ca="1">LOWER(SUBSTITUTE(SUBSTITUTE(SUBSTITUTE(SUBSTITUTE(SUBSTITUTE(SUBSTITUTE(SUBSTITUTE(SUBSTITUTE(SUBSTITUTE(MG_3[NAMA BARANG]&amp;MG_3[QTY/ CTN]," ",),".",""),"-",""),"(",""),")",""),",",""),"/",""),"""",""),"+",""))</f>
        <v>tascoklattanggungbesar40lsn</v>
      </c>
    </row>
    <row r="48" spans="1:17" x14ac:dyDescent="0.25">
      <c r="A48">
        <v>47</v>
      </c>
      <c r="B48" s="4">
        <f ca="1">IF(MG_3[ID_3]="","",MATCH(MG_3[ID_3],Table1[ID_3],0))</f>
        <v>364</v>
      </c>
      <c r="C48" s="4" t="e">
        <f ca="1">MATCH(MG_3[Column3],Table6[POINTER],0)</f>
        <v>#N/A</v>
      </c>
      <c r="D48" s="4">
        <f ca="1">IF(MG_3[//]="",MATCH(MG_3[Column3],[2]!db[NB NOTA_C_QTY],0),INDEX(Table1[//DB],MG_3[//]))</f>
        <v>2316</v>
      </c>
      <c r="G48" s="4" t="str">
        <f ca="1">IF(MG_3[Column1]="",INDEX(Table1[NB BM],MG_3[//]),MG_3[[#This Row],[Column1]])</f>
        <v>Bk Sketsa A4 3557</v>
      </c>
      <c r="H48" t="str">
        <f ca="1">INDEX(Table1[QTY/ CTN],MG_3[//])</f>
        <v>72 PCS</v>
      </c>
      <c r="I48" s="4" t="str">
        <f ca="1">INDEX(Table1[FAKTUR],MG_3[//])</f>
        <v>UNTANA</v>
      </c>
      <c r="J48" s="4" t="str">
        <f ca="1">INDEX(Table1[SUPPLIER],MG_3[//])</f>
        <v>BINTANG SAUDARA</v>
      </c>
      <c r="K48" s="2">
        <f ca="1">IF(MG_3[//]="",0,INDEX(Table1[CTN_MG_3],MG_3[//]))</f>
        <v>1</v>
      </c>
      <c r="L48" s="2" t="str">
        <f ca="1">IF(MG_3[//]="","",INDEX(Table1[QTY_ECER_MG_3],MG_3[[#This Row],[//]])&amp;" "&amp;INDEX(Table1[STN_ECER_MG_32],MG_3[[#This Row],[//]]))</f>
        <v xml:space="preserve"> </v>
      </c>
      <c r="M48" s="4"/>
      <c r="N48" s="4">
        <v>1</v>
      </c>
      <c r="O48" s="2">
        <f ca="1">SUM(MG_3[[#This Row],[MASUK]]-SUM(MG_3[[#This Row],[KELUAR]:[BONGKAR]]))</f>
        <v>0</v>
      </c>
      <c r="Q48" s="2" t="str">
        <f ca="1">LOWER(SUBSTITUTE(SUBSTITUTE(SUBSTITUTE(SUBSTITUTE(SUBSTITUTE(SUBSTITUTE(SUBSTITUTE(SUBSTITUTE(SUBSTITUTE(MG_3[NAMA BARANG]&amp;MG_3[QTY/ CTN]," ",),".",""),"-",""),"(",""),")",""),",",""),"/",""),"""",""),"+",""))</f>
        <v>bksketsaa4355772pcs</v>
      </c>
    </row>
    <row r="49" spans="1:17" x14ac:dyDescent="0.25">
      <c r="A49">
        <v>48</v>
      </c>
      <c r="B49" s="4">
        <f ca="1">IF(MG_3[ID_3]="","",MATCH(MG_3[ID_3],Table1[ID_3],0))</f>
        <v>365</v>
      </c>
      <c r="C49" s="4">
        <f ca="1">MATCH(MG_3[Column3],Table6[POINTER],0)</f>
        <v>2319</v>
      </c>
      <c r="D49" s="4">
        <f ca="1">IF(MG_3[//]="",MATCH(MG_3[Column3],[2]!db[NB NOTA_C_QTY],0),INDEX(Table1[//DB],MG_3[//]))</f>
        <v>60</v>
      </c>
      <c r="G49" s="4" t="str">
        <f ca="1">IF(MG_3[Column1]="",INDEX(Table1[NB BM],MG_3[//]),MG_3[[#This Row],[Column1]])</f>
        <v>Agenda Pro Deluxe PC-121 WK Kecil</v>
      </c>
      <c r="H49" t="str">
        <f ca="1">INDEX(Table1[QTY/ CTN],MG_3[//])</f>
        <v>120 PCS</v>
      </c>
      <c r="I49" s="4" t="str">
        <f ca="1">INDEX(Table1[FAKTUR],MG_3[//])</f>
        <v>UNTANA</v>
      </c>
      <c r="J49" s="4" t="str">
        <f ca="1">INDEX(Table1[SUPPLIER],MG_3[//])</f>
        <v>BINTANG SAUDARA</v>
      </c>
      <c r="K49" s="2">
        <f ca="1">IF(MG_3[//]="",0,INDEX(Table1[CTN_MG_3],MG_3[//]))</f>
        <v>2</v>
      </c>
      <c r="L49" s="2" t="str">
        <f ca="1">IF(MG_3[//]="","",INDEX(Table1[QTY_ECER_MG_3],MG_3[[#This Row],[//]])&amp;" "&amp;INDEX(Table1[STN_ECER_MG_32],MG_3[[#This Row],[//]]))</f>
        <v xml:space="preserve"> </v>
      </c>
      <c r="M49" s="4"/>
      <c r="N49" s="4">
        <v>1</v>
      </c>
      <c r="O49" s="2">
        <f ca="1">SUM(MG_3[[#This Row],[MASUK]]-SUM(MG_3[[#This Row],[KELUAR]:[BONGKAR]]))</f>
        <v>1</v>
      </c>
      <c r="Q49" s="2" t="str">
        <f ca="1">LOWER(SUBSTITUTE(SUBSTITUTE(SUBSTITUTE(SUBSTITUTE(SUBSTITUTE(SUBSTITUTE(SUBSTITUTE(SUBSTITUTE(SUBSTITUTE(MG_3[NAMA BARANG]&amp;MG_3[QTY/ CTN]," ",),".",""),"-",""),"(",""),")",""),",",""),"/",""),"""",""),"+",""))</f>
        <v>agendaprodeluxepc121wkkecil120pcs</v>
      </c>
    </row>
    <row r="50" spans="1:17" x14ac:dyDescent="0.25">
      <c r="A50">
        <v>49</v>
      </c>
      <c r="B50" s="4">
        <f ca="1">IF(MG_3[ID_3]="","",MATCH(MG_3[ID_3],Table1[ID_3],0))</f>
        <v>366</v>
      </c>
      <c r="C50" s="4">
        <f ca="1">MATCH(MG_3[Column3],Table6[POINTER],0)</f>
        <v>1398</v>
      </c>
      <c r="D50" s="4">
        <f ca="1">IF(MG_3[//]="",MATCH(MG_3[Column3],[2]!db[NB NOTA_C_QTY],0),INDEX(Table1[//DB],MG_3[//]))</f>
        <v>1780</v>
      </c>
      <c r="G50" s="4" t="str">
        <f ca="1">IF(MG_3[Column1]="",INDEX(Table1[NB BM],MG_3[//]),MG_3[[#This Row],[Column1]])</f>
        <v>Notes 156-80/ Address Telepon</v>
      </c>
      <c r="H50" t="str">
        <f ca="1">INDEX(Table1[QTY/ CTN],MG_3[//])</f>
        <v>60 LSN</v>
      </c>
      <c r="I50" s="4" t="str">
        <f ca="1">INDEX(Table1[FAKTUR],MG_3[//])</f>
        <v>UNTANA</v>
      </c>
      <c r="J50" s="4" t="str">
        <f ca="1">INDEX(Table1[SUPPLIER],MG_3[//])</f>
        <v>BINTANG SAUDARA</v>
      </c>
      <c r="K50" s="2">
        <f ca="1">IF(MG_3[//]="",0,INDEX(Table1[CTN_MG_3],MG_3[//]))</f>
        <v>5</v>
      </c>
      <c r="L50" s="2" t="str">
        <f ca="1">IF(MG_3[//]="","",INDEX(Table1[QTY_ECER_MG_3],MG_3[[#This Row],[//]])&amp;" "&amp;INDEX(Table1[STN_ECER_MG_32],MG_3[[#This Row],[//]]))</f>
        <v xml:space="preserve"> </v>
      </c>
      <c r="M50" s="4"/>
      <c r="N50" s="4"/>
      <c r="O50" s="2">
        <f ca="1">SUM(MG_3[[#This Row],[MASUK]]-SUM(MG_3[[#This Row],[KELUAR]:[BONGKAR]]))</f>
        <v>5</v>
      </c>
      <c r="Q50" s="2" t="str">
        <f ca="1">LOWER(SUBSTITUTE(SUBSTITUTE(SUBSTITUTE(SUBSTITUTE(SUBSTITUTE(SUBSTITUTE(SUBSTITUTE(SUBSTITUTE(SUBSTITUTE(MG_3[NAMA BARANG]&amp;MG_3[QTY/ CTN]," ",),".",""),"-",""),"(",""),")",""),",",""),"/",""),"""",""),"+",""))</f>
        <v>notes15680addresstelepon60lsn</v>
      </c>
    </row>
    <row r="51" spans="1:17" x14ac:dyDescent="0.25">
      <c r="A51">
        <v>50</v>
      </c>
      <c r="B51" s="4">
        <f ca="1">IF(MG_3[ID_3]="","",MATCH(MG_3[ID_3],Table1[ID_3],0))</f>
        <v>367</v>
      </c>
      <c r="C51" s="4" t="e">
        <f ca="1">MATCH(MG_3[Column3],Table6[POINTER],0)</f>
        <v>#N/A</v>
      </c>
      <c r="D51" s="4">
        <f ca="1">IF(MG_3[//]="",MATCH(MG_3[Column3],[2]!db[NB NOTA_C_QTY],0),INDEX(Table1[//DB],MG_3[//]))</f>
        <v>2314</v>
      </c>
      <c r="G51" s="4" t="str">
        <f ca="1">IF(MG_3[Column1]="",INDEX(Table1[NB BM],MG_3[//]),MG_3[[#This Row],[Column1]])</f>
        <v>Shopping Bag Branded Kecil</v>
      </c>
      <c r="H51" t="str">
        <f ca="1">INDEX(Table1[QTY/ CTN],MG_3[//])</f>
        <v>50 LSN</v>
      </c>
      <c r="I51" s="4" t="str">
        <f ca="1">INDEX(Table1[FAKTUR],MG_3[//])</f>
        <v>UNTANA</v>
      </c>
      <c r="J51" s="4" t="str">
        <f ca="1">INDEX(Table1[SUPPLIER],MG_3[//])</f>
        <v>BINTANG SAUDARA</v>
      </c>
      <c r="K51" s="2">
        <f ca="1">IF(MG_3[//]="",0,INDEX(Table1[CTN_MG_3],MG_3[//]))</f>
        <v>2</v>
      </c>
      <c r="L51" s="2" t="str">
        <f ca="1">IF(MG_3[//]="","",INDEX(Table1[QTY_ECER_MG_3],MG_3[[#This Row],[//]])&amp;" "&amp;INDEX(Table1[STN_ECER_MG_32],MG_3[[#This Row],[//]]))</f>
        <v xml:space="preserve"> </v>
      </c>
      <c r="M51" s="4"/>
      <c r="N51" s="4">
        <v>1</v>
      </c>
      <c r="O51" s="2">
        <f ca="1">SUM(MG_3[[#This Row],[MASUK]]-SUM(MG_3[[#This Row],[KELUAR]:[BONGKAR]]))</f>
        <v>1</v>
      </c>
      <c r="Q51" s="2" t="str">
        <f ca="1">LOWER(SUBSTITUTE(SUBSTITUTE(SUBSTITUTE(SUBSTITUTE(SUBSTITUTE(SUBSTITUTE(SUBSTITUTE(SUBSTITUTE(SUBSTITUTE(MG_3[NAMA BARANG]&amp;MG_3[QTY/ CTN]," ",),".",""),"-",""),"(",""),")",""),",",""),"/",""),"""",""),"+",""))</f>
        <v>shoppingbagbrandedkecil50lsn</v>
      </c>
    </row>
    <row r="52" spans="1:17" x14ac:dyDescent="0.25">
      <c r="A52">
        <v>51</v>
      </c>
      <c r="B52" s="4">
        <f ca="1">IF(MG_3[ID_3]="","",MATCH(MG_3[ID_3],Table1[ID_3],0))</f>
        <v>368</v>
      </c>
      <c r="C52" s="4">
        <f ca="1">MATCH(MG_3[Column3],Table6[POINTER],0)</f>
        <v>3535</v>
      </c>
      <c r="D52" s="4">
        <f ca="1">IF(MG_3[//]="",MATCH(MG_3[Column3],[2]!db[NB NOTA_C_QTY],0),INDEX(Table1[//DB],MG_3[//]))</f>
        <v>1148</v>
      </c>
      <c r="G52" s="4" t="str">
        <f ca="1">IF(MG_3[Column1]="",INDEX(Table1[NB BM],MG_3[//]),MG_3[[#This Row],[Column1]])</f>
        <v>Isi GW no.10</v>
      </c>
      <c r="H52" t="str">
        <f ca="1">INDEX(Table1[QTY/ CTN],MG_3[//])</f>
        <v>100 PAK</v>
      </c>
      <c r="I52" s="4" t="str">
        <f ca="1">INDEX(Table1[FAKTUR],MG_3[//])</f>
        <v>ARTO MORO</v>
      </c>
      <c r="J52" s="4" t="str">
        <f ca="1">INDEX(Table1[SUPPLIER],MG_3[//])</f>
        <v>LAYS</v>
      </c>
      <c r="K52" s="2">
        <f ca="1">IF(MG_3[//]="",0,INDEX(Table1[CTN_MG_3],MG_3[//]))</f>
        <v>20</v>
      </c>
      <c r="L52" s="2" t="str">
        <f ca="1">IF(MG_3[//]="","",INDEX(Table1[QTY_ECER_MG_3],MG_3[[#This Row],[//]])&amp;" "&amp;INDEX(Table1[STN_ECER_MG_32],MG_3[[#This Row],[//]]))</f>
        <v xml:space="preserve"> </v>
      </c>
      <c r="M52" s="4"/>
      <c r="N52" s="4"/>
      <c r="O52" s="2">
        <f ca="1">SUM(MG_3[[#This Row],[MASUK]]-SUM(MG_3[[#This Row],[KELUAR]:[BONGKAR]]))</f>
        <v>20</v>
      </c>
      <c r="Q52" s="2" t="str">
        <f ca="1">LOWER(SUBSTITUTE(SUBSTITUTE(SUBSTITUTE(SUBSTITUTE(SUBSTITUTE(SUBSTITUTE(SUBSTITUTE(SUBSTITUTE(SUBSTITUTE(MG_3[NAMA BARANG]&amp;MG_3[QTY/ CTN]," ",),".",""),"-",""),"(",""),")",""),",",""),"/",""),"""",""),"+",""))</f>
        <v>isigwno10100pak</v>
      </c>
    </row>
    <row r="53" spans="1:17" x14ac:dyDescent="0.25">
      <c r="A53">
        <v>52</v>
      </c>
      <c r="B53" s="4">
        <f ca="1">IF(MG_3[ID_3]="","",MATCH(MG_3[ID_3],Table1[ID_3],0))</f>
        <v>369</v>
      </c>
      <c r="C53" s="4">
        <f ca="1">MATCH(MG_3[Column3],Table6[POINTER],0)</f>
        <v>3219</v>
      </c>
      <c r="D53" s="4">
        <f ca="1">IF(MG_3[//]="",MATCH(MG_3[Column3],[2]!db[NB NOTA_C_QTY],0),INDEX(Table1[//DB],MG_3[//]))</f>
        <v>2244</v>
      </c>
      <c r="G53" s="4" t="str">
        <f ca="1">IF(MG_3[Column1]="",INDEX(Table1[NB BM],MG_3[//]),MG_3[[#This Row],[Column1]])</f>
        <v>Sampul Samson Boxy Batik</v>
      </c>
      <c r="H53" t="str">
        <f ca="1">INDEX(Table1[QTY/ CTN],MG_3[//])</f>
        <v>180 PCS</v>
      </c>
      <c r="I53" s="4" t="str">
        <f ca="1">INDEX(Table1[FAKTUR],MG_3[//])</f>
        <v>ARTO MORO</v>
      </c>
      <c r="J53" s="4" t="str">
        <f ca="1">INDEX(Table1[SUPPLIER],MG_3[//])</f>
        <v>PARAMA</v>
      </c>
      <c r="K53" s="2">
        <f ca="1">IF(MG_3[//]="",0,INDEX(Table1[CTN_MG_3],MG_3[//]))</f>
        <v>5</v>
      </c>
      <c r="L53" s="2" t="str">
        <f ca="1">IF(MG_3[//]="","",INDEX(Table1[QTY_ECER_MG_3],MG_3[[#This Row],[//]])&amp;" "&amp;INDEX(Table1[STN_ECER_MG_32],MG_3[[#This Row],[//]]))</f>
        <v xml:space="preserve"> </v>
      </c>
      <c r="M53" s="4"/>
      <c r="N53" s="4"/>
      <c r="O53" s="2">
        <f ca="1">SUM(MG_3[[#This Row],[MASUK]]-SUM(MG_3[[#This Row],[KELUAR]:[BONGKAR]]))</f>
        <v>5</v>
      </c>
      <c r="Q53" s="2" t="str">
        <f ca="1">LOWER(SUBSTITUTE(SUBSTITUTE(SUBSTITUTE(SUBSTITUTE(SUBSTITUTE(SUBSTITUTE(SUBSTITUTE(SUBSTITUTE(SUBSTITUTE(MG_3[NAMA BARANG]&amp;MG_3[QTY/ CTN]," ",),".",""),"-",""),"(",""),")",""),",",""),"/",""),"""",""),"+",""))</f>
        <v>sampulsamsonboxybatik180pcs</v>
      </c>
    </row>
    <row r="54" spans="1:17" x14ac:dyDescent="0.25">
      <c r="A54">
        <v>53</v>
      </c>
      <c r="B54" s="4">
        <f ca="1">IF(MG_3[ID_3]="","",MATCH(MG_3[ID_3],Table1[ID_3],0))</f>
        <v>370</v>
      </c>
      <c r="C54" s="4">
        <f ca="1">MATCH(MG_3[Column3],Table6[POINTER],0)</f>
        <v>3220</v>
      </c>
      <c r="D54" s="4">
        <f ca="1">IF(MG_3[//]="",MATCH(MG_3[Column3],[2]!db[NB NOTA_C_QTY],0),INDEX(Table1[//DB],MG_3[//]))</f>
        <v>2248</v>
      </c>
      <c r="G54" s="4" t="str">
        <f ca="1">IF(MG_3[Column1]="",INDEX(Table1[NB BM],MG_3[//]),MG_3[[#This Row],[Column1]])</f>
        <v>Sampul Samson Kwarto Batik</v>
      </c>
      <c r="H54" t="str">
        <f ca="1">INDEX(Table1[QTY/ CTN],MG_3[//])</f>
        <v>240 PCS</v>
      </c>
      <c r="I54" s="4" t="str">
        <f ca="1">INDEX(Table1[FAKTUR],MG_3[//])</f>
        <v>ARTO MORO</v>
      </c>
      <c r="J54" s="4" t="str">
        <f ca="1">INDEX(Table1[SUPPLIER],MG_3[//])</f>
        <v>PARAMA</v>
      </c>
      <c r="K54" s="2">
        <f ca="1">IF(MG_3[//]="",0,INDEX(Table1[CTN_MG_3],MG_3[//]))</f>
        <v>5</v>
      </c>
      <c r="L54" s="2" t="str">
        <f ca="1">IF(MG_3[//]="","",INDEX(Table1[QTY_ECER_MG_3],MG_3[[#This Row],[//]])&amp;" "&amp;INDEX(Table1[STN_ECER_MG_32],MG_3[[#This Row],[//]]))</f>
        <v xml:space="preserve"> </v>
      </c>
      <c r="M54" s="4"/>
      <c r="N54" s="4"/>
      <c r="O54" s="2">
        <f ca="1">SUM(MG_3[[#This Row],[MASUK]]-SUM(MG_3[[#This Row],[KELUAR]:[BONGKAR]]))</f>
        <v>5</v>
      </c>
      <c r="Q54" s="2" t="str">
        <f ca="1">LOWER(SUBSTITUTE(SUBSTITUTE(SUBSTITUTE(SUBSTITUTE(SUBSTITUTE(SUBSTITUTE(SUBSTITUTE(SUBSTITUTE(SUBSTITUTE(MG_3[NAMA BARANG]&amp;MG_3[QTY/ CTN]," ",),".",""),"-",""),"(",""),")",""),",",""),"/",""),"""",""),"+",""))</f>
        <v>sampulsamsonkwartobatik240pcs</v>
      </c>
    </row>
    <row r="55" spans="1:17" x14ac:dyDescent="0.25">
      <c r="A55">
        <v>54</v>
      </c>
      <c r="B55" s="4">
        <f ca="1">IF(MG_3[ID_3]="","",MATCH(MG_3[ID_3],Table1[ID_3],0))</f>
        <v>371</v>
      </c>
      <c r="C55" s="4" t="e">
        <f ca="1">MATCH(MG_3[Column3],Table6[POINTER],0)</f>
        <v>#N/A</v>
      </c>
      <c r="D55" s="4">
        <f ca="1">IF(MG_3[//]="",MATCH(MG_3[Column3],[2]!db[NB NOTA_C_QTY],0),INDEX(Table1[//DB],MG_3[//]))</f>
        <v>2636</v>
      </c>
      <c r="G55" s="4" t="str">
        <f ca="1">IF(MG_3[Column1]="",INDEX(Table1[NB BM],MG_3[//]),MG_3[[#This Row],[Column1]])</f>
        <v>Tas SB-116 Branded Tanggung</v>
      </c>
      <c r="H55" t="str">
        <f ca="1">INDEX(Table1[QTY/ CTN],MG_3[//])</f>
        <v>40 LSN</v>
      </c>
      <c r="I55" s="4" t="str">
        <f ca="1">INDEX(Table1[FAKTUR],MG_3[//])</f>
        <v>UNTANA</v>
      </c>
      <c r="J55" s="4" t="str">
        <f ca="1">INDEX(Table1[SUPPLIER],MG_3[//])</f>
        <v>BINTANG SAUDARA</v>
      </c>
      <c r="K55" s="2">
        <f ca="1">IF(MG_3[//]="",0,INDEX(Table1[CTN_MG_3],MG_3[//]))</f>
        <v>2</v>
      </c>
      <c r="L55" s="2" t="str">
        <f ca="1">IF(MG_3[//]="","",INDEX(Table1[QTY_ECER_MG_3],MG_3[[#This Row],[//]])&amp;" "&amp;INDEX(Table1[STN_ECER_MG_32],MG_3[[#This Row],[//]]))</f>
        <v xml:space="preserve"> </v>
      </c>
      <c r="M55" s="4"/>
      <c r="N55" s="4"/>
      <c r="O55" s="2">
        <f ca="1">SUM(MG_3[[#This Row],[MASUK]]-SUM(MG_3[[#This Row],[KELUAR]:[BONGKAR]]))</f>
        <v>2</v>
      </c>
      <c r="Q55" s="2" t="str">
        <f ca="1">LOWER(SUBSTITUTE(SUBSTITUTE(SUBSTITUTE(SUBSTITUTE(SUBSTITUTE(SUBSTITUTE(SUBSTITUTE(SUBSTITUTE(SUBSTITUTE(MG_3[NAMA BARANG]&amp;MG_3[QTY/ CTN]," ",),".",""),"-",""),"(",""),")",""),",",""),"/",""),"""",""),"+",""))</f>
        <v>tassb116brandedtanggung40lsn</v>
      </c>
    </row>
    <row r="56" spans="1:17" x14ac:dyDescent="0.25">
      <c r="A56">
        <v>55</v>
      </c>
      <c r="B56" s="4">
        <f ca="1">IF(MG_3[ID_3]="","",MATCH(MG_3[ID_3],Table1[ID_3],0))</f>
        <v>372</v>
      </c>
      <c r="C56" s="4" t="e">
        <f ca="1">MATCH(MG_3[Column3],Table6[POINTER],0)</f>
        <v>#N/A</v>
      </c>
      <c r="D56" s="4">
        <f ca="1">IF(MG_3[//]="",MATCH(MG_3[Column3],[2]!db[NB NOTA_C_QTY],0),INDEX(Table1[//DB],MG_3[//]))</f>
        <v>2637</v>
      </c>
      <c r="G56" s="4" t="str">
        <f ca="1">IF(MG_3[Column1]="",INDEX(Table1[NB BM],MG_3[//]),MG_3[[#This Row],[Column1]])</f>
        <v>BN B5 Abstrak</v>
      </c>
      <c r="H56" t="str">
        <f ca="1">INDEX(Table1[QTY/ CTN],MG_3[//])</f>
        <v>60 PCS</v>
      </c>
      <c r="I56" s="4" t="str">
        <f ca="1">INDEX(Table1[FAKTUR],MG_3[//])</f>
        <v>UNTANA</v>
      </c>
      <c r="J56" s="4" t="str">
        <f ca="1">INDEX(Table1[SUPPLIER],MG_3[//])</f>
        <v>BINTANG SAUDARA</v>
      </c>
      <c r="K56" s="2">
        <f ca="1">IF(MG_3[//]="",0,INDEX(Table1[CTN_MG_3],MG_3[//]))</f>
        <v>2</v>
      </c>
      <c r="L56" s="2" t="str">
        <f ca="1">IF(MG_3[//]="","",INDEX(Table1[QTY_ECER_MG_3],MG_3[[#This Row],[//]])&amp;" "&amp;INDEX(Table1[STN_ECER_MG_32],MG_3[[#This Row],[//]]))</f>
        <v xml:space="preserve"> </v>
      </c>
      <c r="M56" s="4"/>
      <c r="N56" s="4"/>
      <c r="O56" s="2">
        <f ca="1">SUM(MG_3[[#This Row],[MASUK]]-SUM(MG_3[[#This Row],[KELUAR]:[BONGKAR]]))</f>
        <v>2</v>
      </c>
      <c r="Q56" s="2" t="str">
        <f ca="1">LOWER(SUBSTITUTE(SUBSTITUTE(SUBSTITUTE(SUBSTITUTE(SUBSTITUTE(SUBSTITUTE(SUBSTITUTE(SUBSTITUTE(SUBSTITUTE(MG_3[NAMA BARANG]&amp;MG_3[QTY/ CTN]," ",),".",""),"-",""),"(",""),")",""),",",""),"/",""),"""",""),"+",""))</f>
        <v>bnb5abstrak60pcs</v>
      </c>
    </row>
    <row r="57" spans="1:17" x14ac:dyDescent="0.25">
      <c r="A57">
        <v>56</v>
      </c>
      <c r="B57" s="4">
        <f ca="1">IF(MG_3[ID_3]="","",MATCH(MG_3[ID_3],Table1[ID_3],0))</f>
        <v>373</v>
      </c>
      <c r="C57" s="4" t="e">
        <f ca="1">MATCH(MG_3[Column3],Table6[POINTER],0)</f>
        <v>#N/A</v>
      </c>
      <c r="D57" s="4">
        <f ca="1">IF(MG_3[//]="",MATCH(MG_3[Column3],[2]!db[NB NOTA_C_QTY],0),INDEX(Table1[//DB],MG_3[//]))</f>
        <v>2638</v>
      </c>
      <c r="G57" s="4" t="str">
        <f ca="1">IF(MG_3[Column1]="",INDEX(Table1[NB BM],MG_3[//]),MG_3[[#This Row],[Column1]])</f>
        <v>Balon Cacin 1022 + Pompa CPK 2225</v>
      </c>
      <c r="H57" t="str">
        <f ca="1">INDEX(Table1[QTY/ CTN],MG_3[//])</f>
        <v>20 PAK</v>
      </c>
      <c r="I57" s="4" t="str">
        <f ca="1">INDEX(Table1[FAKTUR],MG_3[//])</f>
        <v>UNTANA</v>
      </c>
      <c r="J57" s="4" t="str">
        <f ca="1">INDEX(Table1[SUPPLIER],MG_3[//])</f>
        <v>PSM</v>
      </c>
      <c r="K57" s="2">
        <f ca="1">IF(MG_3[//]="",0,INDEX(Table1[CTN_MG_3],MG_3[//]))</f>
        <v>28</v>
      </c>
      <c r="L57" s="2" t="str">
        <f ca="1">IF(MG_3[//]="","",INDEX(Table1[QTY_ECER_MG_3],MG_3[[#This Row],[//]])&amp;" "&amp;INDEX(Table1[STN_ECER_MG_32],MG_3[[#This Row],[//]]))</f>
        <v xml:space="preserve"> </v>
      </c>
      <c r="M57" s="4"/>
      <c r="N57" s="4"/>
      <c r="O57" s="2">
        <f ca="1">SUM(MG_3[[#This Row],[MASUK]]-SUM(MG_3[[#This Row],[KELUAR]:[BONGKAR]]))</f>
        <v>28</v>
      </c>
      <c r="Q57" s="2" t="str">
        <f ca="1">LOWER(SUBSTITUTE(SUBSTITUTE(SUBSTITUTE(SUBSTITUTE(SUBSTITUTE(SUBSTITUTE(SUBSTITUTE(SUBSTITUTE(SUBSTITUTE(MG_3[NAMA BARANG]&amp;MG_3[QTY/ CTN]," ",),".",""),"-",""),"(",""),")",""),",",""),"/",""),"""",""),"+",""))</f>
        <v>baloncacin1022pompacpk222520pak</v>
      </c>
    </row>
    <row r="58" spans="1:17" x14ac:dyDescent="0.25">
      <c r="A58">
        <v>57</v>
      </c>
      <c r="B58" s="4">
        <f ca="1">IF(MG_3[ID_3]="","",MATCH(MG_3[ID_3],Table1[ID_3],0))</f>
        <v>374</v>
      </c>
      <c r="C58" s="4" t="e">
        <f ca="1">MATCH(MG_3[Column3],Table6[POINTER],0)</f>
        <v>#N/A</v>
      </c>
      <c r="D58" s="4" t="e">
        <f ca="1">IF(MG_3[//]="",MATCH(MG_3[Column3],[2]!db[NB NOTA_C_QTY],0),INDEX(Table1[//DB],MG_3[//]))</f>
        <v>#N/A</v>
      </c>
      <c r="G58" s="4" t="e">
        <f ca="1">IF(MG_3[Column1]="",INDEX(Table1[NB BM],MG_3[//]),MG_3[[#This Row],[Column1]])</f>
        <v>#N/A</v>
      </c>
      <c r="H58" t="e">
        <f ca="1">INDEX(Table1[QTY/ CTN],MG_3[//])</f>
        <v>#N/A</v>
      </c>
      <c r="I58" s="4" t="e">
        <f ca="1">INDEX(Table1[FAKTUR],MG_3[//])</f>
        <v>#N/A</v>
      </c>
      <c r="J58" s="4" t="e">
        <f ca="1">INDEX(Table1[SUPPLIER],MG_3[//])</f>
        <v>#N/A</v>
      </c>
      <c r="K58" s="2">
        <f ca="1">IF(MG_3[//]="",0,INDEX(Table1[CTN_MG_3],MG_3[//]))</f>
        <v>5</v>
      </c>
      <c r="L58" s="2" t="str">
        <f ca="1">IF(MG_3[//]="","",INDEX(Table1[QTY_ECER_MG_3],MG_3[[#This Row],[//]])&amp;" "&amp;INDEX(Table1[STN_ECER_MG_32],MG_3[[#This Row],[//]]))</f>
        <v xml:space="preserve"> </v>
      </c>
      <c r="M58" s="4"/>
      <c r="N58" s="4"/>
      <c r="O58" s="2">
        <f ca="1">SUM(MG_3[[#This Row],[MASUK]]-SUM(MG_3[[#This Row],[KELUAR]:[BONGKAR]]))</f>
        <v>5</v>
      </c>
      <c r="Q58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59" spans="1:17" x14ac:dyDescent="0.25">
      <c r="A59">
        <v>58</v>
      </c>
      <c r="B59" s="4">
        <f ca="1">IF(MG_3[ID_3]="","",MATCH(MG_3[ID_3],Table1[ID_3],0))</f>
        <v>375</v>
      </c>
      <c r="C59" s="4" t="e">
        <f ca="1">MATCH(MG_3[Column3],Table6[POINTER],0)</f>
        <v>#N/A</v>
      </c>
      <c r="D59" s="4" t="e">
        <f ca="1">IF(MG_3[//]="",MATCH(MG_3[Column3],[2]!db[NB NOTA_C_QTY],0),INDEX(Table1[//DB],MG_3[//]))</f>
        <v>#N/A</v>
      </c>
      <c r="G59" s="4" t="e">
        <f ca="1">IF(MG_3[Column1]="",INDEX(Table1[NB BM],MG_3[//]),MG_3[[#This Row],[Column1]])</f>
        <v>#N/A</v>
      </c>
      <c r="H59" t="e">
        <f ca="1">INDEX(Table1[QTY/ CTN],MG_3[//])</f>
        <v>#N/A</v>
      </c>
      <c r="I59" s="4" t="e">
        <f ca="1">INDEX(Table1[FAKTUR],MG_3[//])</f>
        <v>#N/A</v>
      </c>
      <c r="J59" s="4" t="e">
        <f ca="1">INDEX(Table1[SUPPLIER],MG_3[//])</f>
        <v>#N/A</v>
      </c>
      <c r="K59" s="2">
        <f ca="1">IF(MG_3[//]="",0,INDEX(Table1[CTN_MG_3],MG_3[//]))</f>
        <v>1</v>
      </c>
      <c r="L59" s="2" t="str">
        <f ca="1">IF(MG_3[//]="","",INDEX(Table1[QTY_ECER_MG_3],MG_3[[#This Row],[//]])&amp;" "&amp;INDEX(Table1[STN_ECER_MG_32],MG_3[[#This Row],[//]]))</f>
        <v xml:space="preserve"> </v>
      </c>
      <c r="M59" s="4"/>
      <c r="N59" s="4"/>
      <c r="O59" s="2">
        <f ca="1">SUM(MG_3[[#This Row],[MASUK]]-SUM(MG_3[[#This Row],[KELUAR]:[BONGKAR]]))</f>
        <v>1</v>
      </c>
      <c r="Q59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60" spans="1:17" x14ac:dyDescent="0.25">
      <c r="A60">
        <v>59</v>
      </c>
      <c r="B60" s="4">
        <f ca="1">IF(MG_3[ID_3]="","",MATCH(MG_3[ID_3],Table1[ID_3],0))</f>
        <v>376</v>
      </c>
      <c r="C60" s="4" t="e">
        <f ca="1">MATCH(MG_3[Column3],Table6[POINTER],0)</f>
        <v>#N/A</v>
      </c>
      <c r="D60" s="4" t="e">
        <f ca="1">IF(MG_3[//]="",MATCH(MG_3[Column3],[2]!db[NB NOTA_C_QTY],0),INDEX(Table1[//DB],MG_3[//]))</f>
        <v>#N/A</v>
      </c>
      <c r="G60" s="4" t="e">
        <f ca="1">IF(MG_3[Column1]="",INDEX(Table1[NB BM],MG_3[//]),MG_3[[#This Row],[Column1]])</f>
        <v>#N/A</v>
      </c>
      <c r="H60" t="e">
        <f ca="1">INDEX(Table1[QTY/ CTN],MG_3[//])</f>
        <v>#N/A</v>
      </c>
      <c r="I60" s="4" t="e">
        <f ca="1">INDEX(Table1[FAKTUR],MG_3[//])</f>
        <v>#N/A</v>
      </c>
      <c r="J60" s="4" t="e">
        <f ca="1">INDEX(Table1[SUPPLIER],MG_3[//])</f>
        <v>#N/A</v>
      </c>
      <c r="K60" s="2">
        <f ca="1">IF(MG_3[//]="",0,INDEX(Table1[CTN_MG_3],MG_3[//]))</f>
        <v>1</v>
      </c>
      <c r="L60" s="2" t="str">
        <f ca="1">IF(MG_3[//]="","",INDEX(Table1[QTY_ECER_MG_3],MG_3[[#This Row],[//]])&amp;" "&amp;INDEX(Table1[STN_ECER_MG_32],MG_3[[#This Row],[//]]))</f>
        <v xml:space="preserve"> </v>
      </c>
      <c r="M60" s="4"/>
      <c r="N60" s="4"/>
      <c r="O60" s="2">
        <f ca="1">SUM(MG_3[[#This Row],[MASUK]]-SUM(MG_3[[#This Row],[KELUAR]:[BONGKAR]]))</f>
        <v>1</v>
      </c>
      <c r="Q60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61" spans="1:17" x14ac:dyDescent="0.25">
      <c r="A61">
        <v>60</v>
      </c>
      <c r="B61" s="4">
        <f ca="1">IF(MG_3[ID_3]="","",MATCH(MG_3[ID_3],Table1[ID_3],0))</f>
        <v>377</v>
      </c>
      <c r="C61" s="4" t="e">
        <f ca="1">MATCH(MG_3[Column3],Table6[POINTER],0)</f>
        <v>#N/A</v>
      </c>
      <c r="D61" s="4" t="e">
        <f ca="1">IF(MG_3[//]="",MATCH(MG_3[Column3],[2]!db[NB NOTA_C_QTY],0),INDEX(Table1[//DB],MG_3[//]))</f>
        <v>#N/A</v>
      </c>
      <c r="G61" s="4" t="e">
        <f ca="1">IF(MG_3[Column1]="",INDEX(Table1[NB BM],MG_3[//]),MG_3[[#This Row],[Column1]])</f>
        <v>#N/A</v>
      </c>
      <c r="H61" t="e">
        <f ca="1">INDEX(Table1[QTY/ CTN],MG_3[//])</f>
        <v>#N/A</v>
      </c>
      <c r="I61" s="4" t="e">
        <f ca="1">INDEX(Table1[FAKTUR],MG_3[//])</f>
        <v>#N/A</v>
      </c>
      <c r="J61" s="4" t="e">
        <f ca="1">INDEX(Table1[SUPPLIER],MG_3[//])</f>
        <v>#N/A</v>
      </c>
      <c r="K61" s="2">
        <f ca="1">IF(MG_3[//]="",0,INDEX(Table1[CTN_MG_3],MG_3[//]))</f>
        <v>1</v>
      </c>
      <c r="L61" s="2" t="str">
        <f ca="1">IF(MG_3[//]="","",INDEX(Table1[QTY_ECER_MG_3],MG_3[[#This Row],[//]])&amp;" "&amp;INDEX(Table1[STN_ECER_MG_32],MG_3[[#This Row],[//]]))</f>
        <v xml:space="preserve"> </v>
      </c>
      <c r="M61" s="4"/>
      <c r="N61" s="4"/>
      <c r="O61" s="2">
        <f ca="1">SUM(MG_3[[#This Row],[MASUK]]-SUM(MG_3[[#This Row],[KELUAR]:[BONGKAR]]))</f>
        <v>1</v>
      </c>
      <c r="Q61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62" spans="1:17" x14ac:dyDescent="0.25">
      <c r="A62">
        <v>61</v>
      </c>
      <c r="B62" s="4">
        <f ca="1">IF(MG_3[ID_3]="","",MATCH(MG_3[ID_3],Table1[ID_3],0))</f>
        <v>378</v>
      </c>
      <c r="C62" s="4" t="e">
        <f ca="1">MATCH(MG_3[Column3],Table6[POINTER],0)</f>
        <v>#N/A</v>
      </c>
      <c r="D62" s="4" t="e">
        <f ca="1">IF(MG_3[//]="",MATCH(MG_3[Column3],[2]!db[NB NOTA_C_QTY],0),INDEX(Table1[//DB],MG_3[//]))</f>
        <v>#N/A</v>
      </c>
      <c r="G62" s="4" t="e">
        <f ca="1">IF(MG_3[Column1]="",INDEX(Table1[NB BM],MG_3[//]),MG_3[[#This Row],[Column1]])</f>
        <v>#N/A</v>
      </c>
      <c r="H62" t="e">
        <f ca="1">INDEX(Table1[QTY/ CTN],MG_3[//])</f>
        <v>#N/A</v>
      </c>
      <c r="I62" s="4" t="e">
        <f ca="1">INDEX(Table1[FAKTUR],MG_3[//])</f>
        <v>#N/A</v>
      </c>
      <c r="J62" s="4" t="e">
        <f ca="1">INDEX(Table1[SUPPLIER],MG_3[//])</f>
        <v>#N/A</v>
      </c>
      <c r="K62" s="2">
        <f ca="1">IF(MG_3[//]="",0,INDEX(Table1[CTN_MG_3],MG_3[//]))</f>
        <v>1</v>
      </c>
      <c r="L62" s="2" t="str">
        <f ca="1">IF(MG_3[//]="","",INDEX(Table1[QTY_ECER_MG_3],MG_3[[#This Row],[//]])&amp;" "&amp;INDEX(Table1[STN_ECER_MG_32],MG_3[[#This Row],[//]]))</f>
        <v xml:space="preserve"> </v>
      </c>
      <c r="M62" s="4"/>
      <c r="N62" s="4"/>
      <c r="O62" s="2">
        <f ca="1">SUM(MG_3[[#This Row],[MASUK]]-SUM(MG_3[[#This Row],[KELUAR]:[BONGKAR]]))</f>
        <v>1</v>
      </c>
      <c r="Q62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63" spans="1:17" x14ac:dyDescent="0.25">
      <c r="A63">
        <v>62</v>
      </c>
      <c r="B63" s="4">
        <f ca="1">IF(MG_3[ID_3]="","",MATCH(MG_3[ID_3],Table1[ID_3],0))</f>
        <v>379</v>
      </c>
      <c r="C63" s="4" t="e">
        <f ca="1">MATCH(MG_3[Column3],Table6[POINTER],0)</f>
        <v>#N/A</v>
      </c>
      <c r="D63" s="4" t="e">
        <f ca="1">IF(MG_3[//]="",MATCH(MG_3[Column3],[2]!db[NB NOTA_C_QTY],0),INDEX(Table1[//DB],MG_3[//]))</f>
        <v>#N/A</v>
      </c>
      <c r="G63" s="4" t="e">
        <f ca="1">IF(MG_3[Column1]="",INDEX(Table1[NB BM],MG_3[//]),MG_3[[#This Row],[Column1]])</f>
        <v>#N/A</v>
      </c>
      <c r="H63" t="e">
        <f ca="1">INDEX(Table1[QTY/ CTN],MG_3[//])</f>
        <v>#N/A</v>
      </c>
      <c r="I63" s="4" t="e">
        <f ca="1">INDEX(Table1[FAKTUR],MG_3[//])</f>
        <v>#N/A</v>
      </c>
      <c r="J63" s="4" t="e">
        <f ca="1">INDEX(Table1[SUPPLIER],MG_3[//])</f>
        <v>#N/A</v>
      </c>
      <c r="K63" s="2">
        <f ca="1">IF(MG_3[//]="",0,INDEX(Table1[CTN_MG_3],MG_3[//]))</f>
        <v>1</v>
      </c>
      <c r="L63" s="2" t="str">
        <f ca="1">IF(MG_3[//]="","",INDEX(Table1[QTY_ECER_MG_3],MG_3[[#This Row],[//]])&amp;" "&amp;INDEX(Table1[STN_ECER_MG_32],MG_3[[#This Row],[//]]))</f>
        <v xml:space="preserve"> </v>
      </c>
      <c r="M63" s="4"/>
      <c r="N63" s="4"/>
      <c r="O63" s="2">
        <f ca="1">SUM(MG_3[[#This Row],[MASUK]]-SUM(MG_3[[#This Row],[KELUAR]:[BONGKAR]]))</f>
        <v>1</v>
      </c>
      <c r="Q63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64" spans="1:17" x14ac:dyDescent="0.25">
      <c r="A64">
        <v>63</v>
      </c>
      <c r="B64" s="4">
        <f ca="1">IF(MG_3[ID_3]="","",MATCH(MG_3[ID_3],Table1[ID_3],0))</f>
        <v>380</v>
      </c>
      <c r="C64" s="4" t="e">
        <f ca="1">MATCH(MG_3[Column3],Table6[POINTER],0)</f>
        <v>#N/A</v>
      </c>
      <c r="D64" s="4">
        <f ca="1">IF(MG_3[//]="",MATCH(MG_3[Column3],[2]!db[NB NOTA_C_QTY],0),INDEX(Table1[//DB],MG_3[//]))</f>
        <v>1023</v>
      </c>
      <c r="G64" s="4" t="str">
        <f ca="1">IF(MG_3[Column1]="",INDEX(Table1[NB BM],MG_3[//]),MG_3[[#This Row],[Column1]])</f>
        <v>Gel Zhixin + Refill G-3109</v>
      </c>
      <c r="H64" t="str">
        <f ca="1">INDEX(Table1[QTY/ CTN],MG_3[//])</f>
        <v>120 LSN</v>
      </c>
      <c r="I64" s="4" t="str">
        <f ca="1">INDEX(Table1[FAKTUR],MG_3[//])</f>
        <v>UNTANA</v>
      </c>
      <c r="J64" s="4" t="str">
        <f ca="1">INDEX(Table1[SUPPLIER],MG_3[//])</f>
        <v>DB STATIONERY</v>
      </c>
      <c r="K64" s="2">
        <f ca="1">IF(MG_3[//]="",0,INDEX(Table1[CTN_MG_3],MG_3[//]))</f>
        <v>1</v>
      </c>
      <c r="L64" s="2" t="str">
        <f ca="1">IF(MG_3[//]="","",INDEX(Table1[QTY_ECER_MG_3],MG_3[[#This Row],[//]])&amp;" "&amp;INDEX(Table1[STN_ECER_MG_32],MG_3[[#This Row],[//]]))</f>
        <v xml:space="preserve"> </v>
      </c>
      <c r="M64" s="4"/>
      <c r="N64" s="4"/>
      <c r="O64" s="2">
        <f ca="1">SUM(MG_3[[#This Row],[MASUK]]-SUM(MG_3[[#This Row],[KELUAR]:[BONGKAR]]))</f>
        <v>1</v>
      </c>
      <c r="Q64" s="2" t="str">
        <f ca="1">LOWER(SUBSTITUTE(SUBSTITUTE(SUBSTITUTE(SUBSTITUTE(SUBSTITUTE(SUBSTITUTE(SUBSTITUTE(SUBSTITUTE(SUBSTITUTE(MG_3[NAMA BARANG]&amp;MG_3[QTY/ CTN]," ",),".",""),"-",""),"(",""),")",""),",",""),"/",""),"""",""),"+",""))</f>
        <v>gelzhixinrefillg3109120lsn</v>
      </c>
    </row>
    <row r="65" spans="1:17" x14ac:dyDescent="0.25">
      <c r="A65">
        <v>64</v>
      </c>
      <c r="B65" s="4">
        <f ca="1">IF(MG_3[ID_3]="","",MATCH(MG_3[ID_3],Table1[ID_3],0))</f>
        <v>381</v>
      </c>
      <c r="C65" s="4" t="e">
        <f ca="1">MATCH(MG_3[Column3],Table6[POINTER],0)</f>
        <v>#N/A</v>
      </c>
      <c r="D65" s="4">
        <f ca="1">IF(MG_3[//]="",MATCH(MG_3[Column3],[2]!db[NB NOTA_C_QTY],0),INDEX(Table1[//DB],MG_3[//]))</f>
        <v>1029</v>
      </c>
      <c r="G65" s="4" t="str">
        <f ca="1">IF(MG_3[Column1]="",INDEX(Table1[NB BM],MG_3[//]),MG_3[[#This Row],[Column1]])</f>
        <v>Gel Zhixin + Refill G-3116</v>
      </c>
      <c r="H65" t="str">
        <f ca="1">INDEX(Table1[QTY/ CTN],MG_3[//])</f>
        <v>120 LSN</v>
      </c>
      <c r="I65" s="4" t="str">
        <f ca="1">INDEX(Table1[FAKTUR],MG_3[//])</f>
        <v>UNTANA</v>
      </c>
      <c r="J65" s="4" t="str">
        <f ca="1">INDEX(Table1[SUPPLIER],MG_3[//])</f>
        <v>DB STATIONERY</v>
      </c>
      <c r="K65" s="2">
        <f ca="1">IF(MG_3[//]="",0,INDEX(Table1[CTN_MG_3],MG_3[//]))</f>
        <v>1</v>
      </c>
      <c r="L65" s="2" t="str">
        <f ca="1">IF(MG_3[//]="","",INDEX(Table1[QTY_ECER_MG_3],MG_3[[#This Row],[//]])&amp;" "&amp;INDEX(Table1[STN_ECER_MG_32],MG_3[[#This Row],[//]]))</f>
        <v xml:space="preserve"> </v>
      </c>
      <c r="M65" s="4"/>
      <c r="N65" s="4"/>
      <c r="O65" s="2">
        <f ca="1">SUM(MG_3[[#This Row],[MASUK]]-SUM(MG_3[[#This Row],[KELUAR]:[BONGKAR]]))</f>
        <v>1</v>
      </c>
      <c r="Q65" s="2" t="str">
        <f ca="1">LOWER(SUBSTITUTE(SUBSTITUTE(SUBSTITUTE(SUBSTITUTE(SUBSTITUTE(SUBSTITUTE(SUBSTITUTE(SUBSTITUTE(SUBSTITUTE(MG_3[NAMA BARANG]&amp;MG_3[QTY/ CTN]," ",),".",""),"-",""),"(",""),")",""),",",""),"/",""),"""",""),"+",""))</f>
        <v>gelzhixinrefillg3116120lsn</v>
      </c>
    </row>
    <row r="66" spans="1:17" x14ac:dyDescent="0.25">
      <c r="A66">
        <v>65</v>
      </c>
      <c r="B66" s="4">
        <f ca="1">IF(MG_3[ID_3]="","",MATCH(MG_3[ID_3],Table1[ID_3],0))</f>
        <v>382</v>
      </c>
      <c r="C66" s="4" t="e">
        <f ca="1">MATCH(MG_3[Column3],Table6[POINTER],0)</f>
        <v>#N/A</v>
      </c>
      <c r="D66" s="4">
        <f ca="1">IF(MG_3[//]="",MATCH(MG_3[Column3],[2]!db[NB NOTA_C_QTY],0),INDEX(Table1[//DB],MG_3[//]))</f>
        <v>1031</v>
      </c>
      <c r="G66" s="4" t="str">
        <f ca="1">IF(MG_3[Column1]="",INDEX(Table1[NB BM],MG_3[//]),MG_3[[#This Row],[Column1]])</f>
        <v>Gel Zhixin + Refill G-3118</v>
      </c>
      <c r="H66" t="str">
        <f ca="1">INDEX(Table1[QTY/ CTN],MG_3[//])</f>
        <v>120 LSN</v>
      </c>
      <c r="I66" s="4" t="str">
        <f ca="1">INDEX(Table1[FAKTUR],MG_3[//])</f>
        <v>UNTANA</v>
      </c>
      <c r="J66" s="4" t="str">
        <f ca="1">INDEX(Table1[SUPPLIER],MG_3[//])</f>
        <v>DB STATIONERY</v>
      </c>
      <c r="K66" s="2">
        <f ca="1">IF(MG_3[//]="",0,INDEX(Table1[CTN_MG_3],MG_3[//]))</f>
        <v>1</v>
      </c>
      <c r="L66" s="2" t="str">
        <f ca="1">IF(MG_3[//]="","",INDEX(Table1[QTY_ECER_MG_3],MG_3[[#This Row],[//]])&amp;" "&amp;INDEX(Table1[STN_ECER_MG_32],MG_3[[#This Row],[//]]))</f>
        <v xml:space="preserve"> </v>
      </c>
      <c r="M66" s="4"/>
      <c r="N66" s="4"/>
      <c r="O66" s="2">
        <f ca="1">SUM(MG_3[[#This Row],[MASUK]]-SUM(MG_3[[#This Row],[KELUAR]:[BONGKAR]]))</f>
        <v>1</v>
      </c>
      <c r="Q66" s="2" t="str">
        <f ca="1">LOWER(SUBSTITUTE(SUBSTITUTE(SUBSTITUTE(SUBSTITUTE(SUBSTITUTE(SUBSTITUTE(SUBSTITUTE(SUBSTITUTE(SUBSTITUTE(MG_3[NAMA BARANG]&amp;MG_3[QTY/ CTN]," ",),".",""),"-",""),"(",""),")",""),",",""),"/",""),"""",""),"+",""))</f>
        <v>gelzhixinrefillg3118120lsn</v>
      </c>
    </row>
    <row r="67" spans="1:17" x14ac:dyDescent="0.25">
      <c r="A67">
        <v>66</v>
      </c>
      <c r="B67" s="4">
        <f ca="1">IF(MG_3[ID_3]="","",MATCH(MG_3[ID_3],Table1[ID_3],0))</f>
        <v>383</v>
      </c>
      <c r="C67" s="4" t="e">
        <f ca="1">MATCH(MG_3[Column3],Table6[POINTER],0)</f>
        <v>#N/A</v>
      </c>
      <c r="D67" s="4">
        <f ca="1">IF(MG_3[//]="",MATCH(MG_3[Column3],[2]!db[NB NOTA_C_QTY],0),INDEX(Table1[//DB],MG_3[//]))</f>
        <v>1032</v>
      </c>
      <c r="G67" s="4" t="str">
        <f ca="1">IF(MG_3[Column1]="",INDEX(Table1[NB BM],MG_3[//]),MG_3[[#This Row],[Column1]])</f>
        <v>Gel Zhixin + Refill G-3119</v>
      </c>
      <c r="H67" t="str">
        <f ca="1">INDEX(Table1[QTY/ CTN],MG_3[//])</f>
        <v>120 LSN</v>
      </c>
      <c r="I67" s="4" t="str">
        <f ca="1">INDEX(Table1[FAKTUR],MG_3[//])</f>
        <v>UNTANA</v>
      </c>
      <c r="J67" s="4" t="str">
        <f ca="1">INDEX(Table1[SUPPLIER],MG_3[//])</f>
        <v>DB STATIONERY</v>
      </c>
      <c r="K67" s="2">
        <f ca="1">IF(MG_3[//]="",0,INDEX(Table1[CTN_MG_3],MG_3[//]))</f>
        <v>1</v>
      </c>
      <c r="L67" s="2" t="str">
        <f ca="1">IF(MG_3[//]="","",INDEX(Table1[QTY_ECER_MG_3],MG_3[[#This Row],[//]])&amp;" "&amp;INDEX(Table1[STN_ECER_MG_32],MG_3[[#This Row],[//]]))</f>
        <v xml:space="preserve"> </v>
      </c>
      <c r="M67" s="4"/>
      <c r="N67" s="4"/>
      <c r="O67" s="2">
        <f ca="1">SUM(MG_3[[#This Row],[MASUK]]-SUM(MG_3[[#This Row],[KELUAR]:[BONGKAR]]))</f>
        <v>1</v>
      </c>
      <c r="Q67" s="2" t="str">
        <f ca="1">LOWER(SUBSTITUTE(SUBSTITUTE(SUBSTITUTE(SUBSTITUTE(SUBSTITUTE(SUBSTITUTE(SUBSTITUTE(SUBSTITUTE(SUBSTITUTE(MG_3[NAMA BARANG]&amp;MG_3[QTY/ CTN]," ",),".",""),"-",""),"(",""),")",""),",",""),"/",""),"""",""),"+",""))</f>
        <v>gelzhixinrefillg3119120lsn</v>
      </c>
    </row>
    <row r="68" spans="1:17" x14ac:dyDescent="0.25">
      <c r="A68">
        <v>67</v>
      </c>
      <c r="B68" s="4">
        <f ca="1">IF(MG_3[ID_3]="","",MATCH(MG_3[ID_3],Table1[ID_3],0))</f>
        <v>384</v>
      </c>
      <c r="C68" s="4" t="e">
        <f ca="1">MATCH(MG_3[Column3],Table6[POINTER],0)</f>
        <v>#N/A</v>
      </c>
      <c r="D68" s="4">
        <f ca="1">IF(MG_3[//]="",MATCH(MG_3[Column3],[2]!db[NB NOTA_C_QTY],0),INDEX(Table1[//DB],MG_3[//]))</f>
        <v>1033</v>
      </c>
      <c r="G68" s="4" t="str">
        <f ca="1">IF(MG_3[Column1]="",INDEX(Table1[NB BM],MG_3[//]),MG_3[[#This Row],[Column1]])</f>
        <v>Gel Zhixin + Refill G-3120</v>
      </c>
      <c r="H68" t="str">
        <f ca="1">INDEX(Table1[QTY/ CTN],MG_3[//])</f>
        <v>120 LSN</v>
      </c>
      <c r="I68" s="4" t="str">
        <f ca="1">INDEX(Table1[FAKTUR],MG_3[//])</f>
        <v>UNTANA</v>
      </c>
      <c r="J68" s="4" t="str">
        <f ca="1">INDEX(Table1[SUPPLIER],MG_3[//])</f>
        <v>DB STATIONERY</v>
      </c>
      <c r="K68" s="2">
        <f ca="1">IF(MG_3[//]="",0,INDEX(Table1[CTN_MG_3],MG_3[//]))</f>
        <v>1</v>
      </c>
      <c r="L68" s="2" t="str">
        <f ca="1">IF(MG_3[//]="","",INDEX(Table1[QTY_ECER_MG_3],MG_3[[#This Row],[//]])&amp;" "&amp;INDEX(Table1[STN_ECER_MG_32],MG_3[[#This Row],[//]]))</f>
        <v xml:space="preserve"> </v>
      </c>
      <c r="M68" s="4"/>
      <c r="N68" s="4"/>
      <c r="O68" s="2">
        <f ca="1">SUM(MG_3[[#This Row],[MASUK]]-SUM(MG_3[[#This Row],[KELUAR]:[BONGKAR]]))</f>
        <v>1</v>
      </c>
      <c r="Q68" s="2" t="str">
        <f ca="1">LOWER(SUBSTITUTE(SUBSTITUTE(SUBSTITUTE(SUBSTITUTE(SUBSTITUTE(SUBSTITUTE(SUBSTITUTE(SUBSTITUTE(SUBSTITUTE(MG_3[NAMA BARANG]&amp;MG_3[QTY/ CTN]," ",),".",""),"-",""),"(",""),")",""),",",""),"/",""),"""",""),"+",""))</f>
        <v>gelzhixinrefillg3120120lsn</v>
      </c>
    </row>
    <row r="69" spans="1:17" x14ac:dyDescent="0.25">
      <c r="A69">
        <v>68</v>
      </c>
      <c r="B69" s="4">
        <f ca="1">IF(MG_3[ID_3]="","",MATCH(MG_3[ID_3],Table1[ID_3],0))</f>
        <v>385</v>
      </c>
      <c r="C69" s="4" t="e">
        <f ca="1">MATCH(MG_3[Column3],Table6[POINTER],0)</f>
        <v>#N/A</v>
      </c>
      <c r="D69" s="4">
        <f ca="1">IF(MG_3[//]="",MATCH(MG_3[Column3],[2]!db[NB NOTA_C_QTY],0),INDEX(Table1[//DB],MG_3[//]))</f>
        <v>1041</v>
      </c>
      <c r="G69" s="4" t="str">
        <f ca="1">IF(MG_3[Column1]="",INDEX(Table1[NB BM],MG_3[//]),MG_3[[#This Row],[Column1]])</f>
        <v>Gel Zhixin + Refill G-3128</v>
      </c>
      <c r="H69" t="str">
        <f ca="1">INDEX(Table1[QTY/ CTN],MG_3[//])</f>
        <v>120 LSN</v>
      </c>
      <c r="I69" s="4" t="str">
        <f ca="1">INDEX(Table1[FAKTUR],MG_3[//])</f>
        <v>UNTANA</v>
      </c>
      <c r="J69" s="4" t="str">
        <f ca="1">INDEX(Table1[SUPPLIER],MG_3[//])</f>
        <v>DB STATIONERY</v>
      </c>
      <c r="K69" s="2">
        <f ca="1">IF(MG_3[//]="",0,INDEX(Table1[CTN_MG_3],MG_3[//]))</f>
        <v>1</v>
      </c>
      <c r="L69" s="2" t="str">
        <f ca="1">IF(MG_3[//]="","",INDEX(Table1[QTY_ECER_MG_3],MG_3[[#This Row],[//]])&amp;" "&amp;INDEX(Table1[STN_ECER_MG_32],MG_3[[#This Row],[//]]))</f>
        <v xml:space="preserve"> </v>
      </c>
      <c r="M69" s="4"/>
      <c r="N69" s="4"/>
      <c r="O69" s="2">
        <f ca="1">SUM(MG_3[[#This Row],[MASUK]]-SUM(MG_3[[#This Row],[KELUAR]:[BONGKAR]]))</f>
        <v>1</v>
      </c>
      <c r="Q69" s="2" t="str">
        <f ca="1">LOWER(SUBSTITUTE(SUBSTITUTE(SUBSTITUTE(SUBSTITUTE(SUBSTITUTE(SUBSTITUTE(SUBSTITUTE(SUBSTITUTE(SUBSTITUTE(MG_3[NAMA BARANG]&amp;MG_3[QTY/ CTN]," ",),".",""),"-",""),"(",""),")",""),",",""),"/",""),"""",""),"+",""))</f>
        <v>gelzhixinrefillg3128120lsn</v>
      </c>
    </row>
    <row r="70" spans="1:17" x14ac:dyDescent="0.25">
      <c r="A70">
        <v>69</v>
      </c>
      <c r="B70" s="4">
        <f ca="1">IF(MG_3[ID_3]="","",MATCH(MG_3[ID_3],Table1[ID_3],0))</f>
        <v>386</v>
      </c>
      <c r="C70" s="4" t="e">
        <f ca="1">MATCH(MG_3[Column3],Table6[POINTER],0)</f>
        <v>#N/A</v>
      </c>
      <c r="D70" s="4">
        <f ca="1">IF(MG_3[//]="",MATCH(MG_3[Column3],[2]!db[NB NOTA_C_QTY],0),INDEX(Table1[//DB],MG_3[//]))</f>
        <v>1042</v>
      </c>
      <c r="G70" s="4" t="str">
        <f ca="1">IF(MG_3[Column1]="",INDEX(Table1[NB BM],MG_3[//]),MG_3[[#This Row],[Column1]])</f>
        <v>Gel Zhixin + Refill G-3129</v>
      </c>
      <c r="H70" t="str">
        <f ca="1">INDEX(Table1[QTY/ CTN],MG_3[//])</f>
        <v>120 LSN</v>
      </c>
      <c r="I70" s="4" t="str">
        <f ca="1">INDEX(Table1[FAKTUR],MG_3[//])</f>
        <v>UNTANA</v>
      </c>
      <c r="J70" s="4" t="str">
        <f ca="1">INDEX(Table1[SUPPLIER],MG_3[//])</f>
        <v>DB STATIONERY</v>
      </c>
      <c r="K70" s="2">
        <f ca="1">IF(MG_3[//]="",0,INDEX(Table1[CTN_MG_3],MG_3[//]))</f>
        <v>1</v>
      </c>
      <c r="L70" s="2" t="str">
        <f ca="1">IF(MG_3[//]="","",INDEX(Table1[QTY_ECER_MG_3],MG_3[[#This Row],[//]])&amp;" "&amp;INDEX(Table1[STN_ECER_MG_32],MG_3[[#This Row],[//]]))</f>
        <v xml:space="preserve"> </v>
      </c>
      <c r="M70" s="4"/>
      <c r="N70" s="4"/>
      <c r="O70" s="2">
        <f ca="1">SUM(MG_3[[#This Row],[MASUK]]-SUM(MG_3[[#This Row],[KELUAR]:[BONGKAR]]))</f>
        <v>1</v>
      </c>
      <c r="Q70" s="2" t="str">
        <f ca="1">LOWER(SUBSTITUTE(SUBSTITUTE(SUBSTITUTE(SUBSTITUTE(SUBSTITUTE(SUBSTITUTE(SUBSTITUTE(SUBSTITUTE(SUBSTITUTE(MG_3[NAMA BARANG]&amp;MG_3[QTY/ CTN]," ",),".",""),"-",""),"(",""),")",""),",",""),"/",""),"""",""),"+",""))</f>
        <v>gelzhixinrefillg3129120lsn</v>
      </c>
    </row>
    <row r="71" spans="1:17" x14ac:dyDescent="0.25">
      <c r="A71">
        <v>70</v>
      </c>
      <c r="B71" s="4">
        <f ca="1">IF(MG_3[ID_3]="","",MATCH(MG_3[ID_3],Table1[ID_3],0))</f>
        <v>387</v>
      </c>
      <c r="C71" s="4" t="e">
        <f ca="1">MATCH(MG_3[Column3],Table6[POINTER],0)</f>
        <v>#N/A</v>
      </c>
      <c r="D71" s="4" t="e">
        <f ca="1">IF(MG_3[//]="",MATCH(MG_3[Column3],[2]!db[NB NOTA_C_QTY],0),INDEX(Table1[//DB],MG_3[//]))</f>
        <v>#N/A</v>
      </c>
      <c r="G71" s="4" t="e">
        <f ca="1">IF(MG_3[Column1]="",INDEX(Table1[NB BM],MG_3[//]),MG_3[[#This Row],[Column1]])</f>
        <v>#N/A</v>
      </c>
      <c r="H71" t="e">
        <f ca="1">INDEX(Table1[QTY/ CTN],MG_3[//])</f>
        <v>#N/A</v>
      </c>
      <c r="I71" s="4" t="e">
        <f ca="1">INDEX(Table1[FAKTUR],MG_3[//])</f>
        <v>#N/A</v>
      </c>
      <c r="J71" s="4" t="e">
        <f ca="1">INDEX(Table1[SUPPLIER],MG_3[//])</f>
        <v>#N/A</v>
      </c>
      <c r="K71" s="2">
        <f ca="1">IF(MG_3[//]="",0,INDEX(Table1[CTN_MG_3],MG_3[//]))</f>
        <v>1</v>
      </c>
      <c r="L71" s="2" t="str">
        <f ca="1">IF(MG_3[//]="","",INDEX(Table1[QTY_ECER_MG_3],MG_3[[#This Row],[//]])&amp;" "&amp;INDEX(Table1[STN_ECER_MG_32],MG_3[[#This Row],[//]]))</f>
        <v xml:space="preserve"> </v>
      </c>
      <c r="M71" s="4"/>
      <c r="N71" s="4"/>
      <c r="O71" s="2">
        <f ca="1">SUM(MG_3[[#This Row],[MASUK]]-SUM(MG_3[[#This Row],[KELUAR]:[BONGKAR]]))</f>
        <v>1</v>
      </c>
      <c r="Q71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72" spans="1:17" x14ac:dyDescent="0.25">
      <c r="A72">
        <v>71</v>
      </c>
      <c r="B72" s="4">
        <f ca="1">IF(MG_3[ID_3]="","",MATCH(MG_3[ID_3],Table1[ID_3],0))</f>
        <v>388</v>
      </c>
      <c r="C72" s="4" t="e">
        <f ca="1">MATCH(MG_3[Column3],Table6[POINTER],0)</f>
        <v>#N/A</v>
      </c>
      <c r="D72" s="4">
        <f ca="1">IF(MG_3[//]="",MATCH(MG_3[Column3],[2]!db[NB NOTA_C_QTY],0),INDEX(Table1[//DB],MG_3[//]))</f>
        <v>982</v>
      </c>
      <c r="G72" s="4" t="str">
        <f ca="1">IF(MG_3[Column1]="",INDEX(Table1[NB BM],MG_3[//]),MG_3[[#This Row],[Column1]])</f>
        <v>Gel Zhixin + Refill G-3138</v>
      </c>
      <c r="H72" t="str">
        <f ca="1">INDEX(Table1[QTY/ CTN],MG_3[//])</f>
        <v>120 LSN</v>
      </c>
      <c r="I72" s="4" t="str">
        <f ca="1">INDEX(Table1[FAKTUR],MG_3[//])</f>
        <v>UNTANA</v>
      </c>
      <c r="J72" s="4" t="str">
        <f ca="1">INDEX(Table1[SUPPLIER],MG_3[//])</f>
        <v>DB STATIONERY</v>
      </c>
      <c r="K72" s="2">
        <f ca="1">IF(MG_3[//]="",0,INDEX(Table1[CTN_MG_3],MG_3[//]))</f>
        <v>1</v>
      </c>
      <c r="L72" s="2" t="str">
        <f ca="1">IF(MG_3[//]="","",INDEX(Table1[QTY_ECER_MG_3],MG_3[[#This Row],[//]])&amp;" "&amp;INDEX(Table1[STN_ECER_MG_32],MG_3[[#This Row],[//]]))</f>
        <v xml:space="preserve"> </v>
      </c>
      <c r="M72" s="4"/>
      <c r="N72" s="4"/>
      <c r="O72" s="2">
        <f ca="1">SUM(MG_3[[#This Row],[MASUK]]-SUM(MG_3[[#This Row],[KELUAR]:[BONGKAR]]))</f>
        <v>1</v>
      </c>
      <c r="Q72" s="2" t="str">
        <f ca="1">LOWER(SUBSTITUTE(SUBSTITUTE(SUBSTITUTE(SUBSTITUTE(SUBSTITUTE(SUBSTITUTE(SUBSTITUTE(SUBSTITUTE(SUBSTITUTE(MG_3[NAMA BARANG]&amp;MG_3[QTY/ CTN]," ",),".",""),"-",""),"(",""),")",""),",",""),"/",""),"""",""),"+",""))</f>
        <v>gelzhixinrefillg3138120lsn</v>
      </c>
    </row>
    <row r="73" spans="1:17" x14ac:dyDescent="0.25">
      <c r="A73">
        <v>72</v>
      </c>
      <c r="B73" s="4">
        <f ca="1">IF(MG_3[ID_3]="","",MATCH(MG_3[ID_3],Table1[ID_3],0))</f>
        <v>389</v>
      </c>
      <c r="C73" s="4" t="e">
        <f ca="1">MATCH(MG_3[Column3],Table6[POINTER],0)</f>
        <v>#N/A</v>
      </c>
      <c r="D73" s="4" t="e">
        <f ca="1">IF(MG_3[//]="",MATCH(MG_3[Column3],[2]!db[NB NOTA_C_QTY],0),INDEX(Table1[//DB],MG_3[//]))</f>
        <v>#N/A</v>
      </c>
      <c r="G73" s="4" t="e">
        <f ca="1">IF(MG_3[Column1]="",INDEX(Table1[NB BM],MG_3[//]),MG_3[[#This Row],[Column1]])</f>
        <v>#N/A</v>
      </c>
      <c r="H73" t="e">
        <f ca="1">INDEX(Table1[QTY/ CTN],MG_3[//])</f>
        <v>#N/A</v>
      </c>
      <c r="I73" s="4" t="e">
        <f ca="1">INDEX(Table1[FAKTUR],MG_3[//])</f>
        <v>#N/A</v>
      </c>
      <c r="J73" s="4" t="e">
        <f ca="1">INDEX(Table1[SUPPLIER],MG_3[//])</f>
        <v>#N/A</v>
      </c>
      <c r="K73" s="2">
        <f ca="1">IF(MG_3[//]="",0,INDEX(Table1[CTN_MG_3],MG_3[//]))</f>
        <v>1</v>
      </c>
      <c r="L73" s="2" t="str">
        <f ca="1">IF(MG_3[//]="","",INDEX(Table1[QTY_ECER_MG_3],MG_3[[#This Row],[//]])&amp;" "&amp;INDEX(Table1[STN_ECER_MG_32],MG_3[[#This Row],[//]]))</f>
        <v xml:space="preserve"> </v>
      </c>
      <c r="M73" s="4"/>
      <c r="N73" s="4"/>
      <c r="O73" s="2">
        <f ca="1">SUM(MG_3[[#This Row],[MASUK]]-SUM(MG_3[[#This Row],[KELUAR]:[BONGKAR]]))</f>
        <v>1</v>
      </c>
      <c r="Q73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74" spans="1:17" x14ac:dyDescent="0.25">
      <c r="A74">
        <v>73</v>
      </c>
      <c r="B74" s="4">
        <f ca="1">IF(MG_3[ID_3]="","",MATCH(MG_3[ID_3],Table1[ID_3],0))</f>
        <v>390</v>
      </c>
      <c r="C74" s="4" t="e">
        <f ca="1">MATCH(MG_3[Column3],Table6[POINTER],0)</f>
        <v>#N/A</v>
      </c>
      <c r="D74" s="4" t="e">
        <f ca="1">IF(MG_3[//]="",MATCH(MG_3[Column3],[2]!db[NB NOTA_C_QTY],0),INDEX(Table1[//DB],MG_3[//]))</f>
        <v>#N/A</v>
      </c>
      <c r="G74" s="4" t="e">
        <f ca="1">IF(MG_3[Column1]="",INDEX(Table1[NB BM],MG_3[//]),MG_3[[#This Row],[Column1]])</f>
        <v>#N/A</v>
      </c>
      <c r="H74" t="e">
        <f ca="1">INDEX(Table1[QTY/ CTN],MG_3[//])</f>
        <v>#N/A</v>
      </c>
      <c r="I74" s="4" t="e">
        <f ca="1">INDEX(Table1[FAKTUR],MG_3[//])</f>
        <v>#N/A</v>
      </c>
      <c r="J74" s="4" t="e">
        <f ca="1">INDEX(Table1[SUPPLIER],MG_3[//])</f>
        <v>#N/A</v>
      </c>
      <c r="K74" s="2">
        <f ca="1">IF(MG_3[//]="",0,INDEX(Table1[CTN_MG_3],MG_3[//]))</f>
        <v>1</v>
      </c>
      <c r="L74" s="2" t="str">
        <f ca="1">IF(MG_3[//]="","",INDEX(Table1[QTY_ECER_MG_3],MG_3[[#This Row],[//]])&amp;" "&amp;INDEX(Table1[STN_ECER_MG_32],MG_3[[#This Row],[//]]))</f>
        <v xml:space="preserve"> </v>
      </c>
      <c r="M74" s="4"/>
      <c r="N74" s="4"/>
      <c r="O74" s="2">
        <f ca="1">SUM(MG_3[[#This Row],[MASUK]]-SUM(MG_3[[#This Row],[KELUAR]:[BONGKAR]]))</f>
        <v>1</v>
      </c>
      <c r="Q74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75" spans="1:17" x14ac:dyDescent="0.25">
      <c r="A75">
        <v>74</v>
      </c>
      <c r="B75" s="4">
        <f ca="1">IF(MG_3[ID_3]="","",MATCH(MG_3[ID_3],Table1[ID_3],0))</f>
        <v>391</v>
      </c>
      <c r="C75" s="4" t="e">
        <f ca="1">MATCH(MG_3[Column3],Table6[POINTER],0)</f>
        <v>#N/A</v>
      </c>
      <c r="D75" s="4">
        <f ca="1">IF(MG_3[//]="",MATCH(MG_3[Column3],[2]!db[NB NOTA_C_QTY],0),INDEX(Table1[//DB],MG_3[//]))</f>
        <v>983</v>
      </c>
      <c r="G75" s="4" t="str">
        <f ca="1">IF(MG_3[Column1]="",INDEX(Table1[NB BM],MG_3[//]),MG_3[[#This Row],[Column1]])</f>
        <v>Gel Zhixin + Refill G-5016</v>
      </c>
      <c r="H75" t="str">
        <f ca="1">INDEX(Table1[QTY/ CTN],MG_3[//])</f>
        <v>120 LSN</v>
      </c>
      <c r="I75" s="4" t="str">
        <f ca="1">INDEX(Table1[FAKTUR],MG_3[//])</f>
        <v>UNTANA</v>
      </c>
      <c r="J75" s="4" t="str">
        <f ca="1">INDEX(Table1[SUPPLIER],MG_3[//])</f>
        <v>DB STATIONERY</v>
      </c>
      <c r="K75" s="2">
        <f ca="1">IF(MG_3[//]="",0,INDEX(Table1[CTN_MG_3],MG_3[//]))</f>
        <v>1</v>
      </c>
      <c r="L75" s="2" t="str">
        <f ca="1">IF(MG_3[//]="","",INDEX(Table1[QTY_ECER_MG_3],MG_3[[#This Row],[//]])&amp;" "&amp;INDEX(Table1[STN_ECER_MG_32],MG_3[[#This Row],[//]]))</f>
        <v xml:space="preserve"> </v>
      </c>
      <c r="M75" s="4"/>
      <c r="N75" s="4"/>
      <c r="O75" s="2">
        <f ca="1">SUM(MG_3[[#This Row],[MASUK]]-SUM(MG_3[[#This Row],[KELUAR]:[BONGKAR]]))</f>
        <v>1</v>
      </c>
      <c r="Q75" s="2" t="str">
        <f ca="1">LOWER(SUBSTITUTE(SUBSTITUTE(SUBSTITUTE(SUBSTITUTE(SUBSTITUTE(SUBSTITUTE(SUBSTITUTE(SUBSTITUTE(SUBSTITUTE(MG_3[NAMA BARANG]&amp;MG_3[QTY/ CTN]," ",),".",""),"-",""),"(",""),")",""),",",""),"/",""),"""",""),"+",""))</f>
        <v>gelzhixinrefillg5016120lsn</v>
      </c>
    </row>
    <row r="76" spans="1:17" x14ac:dyDescent="0.25">
      <c r="A76">
        <v>75</v>
      </c>
      <c r="B76" s="4">
        <f ca="1">IF(MG_3[ID_3]="","",MATCH(MG_3[ID_3],Table1[ID_3],0))</f>
        <v>392</v>
      </c>
      <c r="C76" s="4" t="e">
        <f ca="1">MATCH(MG_3[Column3],Table6[POINTER],0)</f>
        <v>#N/A</v>
      </c>
      <c r="D76" s="4" t="e">
        <f ca="1">IF(MG_3[//]="",MATCH(MG_3[Column3],[2]!db[NB NOTA_C_QTY],0),INDEX(Table1[//DB],MG_3[//]))</f>
        <v>#N/A</v>
      </c>
      <c r="G76" s="4" t="e">
        <f ca="1">IF(MG_3[Column1]="",INDEX(Table1[NB BM],MG_3[//]),MG_3[[#This Row],[Column1]])</f>
        <v>#N/A</v>
      </c>
      <c r="H76" t="e">
        <f ca="1">INDEX(Table1[QTY/ CTN],MG_3[//])</f>
        <v>#N/A</v>
      </c>
      <c r="I76" s="4" t="e">
        <f ca="1">INDEX(Table1[FAKTUR],MG_3[//])</f>
        <v>#N/A</v>
      </c>
      <c r="J76" s="4" t="e">
        <f ca="1">INDEX(Table1[SUPPLIER],MG_3[//])</f>
        <v>#N/A</v>
      </c>
      <c r="K76" s="2">
        <f ca="1">IF(MG_3[//]="",0,INDEX(Table1[CTN_MG_3],MG_3[//]))</f>
        <v>0</v>
      </c>
      <c r="L76" s="2" t="e">
        <f ca="1">IF(MG_3[//]="","",INDEX(Table1[QTY_ECER_MG_3],MG_3[[#This Row],[//]])&amp;" "&amp;INDEX(Table1[STN_ECER_MG_32],MG_3[[#This Row],[//]]))</f>
        <v>#N/A</v>
      </c>
      <c r="M76" s="4"/>
      <c r="N76" s="4"/>
      <c r="O76" s="2">
        <f ca="1">SUM(MG_3[[#This Row],[MASUK]]-SUM(MG_3[[#This Row],[KELUAR]:[BONGKAR]]))</f>
        <v>0</v>
      </c>
      <c r="Q76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77" spans="1:17" x14ac:dyDescent="0.25">
      <c r="A77">
        <v>76</v>
      </c>
      <c r="B77" s="4">
        <f ca="1">IF(MG_3[ID_3]="","",MATCH(MG_3[ID_3],Table1[ID_3],0))</f>
        <v>393</v>
      </c>
      <c r="C77" s="4" t="e">
        <f ca="1">MATCH(MG_3[Column3],Table6[POINTER],0)</f>
        <v>#N/A</v>
      </c>
      <c r="D77" s="4" t="e">
        <f ca="1">IF(MG_3[//]="",MATCH(MG_3[Column3],[2]!db[NB NOTA_C_QTY],0),INDEX(Table1[//DB],MG_3[//]))</f>
        <v>#N/A</v>
      </c>
      <c r="G77" s="4" t="e">
        <f ca="1">IF(MG_3[Column1]="",INDEX(Table1[NB BM],MG_3[//]),MG_3[[#This Row],[Column1]])</f>
        <v>#N/A</v>
      </c>
      <c r="H77" t="e">
        <f ca="1">INDEX(Table1[QTY/ CTN],MG_3[//])</f>
        <v>#N/A</v>
      </c>
      <c r="I77" s="4" t="e">
        <f ca="1">INDEX(Table1[FAKTUR],MG_3[//])</f>
        <v>#N/A</v>
      </c>
      <c r="J77" s="4" t="e">
        <f ca="1">INDEX(Table1[SUPPLIER],MG_3[//])</f>
        <v>#N/A</v>
      </c>
      <c r="K77" s="2">
        <f ca="1">IF(MG_3[//]="",0,INDEX(Table1[CTN_MG_3],MG_3[//]))</f>
        <v>0</v>
      </c>
      <c r="L77" s="2" t="e">
        <f ca="1">IF(MG_3[//]="","",INDEX(Table1[QTY_ECER_MG_3],MG_3[[#This Row],[//]])&amp;" "&amp;INDEX(Table1[STN_ECER_MG_32],MG_3[[#This Row],[//]]))</f>
        <v>#N/A</v>
      </c>
      <c r="M77" s="4"/>
      <c r="N77" s="4"/>
      <c r="O77" s="2">
        <f ca="1">SUM(MG_3[[#This Row],[MASUK]]-SUM(MG_3[[#This Row],[KELUAR]:[BONGKAR]]))</f>
        <v>0</v>
      </c>
      <c r="Q77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78" spans="1:17" x14ac:dyDescent="0.25">
      <c r="A78">
        <v>77</v>
      </c>
      <c r="B78" s="4">
        <f ca="1">IF(MG_3[ID_3]="","",MATCH(MG_3[ID_3],Table1[ID_3],0))</f>
        <v>394</v>
      </c>
      <c r="C78" s="4" t="e">
        <f ca="1">MATCH(MG_3[Column3],Table6[POINTER],0)</f>
        <v>#N/A</v>
      </c>
      <c r="D78" s="4" t="e">
        <f ca="1">IF(MG_3[//]="",MATCH(MG_3[Column3],[2]!db[NB NOTA_C_QTY],0),INDEX(Table1[//DB],MG_3[//]))</f>
        <v>#N/A</v>
      </c>
      <c r="G78" s="4" t="e">
        <f ca="1">IF(MG_3[Column1]="",INDEX(Table1[NB BM],MG_3[//]),MG_3[[#This Row],[Column1]])</f>
        <v>#N/A</v>
      </c>
      <c r="H78" t="e">
        <f ca="1">INDEX(Table1[QTY/ CTN],MG_3[//])</f>
        <v>#N/A</v>
      </c>
      <c r="I78" s="4" t="e">
        <f ca="1">INDEX(Table1[FAKTUR],MG_3[//])</f>
        <v>#N/A</v>
      </c>
      <c r="J78" s="4" t="e">
        <f ca="1">INDEX(Table1[SUPPLIER],MG_3[//])</f>
        <v>#N/A</v>
      </c>
      <c r="K78" s="2">
        <f ca="1">IF(MG_3[//]="",0,INDEX(Table1[CTN_MG_3],MG_3[//]))</f>
        <v>1</v>
      </c>
      <c r="L78" s="2" t="str">
        <f ca="1">IF(MG_3[//]="","",INDEX(Table1[QTY_ECER_MG_3],MG_3[[#This Row],[//]])&amp;" "&amp;INDEX(Table1[STN_ECER_MG_32],MG_3[[#This Row],[//]]))</f>
        <v xml:space="preserve"> </v>
      </c>
      <c r="M78" s="4"/>
      <c r="N78" s="4"/>
      <c r="O78" s="2">
        <f ca="1">SUM(MG_3[[#This Row],[MASUK]]-SUM(MG_3[[#This Row],[KELUAR]:[BONGKAR]]))</f>
        <v>1</v>
      </c>
      <c r="Q78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79" spans="1:17" x14ac:dyDescent="0.25">
      <c r="A79">
        <v>78</v>
      </c>
      <c r="B79" s="4">
        <f ca="1">IF(MG_3[ID_3]="","",MATCH(MG_3[ID_3],Table1[ID_3],0))</f>
        <v>395</v>
      </c>
      <c r="C79" s="4" t="e">
        <f ca="1">MATCH(MG_3[Column3],Table6[POINTER],0)</f>
        <v>#N/A</v>
      </c>
      <c r="D79" s="4">
        <f ca="1">IF(MG_3[//]="",MATCH(MG_3[Column3],[2]!db[NB NOTA_C_QTY],0),INDEX(Table1[//DB],MG_3[//]))</f>
        <v>955</v>
      </c>
      <c r="G79" s="4" t="str">
        <f ca="1">IF(MG_3[Column1]="",INDEX(Table1[NB BM],MG_3[//]),MG_3[[#This Row],[Column1]])</f>
        <v>Gel Tizo Fancy TG31780-E</v>
      </c>
      <c r="H79" t="str">
        <f ca="1">INDEX(Table1[QTY/ CTN],MG_3[//])</f>
        <v>144 LSN</v>
      </c>
      <c r="I79" s="4" t="str">
        <f ca="1">INDEX(Table1[FAKTUR],MG_3[//])</f>
        <v>UNTANA</v>
      </c>
      <c r="J79" s="4" t="str">
        <f ca="1">INDEX(Table1[SUPPLIER],MG_3[//])</f>
        <v>DB STATIONERY</v>
      </c>
      <c r="K79" s="2">
        <f ca="1">IF(MG_3[//]="",0,INDEX(Table1[CTN_MG_3],MG_3[//]))</f>
        <v>1</v>
      </c>
      <c r="L79" s="2" t="str">
        <f ca="1">IF(MG_3[//]="","",INDEX(Table1[QTY_ECER_MG_3],MG_3[[#This Row],[//]])&amp;" "&amp;INDEX(Table1[STN_ECER_MG_32],MG_3[[#This Row],[//]]))</f>
        <v xml:space="preserve"> </v>
      </c>
      <c r="M79" s="4"/>
      <c r="N79" s="4"/>
      <c r="O79" s="2">
        <f ca="1">SUM(MG_3[[#This Row],[MASUK]]-SUM(MG_3[[#This Row],[KELUAR]:[BONGKAR]]))</f>
        <v>1</v>
      </c>
      <c r="Q79" s="2" t="str">
        <f ca="1">LOWER(SUBSTITUTE(SUBSTITUTE(SUBSTITUTE(SUBSTITUTE(SUBSTITUTE(SUBSTITUTE(SUBSTITUTE(SUBSTITUTE(SUBSTITUTE(MG_3[NAMA BARANG]&amp;MG_3[QTY/ CTN]," ",),".",""),"-",""),"(",""),")",""),",",""),"/",""),"""",""),"+",""))</f>
        <v>geltizofancytg31780e144lsn</v>
      </c>
    </row>
    <row r="80" spans="1:17" x14ac:dyDescent="0.25">
      <c r="A80">
        <v>79</v>
      </c>
      <c r="B80" s="4">
        <f ca="1">IF(MG_3[ID_3]="","",MATCH(MG_3[ID_3],Table1[ID_3],0))</f>
        <v>396</v>
      </c>
      <c r="C80" s="4" t="e">
        <f ca="1">MATCH(MG_3[Column3],Table6[POINTER],0)</f>
        <v>#N/A</v>
      </c>
      <c r="D80" s="4" t="e">
        <f ca="1">IF(MG_3[//]="",MATCH(MG_3[Column3],[2]!db[NB NOTA_C_QTY],0),INDEX(Table1[//DB],MG_3[//]))</f>
        <v>#N/A</v>
      </c>
      <c r="G80" s="4" t="e">
        <f ca="1">IF(MG_3[Column1]="",INDEX(Table1[NB BM],MG_3[//]),MG_3[[#This Row],[Column1]])</f>
        <v>#N/A</v>
      </c>
      <c r="H80" t="e">
        <f ca="1">INDEX(Table1[QTY/ CTN],MG_3[//])</f>
        <v>#N/A</v>
      </c>
      <c r="I80" s="4" t="e">
        <f ca="1">INDEX(Table1[FAKTUR],MG_3[//])</f>
        <v>#N/A</v>
      </c>
      <c r="J80" s="4" t="e">
        <f ca="1">INDEX(Table1[SUPPLIER],MG_3[//])</f>
        <v>#N/A</v>
      </c>
      <c r="K80" s="2">
        <f ca="1">IF(MG_3[//]="",0,INDEX(Table1[CTN_MG_3],MG_3[//]))</f>
        <v>1</v>
      </c>
      <c r="L80" s="2" t="str">
        <f ca="1">IF(MG_3[//]="","",INDEX(Table1[QTY_ECER_MG_3],MG_3[[#This Row],[//]])&amp;" "&amp;INDEX(Table1[STN_ECER_MG_32],MG_3[[#This Row],[//]]))</f>
        <v xml:space="preserve"> </v>
      </c>
      <c r="M80" s="4"/>
      <c r="N80" s="4"/>
      <c r="O80" s="2">
        <f ca="1">SUM(MG_3[[#This Row],[MASUK]]-SUM(MG_3[[#This Row],[KELUAR]:[BONGKAR]]))</f>
        <v>1</v>
      </c>
      <c r="Q80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81" spans="1:17" x14ac:dyDescent="0.25">
      <c r="A81">
        <v>80</v>
      </c>
      <c r="B81" s="4">
        <f ca="1">IF(MG_3[ID_3]="","",MATCH(MG_3[ID_3],Table1[ID_3],0))</f>
        <v>397</v>
      </c>
      <c r="C81" s="4" t="e">
        <f ca="1">MATCH(MG_3[Column3],Table6[POINTER],0)</f>
        <v>#N/A</v>
      </c>
      <c r="D81" s="4" t="e">
        <f ca="1">IF(MG_3[//]="",MATCH(MG_3[Column3],[2]!db[NB NOTA_C_QTY],0),INDEX(Table1[//DB],MG_3[//]))</f>
        <v>#N/A</v>
      </c>
      <c r="G81" s="4" t="e">
        <f ca="1">IF(MG_3[Column1]="",INDEX(Table1[NB BM],MG_3[//]),MG_3[[#This Row],[Column1]])</f>
        <v>#N/A</v>
      </c>
      <c r="H81" t="e">
        <f ca="1">INDEX(Table1[QTY/ CTN],MG_3[//])</f>
        <v>#N/A</v>
      </c>
      <c r="I81" s="4" t="e">
        <f ca="1">INDEX(Table1[FAKTUR],MG_3[//])</f>
        <v>#N/A</v>
      </c>
      <c r="J81" s="4" t="e">
        <f ca="1">INDEX(Table1[SUPPLIER],MG_3[//])</f>
        <v>#N/A</v>
      </c>
      <c r="K81" s="2">
        <f ca="1">IF(MG_3[//]="",0,INDEX(Table1[CTN_MG_3],MG_3[//]))</f>
        <v>1</v>
      </c>
      <c r="L81" s="2" t="str">
        <f ca="1">IF(MG_3[//]="","",INDEX(Table1[QTY_ECER_MG_3],MG_3[[#This Row],[//]])&amp;" "&amp;INDEX(Table1[STN_ECER_MG_32],MG_3[[#This Row],[//]]))</f>
        <v xml:space="preserve"> </v>
      </c>
      <c r="M81" s="4"/>
      <c r="N81" s="4"/>
      <c r="O81" s="2">
        <f ca="1">SUM(MG_3[[#This Row],[MASUK]]-SUM(MG_3[[#This Row],[KELUAR]:[BONGKAR]]))</f>
        <v>1</v>
      </c>
      <c r="Q81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82" spans="1:17" x14ac:dyDescent="0.25">
      <c r="A82">
        <v>81</v>
      </c>
      <c r="B82" s="4">
        <f ca="1">IF(MG_3[ID_3]="","",MATCH(MG_3[ID_3],Table1[ID_3],0))</f>
        <v>398</v>
      </c>
      <c r="C82" s="4" t="e">
        <f ca="1">MATCH(MG_3[Column3],Table6[POINTER],0)</f>
        <v>#N/A</v>
      </c>
      <c r="D82" s="4">
        <f ca="1">IF(MG_3[//]="",MATCH(MG_3[Column3],[2]!db[NB NOTA_C_QTY],0),INDEX(Table1[//DB],MG_3[//]))</f>
        <v>961</v>
      </c>
      <c r="G82" s="4" t="str">
        <f ca="1">IF(MG_3[Column1]="",INDEX(Table1[NB BM],MG_3[//]),MG_3[[#This Row],[Column1]])</f>
        <v>Gel Tizo Fancy TG31830-E</v>
      </c>
      <c r="H82" t="str">
        <f ca="1">INDEX(Table1[QTY/ CTN],MG_3[//])</f>
        <v>144 LSN</v>
      </c>
      <c r="I82" s="4" t="str">
        <f ca="1">INDEX(Table1[FAKTUR],MG_3[//])</f>
        <v>UNTANA</v>
      </c>
      <c r="J82" s="4" t="str">
        <f ca="1">INDEX(Table1[SUPPLIER],MG_3[//])</f>
        <v>SBS</v>
      </c>
      <c r="K82" s="2">
        <f ca="1">IF(MG_3[//]="",0,INDEX(Table1[CTN_MG_3],MG_3[//]))</f>
        <v>1</v>
      </c>
      <c r="L82" s="2" t="str">
        <f ca="1">IF(MG_3[//]="","",INDEX(Table1[QTY_ECER_MG_3],MG_3[[#This Row],[//]])&amp;" "&amp;INDEX(Table1[STN_ECER_MG_32],MG_3[[#This Row],[//]]))</f>
        <v xml:space="preserve"> </v>
      </c>
      <c r="M82" s="4"/>
      <c r="N82" s="4"/>
      <c r="O82" s="2">
        <f ca="1">SUM(MG_3[[#This Row],[MASUK]]-SUM(MG_3[[#This Row],[KELUAR]:[BONGKAR]]))</f>
        <v>1</v>
      </c>
      <c r="Q82" s="2" t="str">
        <f ca="1">LOWER(SUBSTITUTE(SUBSTITUTE(SUBSTITUTE(SUBSTITUTE(SUBSTITUTE(SUBSTITUTE(SUBSTITUTE(SUBSTITUTE(SUBSTITUTE(MG_3[NAMA BARANG]&amp;MG_3[QTY/ CTN]," ",),".",""),"-",""),"(",""),")",""),",",""),"/",""),"""",""),"+",""))</f>
        <v>geltizofancytg31830e144lsn</v>
      </c>
    </row>
    <row r="83" spans="1:17" x14ac:dyDescent="0.25">
      <c r="A83">
        <v>82</v>
      </c>
      <c r="B83" s="4">
        <f ca="1">IF(MG_3[ID_3]="","",MATCH(MG_3[ID_3],Table1[ID_3],0))</f>
        <v>399</v>
      </c>
      <c r="C83" s="4" t="e">
        <f ca="1">MATCH(MG_3[Column3],Table6[POINTER],0)</f>
        <v>#N/A</v>
      </c>
      <c r="D83" s="4" t="e">
        <f ca="1">IF(MG_3[//]="",MATCH(MG_3[Column3],[2]!db[NB NOTA_C_QTY],0),INDEX(Table1[//DB],MG_3[//]))</f>
        <v>#N/A</v>
      </c>
      <c r="G83" s="4" t="e">
        <f ca="1">IF(MG_3[Column1]="",INDEX(Table1[NB BM],MG_3[//]),MG_3[[#This Row],[Column1]])</f>
        <v>#N/A</v>
      </c>
      <c r="H83" t="e">
        <f ca="1">INDEX(Table1[QTY/ CTN],MG_3[//])</f>
        <v>#N/A</v>
      </c>
      <c r="I83" s="4" t="e">
        <f ca="1">INDEX(Table1[FAKTUR],MG_3[//])</f>
        <v>#N/A</v>
      </c>
      <c r="J83" s="4" t="e">
        <f ca="1">INDEX(Table1[SUPPLIER],MG_3[//])</f>
        <v>#N/A</v>
      </c>
      <c r="K83" s="2">
        <f ca="1">IF(MG_3[//]="",0,INDEX(Table1[CTN_MG_3],MG_3[//]))</f>
        <v>1</v>
      </c>
      <c r="L83" s="2" t="str">
        <f ca="1">IF(MG_3[//]="","",INDEX(Table1[QTY_ECER_MG_3],MG_3[[#This Row],[//]])&amp;" "&amp;INDEX(Table1[STN_ECER_MG_32],MG_3[[#This Row],[//]]))</f>
        <v xml:space="preserve"> </v>
      </c>
      <c r="M83" s="4"/>
      <c r="N83" s="4"/>
      <c r="O83" s="2">
        <f ca="1">SUM(MG_3[[#This Row],[MASUK]]-SUM(MG_3[[#This Row],[KELUAR]:[BONGKAR]]))</f>
        <v>1</v>
      </c>
      <c r="Q83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84" spans="1:17" x14ac:dyDescent="0.25">
      <c r="A84">
        <v>83</v>
      </c>
      <c r="B84" s="4">
        <f ca="1">IF(MG_3[ID_3]="","",MATCH(MG_3[ID_3],Table1[ID_3],0))</f>
        <v>400</v>
      </c>
      <c r="C84" s="4" t="e">
        <f ca="1">MATCH(MG_3[Column3],Table6[POINTER],0)</f>
        <v>#N/A</v>
      </c>
      <c r="D84" s="4" t="e">
        <f ca="1">IF(MG_3[//]="",MATCH(MG_3[Column3],[2]!db[NB NOTA_C_QTY],0),INDEX(Table1[//DB],MG_3[//]))</f>
        <v>#N/A</v>
      </c>
      <c r="G84" s="4" t="e">
        <f ca="1">IF(MG_3[Column1]="",INDEX(Table1[NB BM],MG_3[//]),MG_3[[#This Row],[Column1]])</f>
        <v>#N/A</v>
      </c>
      <c r="H84" t="e">
        <f ca="1">INDEX(Table1[QTY/ CTN],MG_3[//])</f>
        <v>#N/A</v>
      </c>
      <c r="I84" s="4" t="e">
        <f ca="1">INDEX(Table1[FAKTUR],MG_3[//])</f>
        <v>#N/A</v>
      </c>
      <c r="J84" s="4" t="e">
        <f ca="1">INDEX(Table1[SUPPLIER],MG_3[//])</f>
        <v>#N/A</v>
      </c>
      <c r="K84" s="2">
        <f ca="1">IF(MG_3[//]="",0,INDEX(Table1[CTN_MG_3],MG_3[//]))</f>
        <v>1</v>
      </c>
      <c r="L84" s="2" t="str">
        <f ca="1">IF(MG_3[//]="","",INDEX(Table1[QTY_ECER_MG_3],MG_3[[#This Row],[//]])&amp;" "&amp;INDEX(Table1[STN_ECER_MG_32],MG_3[[#This Row],[//]]))</f>
        <v xml:space="preserve"> </v>
      </c>
      <c r="M84" s="4"/>
      <c r="N84" s="4"/>
      <c r="O84" s="2">
        <f ca="1">SUM(MG_3[[#This Row],[MASUK]]-SUM(MG_3[[#This Row],[KELUAR]:[BONGKAR]]))</f>
        <v>1</v>
      </c>
      <c r="Q84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85" spans="1:17" x14ac:dyDescent="0.25">
      <c r="A85">
        <v>84</v>
      </c>
      <c r="B85" s="4">
        <f ca="1">IF(MG_3[ID_3]="","",MATCH(MG_3[ID_3],Table1[ID_3],0))</f>
        <v>401</v>
      </c>
      <c r="C85" s="4" t="e">
        <f ca="1">MATCH(MG_3[Column3],Table6[POINTER],0)</f>
        <v>#N/A</v>
      </c>
      <c r="D85" s="4" t="e">
        <f ca="1">IF(MG_3[//]="",MATCH(MG_3[Column3],[2]!db[NB NOTA_C_QTY],0),INDEX(Table1[//DB],MG_3[//]))</f>
        <v>#N/A</v>
      </c>
      <c r="G85" s="4" t="e">
        <f ca="1">IF(MG_3[Column1]="",INDEX(Table1[NB BM],MG_3[//]),MG_3[[#This Row],[Column1]])</f>
        <v>#N/A</v>
      </c>
      <c r="H85" t="e">
        <f ca="1">INDEX(Table1[QTY/ CTN],MG_3[//])</f>
        <v>#N/A</v>
      </c>
      <c r="I85" s="4" t="e">
        <f ca="1">INDEX(Table1[FAKTUR],MG_3[//])</f>
        <v>#N/A</v>
      </c>
      <c r="J85" s="4" t="e">
        <f ca="1">INDEX(Table1[SUPPLIER],MG_3[//])</f>
        <v>#N/A</v>
      </c>
      <c r="K85" s="2">
        <f ca="1">IF(MG_3[//]="",0,INDEX(Table1[CTN_MG_3],MG_3[//]))</f>
        <v>1</v>
      </c>
      <c r="L85" s="2" t="str">
        <f ca="1">IF(MG_3[//]="","",INDEX(Table1[QTY_ECER_MG_3],MG_3[[#This Row],[//]])&amp;" "&amp;INDEX(Table1[STN_ECER_MG_32],MG_3[[#This Row],[//]]))</f>
        <v xml:space="preserve"> </v>
      </c>
      <c r="M85" s="4"/>
      <c r="N85" s="4"/>
      <c r="O85" s="2">
        <f ca="1">SUM(MG_3[[#This Row],[MASUK]]-SUM(MG_3[[#This Row],[KELUAR]:[BONGKAR]]))</f>
        <v>1</v>
      </c>
      <c r="Q85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86" spans="1:17" x14ac:dyDescent="0.25">
      <c r="A86">
        <v>85</v>
      </c>
      <c r="B86" s="4">
        <f ca="1">IF(MG_3[ID_3]="","",MATCH(MG_3[ID_3],Table1[ID_3],0))</f>
        <v>402</v>
      </c>
      <c r="C86" s="4" t="e">
        <f ca="1">MATCH(MG_3[Column3],Table6[POINTER],0)</f>
        <v>#N/A</v>
      </c>
      <c r="D86" s="4" t="e">
        <f ca="1">IF(MG_3[//]="",MATCH(MG_3[Column3],[2]!db[NB NOTA_C_QTY],0),INDEX(Table1[//DB],MG_3[//]))</f>
        <v>#N/A</v>
      </c>
      <c r="G86" s="4" t="e">
        <f ca="1">IF(MG_3[Column1]="",INDEX(Table1[NB BM],MG_3[//]),MG_3[[#This Row],[Column1]])</f>
        <v>#N/A</v>
      </c>
      <c r="H86" t="e">
        <f ca="1">INDEX(Table1[QTY/ CTN],MG_3[//])</f>
        <v>#N/A</v>
      </c>
      <c r="I86" s="4" t="e">
        <f ca="1">INDEX(Table1[FAKTUR],MG_3[//])</f>
        <v>#N/A</v>
      </c>
      <c r="J86" s="4" t="e">
        <f ca="1">INDEX(Table1[SUPPLIER],MG_3[//])</f>
        <v>#N/A</v>
      </c>
      <c r="K86" s="2">
        <f ca="1">IF(MG_3[//]="",0,INDEX(Table1[CTN_MG_3],MG_3[//]))</f>
        <v>1</v>
      </c>
      <c r="L86" s="2" t="str">
        <f ca="1">IF(MG_3[//]="","",INDEX(Table1[QTY_ECER_MG_3],MG_3[[#This Row],[//]])&amp;" "&amp;INDEX(Table1[STN_ECER_MG_32],MG_3[[#This Row],[//]]))</f>
        <v xml:space="preserve"> </v>
      </c>
      <c r="M86" s="4"/>
      <c r="N86" s="4"/>
      <c r="O86" s="2">
        <f ca="1">SUM(MG_3[[#This Row],[MASUK]]-SUM(MG_3[[#This Row],[KELUAR]:[BONGKAR]]))</f>
        <v>1</v>
      </c>
      <c r="Q86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87" spans="1:17" x14ac:dyDescent="0.25">
      <c r="A87">
        <v>86</v>
      </c>
      <c r="B87" s="4">
        <f ca="1">IF(MG_3[ID_3]="","",MATCH(MG_3[ID_3],Table1[ID_3],0))</f>
        <v>403</v>
      </c>
      <c r="C87" s="4" t="e">
        <f ca="1">MATCH(MG_3[Column3],Table6[POINTER],0)</f>
        <v>#N/A</v>
      </c>
      <c r="D87" s="4" t="e">
        <f ca="1">IF(MG_3[//]="",MATCH(MG_3[Column3],[2]!db[NB NOTA_C_QTY],0),INDEX(Table1[//DB],MG_3[//]))</f>
        <v>#N/A</v>
      </c>
      <c r="G87" s="4" t="e">
        <f ca="1">IF(MG_3[Column1]="",INDEX(Table1[NB BM],MG_3[//]),MG_3[[#This Row],[Column1]])</f>
        <v>#N/A</v>
      </c>
      <c r="H87" t="e">
        <f ca="1">INDEX(Table1[QTY/ CTN],MG_3[//])</f>
        <v>#N/A</v>
      </c>
      <c r="I87" s="4" t="e">
        <f ca="1">INDEX(Table1[FAKTUR],MG_3[//])</f>
        <v>#N/A</v>
      </c>
      <c r="J87" s="4" t="e">
        <f ca="1">INDEX(Table1[SUPPLIER],MG_3[//])</f>
        <v>#N/A</v>
      </c>
      <c r="K87" s="2">
        <f ca="1">IF(MG_3[//]="",0,INDEX(Table1[CTN_MG_3],MG_3[//]))</f>
        <v>1</v>
      </c>
      <c r="L87" s="2" t="str">
        <f ca="1">IF(MG_3[//]="","",INDEX(Table1[QTY_ECER_MG_3],MG_3[[#This Row],[//]])&amp;" "&amp;INDEX(Table1[STN_ECER_MG_32],MG_3[[#This Row],[//]]))</f>
        <v xml:space="preserve"> </v>
      </c>
      <c r="M87" s="4"/>
      <c r="N87" s="4"/>
      <c r="O87" s="2">
        <f ca="1">SUM(MG_3[[#This Row],[MASUK]]-SUM(MG_3[[#This Row],[KELUAR]:[BONGKAR]]))</f>
        <v>1</v>
      </c>
      <c r="Q87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88" spans="1:17" x14ac:dyDescent="0.25">
      <c r="A88">
        <v>87</v>
      </c>
      <c r="B88" s="4">
        <f ca="1">IF(MG_3[ID_3]="","",MATCH(MG_3[ID_3],Table1[ID_3],0))</f>
        <v>404</v>
      </c>
      <c r="C88" s="4" t="e">
        <f ca="1">MATCH(MG_3[Column3],Table6[POINTER],0)</f>
        <v>#N/A</v>
      </c>
      <c r="D88" s="4" t="e">
        <f ca="1">IF(MG_3[//]="",MATCH(MG_3[Column3],[2]!db[NB NOTA_C_QTY],0),INDEX(Table1[//DB],MG_3[//]))</f>
        <v>#N/A</v>
      </c>
      <c r="G88" s="4" t="e">
        <f ca="1">IF(MG_3[Column1]="",INDEX(Table1[NB BM],MG_3[//]),MG_3[[#This Row],[Column1]])</f>
        <v>#N/A</v>
      </c>
      <c r="H88" t="e">
        <f ca="1">INDEX(Table1[QTY/ CTN],MG_3[//])</f>
        <v>#N/A</v>
      </c>
      <c r="I88" s="4" t="e">
        <f ca="1">INDEX(Table1[FAKTUR],MG_3[//])</f>
        <v>#N/A</v>
      </c>
      <c r="J88" s="4" t="e">
        <f ca="1">INDEX(Table1[SUPPLIER],MG_3[//])</f>
        <v>#N/A</v>
      </c>
      <c r="K88" s="2">
        <f ca="1">IF(MG_3[//]="",0,INDEX(Table1[CTN_MG_3],MG_3[//]))</f>
        <v>1</v>
      </c>
      <c r="L88" s="2" t="str">
        <f ca="1">IF(MG_3[//]="","",INDEX(Table1[QTY_ECER_MG_3],MG_3[[#This Row],[//]])&amp;" "&amp;INDEX(Table1[STN_ECER_MG_32],MG_3[[#This Row],[//]]))</f>
        <v xml:space="preserve"> </v>
      </c>
      <c r="M88" s="4"/>
      <c r="N88" s="4"/>
      <c r="O88" s="2">
        <f ca="1">SUM(MG_3[[#This Row],[MASUK]]-SUM(MG_3[[#This Row],[KELUAR]:[BONGKAR]]))</f>
        <v>1</v>
      </c>
      <c r="Q88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89" spans="1:17" x14ac:dyDescent="0.25">
      <c r="A89">
        <v>88</v>
      </c>
      <c r="B89" s="4">
        <f ca="1">IF(MG_3[ID_3]="","",MATCH(MG_3[ID_3],Table1[ID_3],0))</f>
        <v>405</v>
      </c>
      <c r="C89" s="4" t="e">
        <f ca="1">MATCH(MG_3[Column3],Table6[POINTER],0)</f>
        <v>#N/A</v>
      </c>
      <c r="D89" s="4" t="e">
        <f ca="1">IF(MG_3[//]="",MATCH(MG_3[Column3],[2]!db[NB NOTA_C_QTY],0),INDEX(Table1[//DB],MG_3[//]))</f>
        <v>#N/A</v>
      </c>
      <c r="G89" s="4" t="e">
        <f ca="1">IF(MG_3[Column1]="",INDEX(Table1[NB BM],MG_3[//]),MG_3[[#This Row],[Column1]])</f>
        <v>#N/A</v>
      </c>
      <c r="H89" t="e">
        <f ca="1">INDEX(Table1[QTY/ CTN],MG_3[//])</f>
        <v>#N/A</v>
      </c>
      <c r="I89" s="4" t="e">
        <f ca="1">INDEX(Table1[FAKTUR],MG_3[//])</f>
        <v>#N/A</v>
      </c>
      <c r="J89" s="4" t="e">
        <f ca="1">INDEX(Table1[SUPPLIER],MG_3[//])</f>
        <v>#N/A</v>
      </c>
      <c r="K89" s="2">
        <f ca="1">IF(MG_3[//]="",0,INDEX(Table1[CTN_MG_3],MG_3[//]))</f>
        <v>1</v>
      </c>
      <c r="L89" s="2" t="str">
        <f ca="1">IF(MG_3[//]="","",INDEX(Table1[QTY_ECER_MG_3],MG_3[[#This Row],[//]])&amp;" "&amp;INDEX(Table1[STN_ECER_MG_32],MG_3[[#This Row],[//]]))</f>
        <v xml:space="preserve"> </v>
      </c>
      <c r="M89" s="4"/>
      <c r="N89" s="4"/>
      <c r="O89" s="2">
        <f ca="1">SUM(MG_3[[#This Row],[MASUK]]-SUM(MG_3[[#This Row],[KELUAR]:[BONGKAR]]))</f>
        <v>1</v>
      </c>
      <c r="Q89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90" spans="1:17" x14ac:dyDescent="0.25">
      <c r="A90">
        <v>89</v>
      </c>
      <c r="B90" s="4">
        <f ca="1">IF(MG_3[ID_3]="","",MATCH(MG_3[ID_3],Table1[ID_3],0))</f>
        <v>406</v>
      </c>
      <c r="C90" s="4" t="e">
        <f ca="1">MATCH(MG_3[Column3],Table6[POINTER],0)</f>
        <v>#N/A</v>
      </c>
      <c r="D90" s="4" t="e">
        <f ca="1">IF(MG_3[//]="",MATCH(MG_3[Column3],[2]!db[NB NOTA_C_QTY],0),INDEX(Table1[//DB],MG_3[//]))</f>
        <v>#N/A</v>
      </c>
      <c r="G90" s="4" t="e">
        <f ca="1">IF(MG_3[Column1]="",INDEX(Table1[NB BM],MG_3[//]),MG_3[[#This Row],[Column1]])</f>
        <v>#N/A</v>
      </c>
      <c r="H90" t="e">
        <f ca="1">INDEX(Table1[QTY/ CTN],MG_3[//])</f>
        <v>#N/A</v>
      </c>
      <c r="I90" s="4" t="e">
        <f ca="1">INDEX(Table1[FAKTUR],MG_3[//])</f>
        <v>#N/A</v>
      </c>
      <c r="J90" s="4" t="e">
        <f ca="1">INDEX(Table1[SUPPLIER],MG_3[//])</f>
        <v>#N/A</v>
      </c>
      <c r="K90" s="2">
        <f ca="1">IF(MG_3[//]="",0,INDEX(Table1[CTN_MG_3],MG_3[//]))</f>
        <v>1</v>
      </c>
      <c r="L90" s="2" t="str">
        <f ca="1">IF(MG_3[//]="","",INDEX(Table1[QTY_ECER_MG_3],MG_3[[#This Row],[//]])&amp;" "&amp;INDEX(Table1[STN_ECER_MG_32],MG_3[[#This Row],[//]]))</f>
        <v xml:space="preserve"> </v>
      </c>
      <c r="M90" s="4"/>
      <c r="N90" s="4"/>
      <c r="O90" s="2">
        <f ca="1">SUM(MG_3[[#This Row],[MASUK]]-SUM(MG_3[[#This Row],[KELUAR]:[BONGKAR]]))</f>
        <v>1</v>
      </c>
      <c r="Q90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91" spans="1:17" x14ac:dyDescent="0.25">
      <c r="A91">
        <v>90</v>
      </c>
      <c r="B91" s="4">
        <f ca="1">IF(MG_3[ID_3]="","",MATCH(MG_3[ID_3],Table1[ID_3],0))</f>
        <v>407</v>
      </c>
      <c r="C91" s="4" t="e">
        <f ca="1">MATCH(MG_3[Column3],Table6[POINTER],0)</f>
        <v>#N/A</v>
      </c>
      <c r="D91" s="4" t="e">
        <f ca="1">IF(MG_3[//]="",MATCH(MG_3[Column3],[2]!db[NB NOTA_C_QTY],0),INDEX(Table1[//DB],MG_3[//]))</f>
        <v>#N/A</v>
      </c>
      <c r="G91" s="4" t="e">
        <f ca="1">IF(MG_3[Column1]="",INDEX(Table1[NB BM],MG_3[//]),MG_3[[#This Row],[Column1]])</f>
        <v>#N/A</v>
      </c>
      <c r="H91" t="e">
        <f ca="1">INDEX(Table1[QTY/ CTN],MG_3[//])</f>
        <v>#N/A</v>
      </c>
      <c r="I91" s="4" t="e">
        <f ca="1">INDEX(Table1[FAKTUR],MG_3[//])</f>
        <v>#N/A</v>
      </c>
      <c r="J91" s="4" t="e">
        <f ca="1">INDEX(Table1[SUPPLIER],MG_3[//])</f>
        <v>#N/A</v>
      </c>
      <c r="K91" s="2">
        <f ca="1">IF(MG_3[//]="",0,INDEX(Table1[CTN_MG_3],MG_3[//]))</f>
        <v>2</v>
      </c>
      <c r="L91" s="2" t="str">
        <f ca="1">IF(MG_3[//]="","",INDEX(Table1[QTY_ECER_MG_3],MG_3[[#This Row],[//]])&amp;" "&amp;INDEX(Table1[STN_ECER_MG_32],MG_3[[#This Row],[//]]))</f>
        <v xml:space="preserve"> </v>
      </c>
      <c r="M91" s="4"/>
      <c r="N91" s="4"/>
      <c r="O91" s="2">
        <f ca="1">SUM(MG_3[[#This Row],[MASUK]]-SUM(MG_3[[#This Row],[KELUAR]:[BONGKAR]]))</f>
        <v>2</v>
      </c>
      <c r="Q91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92" spans="1:17" x14ac:dyDescent="0.25">
      <c r="A92">
        <v>91</v>
      </c>
      <c r="B92" s="4">
        <f ca="1">IF(MG_3[ID_3]="","",MATCH(MG_3[ID_3],Table1[ID_3],0))</f>
        <v>408</v>
      </c>
      <c r="C92" s="4" t="e">
        <f ca="1">MATCH(MG_3[Column3],Table6[POINTER],0)</f>
        <v>#N/A</v>
      </c>
      <c r="D92" s="4" t="e">
        <f ca="1">IF(MG_3[//]="",MATCH(MG_3[Column3],[2]!db[NB NOTA_C_QTY],0),INDEX(Table1[//DB],MG_3[//]))</f>
        <v>#N/A</v>
      </c>
      <c r="G92" s="4" t="e">
        <f ca="1">IF(MG_3[Column1]="",INDEX(Table1[NB BM],MG_3[//]),MG_3[[#This Row],[Column1]])</f>
        <v>#N/A</v>
      </c>
      <c r="H92" t="e">
        <f ca="1">INDEX(Table1[QTY/ CTN],MG_3[//])</f>
        <v>#N/A</v>
      </c>
      <c r="I92" s="4" t="e">
        <f ca="1">INDEX(Table1[FAKTUR],MG_3[//])</f>
        <v>#N/A</v>
      </c>
      <c r="J92" s="4" t="e">
        <f ca="1">INDEX(Table1[SUPPLIER],MG_3[//])</f>
        <v>#N/A</v>
      </c>
      <c r="K92" s="2">
        <f ca="1">IF(MG_3[//]="",0,INDEX(Table1[CTN_MG_3],MG_3[//]))</f>
        <v>1</v>
      </c>
      <c r="L92" s="2" t="str">
        <f ca="1">IF(MG_3[//]="","",INDEX(Table1[QTY_ECER_MG_3],MG_3[[#This Row],[//]])&amp;" "&amp;INDEX(Table1[STN_ECER_MG_32],MG_3[[#This Row],[//]]))</f>
        <v xml:space="preserve"> </v>
      </c>
      <c r="M92" s="4"/>
      <c r="N92" s="4"/>
      <c r="O92" s="2">
        <f ca="1">SUM(MG_3[[#This Row],[MASUK]]-SUM(MG_3[[#This Row],[KELUAR]:[BONGKAR]]))</f>
        <v>1</v>
      </c>
      <c r="Q92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93" spans="1:17" x14ac:dyDescent="0.25">
      <c r="A93">
        <v>92</v>
      </c>
      <c r="B93" s="4">
        <f ca="1">IF(MG_3[ID_3]="","",MATCH(MG_3[ID_3],Table1[ID_3],0))</f>
        <v>409</v>
      </c>
      <c r="C93" s="4" t="e">
        <f ca="1">MATCH(MG_3[Column3],Table6[POINTER],0)</f>
        <v>#N/A</v>
      </c>
      <c r="D93" s="4" t="e">
        <f ca="1">IF(MG_3[//]="",MATCH(MG_3[Column3],[2]!db[NB NOTA_C_QTY],0),INDEX(Table1[//DB],MG_3[//]))</f>
        <v>#N/A</v>
      </c>
      <c r="G93" s="4" t="e">
        <f ca="1">IF(MG_3[Column1]="",INDEX(Table1[NB BM],MG_3[//]),MG_3[[#This Row],[Column1]])</f>
        <v>#N/A</v>
      </c>
      <c r="H93" t="e">
        <f ca="1">INDEX(Table1[QTY/ CTN],MG_3[//])</f>
        <v>#N/A</v>
      </c>
      <c r="I93" s="4" t="e">
        <f ca="1">INDEX(Table1[FAKTUR],MG_3[//])</f>
        <v>#N/A</v>
      </c>
      <c r="J93" s="4" t="e">
        <f ca="1">INDEX(Table1[SUPPLIER],MG_3[//])</f>
        <v>#N/A</v>
      </c>
      <c r="K93" s="2">
        <f ca="1">IF(MG_3[//]="",0,INDEX(Table1[CTN_MG_3],MG_3[//]))</f>
        <v>44</v>
      </c>
      <c r="L93" s="2" t="str">
        <f ca="1">IF(MG_3[//]="","",INDEX(Table1[QTY_ECER_MG_3],MG_3[[#This Row],[//]])&amp;" "&amp;INDEX(Table1[STN_ECER_MG_32],MG_3[[#This Row],[//]]))</f>
        <v xml:space="preserve"> </v>
      </c>
      <c r="M93" s="4"/>
      <c r="N93" s="4"/>
      <c r="O93" s="2">
        <f ca="1">SUM(MG_3[[#This Row],[MASUK]]-SUM(MG_3[[#This Row],[KELUAR]:[BONGKAR]]))</f>
        <v>44</v>
      </c>
      <c r="Q93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94" spans="1:17" x14ac:dyDescent="0.25">
      <c r="A94">
        <v>93</v>
      </c>
      <c r="B94" s="4">
        <f ca="1">IF(MG_3[ID_3]="","",MATCH(MG_3[ID_3],Table1[ID_3],0))</f>
        <v>410</v>
      </c>
      <c r="C94" s="4" t="e">
        <f ca="1">MATCH(MG_3[Column3],Table6[POINTER],0)</f>
        <v>#N/A</v>
      </c>
      <c r="D94" s="4">
        <f ca="1">IF(MG_3[//]="",MATCH(MG_3[Column3],[2]!db[NB NOTA_C_QTY],0),INDEX(Table1[//DB],MG_3[//]))</f>
        <v>1092</v>
      </c>
      <c r="G94" s="4" t="str">
        <f ca="1">IF(MG_3[Column1]="",INDEX(Table1[NB BM],MG_3[//]),MG_3[[#This Row],[Column1]])</f>
        <v xml:space="preserve">Gunting Gunindo SPM Coklat </v>
      </c>
      <c r="H94" t="str">
        <f ca="1">INDEX(Table1[QTY/ CTN],MG_3[//])</f>
        <v>60 LSN</v>
      </c>
      <c r="I94" s="4" t="str">
        <f ca="1">INDEX(Table1[FAKTUR],MG_3[//])</f>
        <v>UNTANA</v>
      </c>
      <c r="J94" s="4" t="str">
        <f ca="1">INDEX(Table1[SUPPLIER],MG_3[//])</f>
        <v>GUNINDO</v>
      </c>
      <c r="K94" s="2">
        <f ca="1">IF(MG_3[//]="",0,INDEX(Table1[CTN_MG_3],MG_3[//]))</f>
        <v>2</v>
      </c>
      <c r="L94" s="2" t="str">
        <f ca="1">IF(MG_3[//]="","",INDEX(Table1[QTY_ECER_MG_3],MG_3[[#This Row],[//]])&amp;" "&amp;INDEX(Table1[STN_ECER_MG_32],MG_3[[#This Row],[//]]))</f>
        <v xml:space="preserve"> </v>
      </c>
      <c r="M94" s="4"/>
      <c r="N94" s="4"/>
      <c r="O94" s="2">
        <f ca="1">SUM(MG_3[[#This Row],[MASUK]]-SUM(MG_3[[#This Row],[KELUAR]:[BONGKAR]]))</f>
        <v>2</v>
      </c>
      <c r="Q94" s="2" t="str">
        <f ca="1">LOWER(SUBSTITUTE(SUBSTITUTE(SUBSTITUTE(SUBSTITUTE(SUBSTITUTE(SUBSTITUTE(SUBSTITUTE(SUBSTITUTE(SUBSTITUTE(MG_3[NAMA BARANG]&amp;MG_3[QTY/ CTN]," ",),".",""),"-",""),"(",""),")",""),",",""),"/",""),"""",""),"+",""))</f>
        <v>guntinggunindospmcoklat60lsn</v>
      </c>
    </row>
    <row r="95" spans="1:17" x14ac:dyDescent="0.25">
      <c r="A95">
        <v>94</v>
      </c>
      <c r="B95" s="4">
        <f ca="1">IF(MG_3[ID_3]="","",MATCH(MG_3[ID_3],Table1[ID_3],0))</f>
        <v>411</v>
      </c>
      <c r="C95" s="4">
        <f ca="1">MATCH(MG_3[Column3],Table6[POINTER],0)</f>
        <v>2774</v>
      </c>
      <c r="D95" s="4">
        <f ca="1">IF(MG_3[//]="",MATCH(MG_3[Column3],[2]!db[NB NOTA_C_QTY],0),INDEX(Table1[//DB],MG_3[//]))</f>
        <v>1089</v>
      </c>
      <c r="G95" s="4" t="str">
        <f ca="1">IF(MG_3[Column1]="",INDEX(Table1[NB BM],MG_3[//]),MG_3[[#This Row],[Column1]])</f>
        <v xml:space="preserve">Gunting Gunindo SPL coklat </v>
      </c>
      <c r="H95" t="str">
        <f ca="1">INDEX(Table1[QTY/ CTN],MG_3[//])</f>
        <v>30 LSN</v>
      </c>
      <c r="I95" s="4" t="str">
        <f ca="1">INDEX(Table1[FAKTUR],MG_3[//])</f>
        <v>UNTANA</v>
      </c>
      <c r="J95" s="4" t="str">
        <f ca="1">INDEX(Table1[SUPPLIER],MG_3[//])</f>
        <v>GUNINDO</v>
      </c>
      <c r="K95" s="2">
        <f ca="1">IF(MG_3[//]="",0,INDEX(Table1[CTN_MG_3],MG_3[//]))</f>
        <v>2</v>
      </c>
      <c r="L95" s="2" t="str">
        <f ca="1">IF(MG_3[//]="","",INDEX(Table1[QTY_ECER_MG_3],MG_3[[#This Row],[//]])&amp;" "&amp;INDEX(Table1[STN_ECER_MG_32],MG_3[[#This Row],[//]]))</f>
        <v xml:space="preserve"> </v>
      </c>
      <c r="M95" s="4"/>
      <c r="N95" s="4"/>
      <c r="O95" s="2">
        <f ca="1">SUM(MG_3[[#This Row],[MASUK]]-SUM(MG_3[[#This Row],[KELUAR]:[BONGKAR]]))</f>
        <v>2</v>
      </c>
      <c r="Q95" s="2" t="str">
        <f ca="1">LOWER(SUBSTITUTE(SUBSTITUTE(SUBSTITUTE(SUBSTITUTE(SUBSTITUTE(SUBSTITUTE(SUBSTITUTE(SUBSTITUTE(SUBSTITUTE(MG_3[NAMA BARANG]&amp;MG_3[QTY/ CTN]," ",),".",""),"-",""),"(",""),")",""),",",""),"/",""),"""",""),"+",""))</f>
        <v>guntinggunindosplcoklat30lsn</v>
      </c>
    </row>
    <row r="96" spans="1:17" x14ac:dyDescent="0.25">
      <c r="A96">
        <v>95</v>
      </c>
      <c r="B96" s="4">
        <f ca="1">IF(MG_3[ID_3]="","",MATCH(MG_3[ID_3],Table1[ID_3],0))</f>
        <v>412</v>
      </c>
      <c r="C96" s="4">
        <f ca="1">MATCH(MG_3[Column3],Table6[POINTER],0)</f>
        <v>3315</v>
      </c>
      <c r="D96" s="4">
        <f ca="1">IF(MG_3[//]="",MATCH(MG_3[Column3],[2]!db[NB NOTA_C_QTY],0),INDEX(Table1[//DB],MG_3[//]))</f>
        <v>2415</v>
      </c>
      <c r="G96" s="4" t="str">
        <f ca="1">IF(MG_3[Column1]="",INDEX(Table1[NB BM],MG_3[//]),MG_3[[#This Row],[Column1]])</f>
        <v>Tas karung 45 x 50</v>
      </c>
      <c r="H96" t="str">
        <f ca="1">INDEX(Table1[QTY/ CTN],MG_3[//])</f>
        <v>120 PCS</v>
      </c>
      <c r="I96" s="4" t="str">
        <f ca="1">INDEX(Table1[FAKTUR],MG_3[//])</f>
        <v>UNTANA</v>
      </c>
      <c r="J96" s="4" t="str">
        <f ca="1">INDEX(Table1[SUPPLIER],MG_3[//])</f>
        <v>WIN'S SENTOSA</v>
      </c>
      <c r="K96" s="2">
        <f ca="1">IF(MG_3[//]="",0,INDEX(Table1[CTN_MG_3],MG_3[//]))</f>
        <v>5</v>
      </c>
      <c r="L96" s="2" t="str">
        <f ca="1">IF(MG_3[//]="","",INDEX(Table1[QTY_ECER_MG_3],MG_3[[#This Row],[//]])&amp;" "&amp;INDEX(Table1[STN_ECER_MG_32],MG_3[[#This Row],[//]]))</f>
        <v xml:space="preserve"> </v>
      </c>
      <c r="M96" s="4"/>
      <c r="N96" s="4"/>
      <c r="O96" s="2">
        <f ca="1">SUM(MG_3[[#This Row],[MASUK]]-SUM(MG_3[[#This Row],[KELUAR]:[BONGKAR]]))</f>
        <v>5</v>
      </c>
      <c r="Q96" s="2" t="str">
        <f ca="1">LOWER(SUBSTITUTE(SUBSTITUTE(SUBSTITUTE(SUBSTITUTE(SUBSTITUTE(SUBSTITUTE(SUBSTITUTE(SUBSTITUTE(SUBSTITUTE(MG_3[NAMA BARANG]&amp;MG_3[QTY/ CTN]," ",),".",""),"-",""),"(",""),")",""),",",""),"/",""),"""",""),"+",""))</f>
        <v>taskarung45x50120pcs</v>
      </c>
    </row>
    <row r="97" spans="1:17" x14ac:dyDescent="0.25">
      <c r="A97">
        <v>96</v>
      </c>
      <c r="B97" s="4">
        <f ca="1">IF(MG_3[ID_3]="","",MATCH(MG_3[ID_3],Table1[ID_3],0))</f>
        <v>413</v>
      </c>
      <c r="C97" s="4" t="e">
        <f ca="1">MATCH(MG_3[Column3],Table6[POINTER],0)</f>
        <v>#N/A</v>
      </c>
      <c r="D97" s="4">
        <f ca="1">IF(MG_3[//]="",MATCH(MG_3[Column3],[2]!db[NB NOTA_C_QTY],0),INDEX(Table1[//DB],MG_3[//]))</f>
        <v>2418</v>
      </c>
      <c r="G97" s="4" t="str">
        <f ca="1">IF(MG_3[Column1]="",INDEX(Table1[NB BM],MG_3[//]),MG_3[[#This Row],[Column1]])</f>
        <v>Tas karung 55 x 65 x 25</v>
      </c>
      <c r="H97" t="str">
        <f ca="1">INDEX(Table1[QTY/ CTN],MG_3[//])</f>
        <v>120 PCS</v>
      </c>
      <c r="I97" s="4" t="str">
        <f ca="1">INDEX(Table1[FAKTUR],MG_3[//])</f>
        <v>UNTANA</v>
      </c>
      <c r="J97" s="4" t="str">
        <f ca="1">INDEX(Table1[SUPPLIER],MG_3[//])</f>
        <v>WIN'S SENTOSA</v>
      </c>
      <c r="K97" s="2">
        <f ca="1">IF(MG_3[//]="",0,INDEX(Table1[CTN_MG_3],MG_3[//]))</f>
        <v>5</v>
      </c>
      <c r="L97" s="2" t="str">
        <f ca="1">IF(MG_3[//]="","",INDEX(Table1[QTY_ECER_MG_3],MG_3[[#This Row],[//]])&amp;" "&amp;INDEX(Table1[STN_ECER_MG_32],MG_3[[#This Row],[//]]))</f>
        <v xml:space="preserve"> </v>
      </c>
      <c r="M97" s="4"/>
      <c r="N97" s="4"/>
      <c r="O97" s="2">
        <f ca="1">SUM(MG_3[[#This Row],[MASUK]]-SUM(MG_3[[#This Row],[KELUAR]:[BONGKAR]]))</f>
        <v>5</v>
      </c>
      <c r="Q97" s="2" t="str">
        <f ca="1">LOWER(SUBSTITUTE(SUBSTITUTE(SUBSTITUTE(SUBSTITUTE(SUBSTITUTE(SUBSTITUTE(SUBSTITUTE(SUBSTITUTE(SUBSTITUTE(MG_3[NAMA BARANG]&amp;MG_3[QTY/ CTN]," ",),".",""),"-",""),"(",""),")",""),",",""),"/",""),"""",""),"+",""))</f>
        <v>taskarung55x65x25120pcs</v>
      </c>
    </row>
    <row r="98" spans="1:17" x14ac:dyDescent="0.25">
      <c r="A98">
        <v>97</v>
      </c>
      <c r="B98" s="4">
        <f ca="1">IF(MG_3[ID_3]="","",MATCH(MG_3[ID_3],Table1[ID_3],0))</f>
        <v>414</v>
      </c>
      <c r="C98" s="4">
        <f ca="1">MATCH(MG_3[Column3],Table6[POINTER],0)</f>
        <v>3219</v>
      </c>
      <c r="D98" s="4">
        <f ca="1">IF(MG_3[//]="",MATCH(MG_3[Column3],[2]!db[NB NOTA_C_QTY],0),INDEX(Table1[//DB],MG_3[//]))</f>
        <v>2244</v>
      </c>
      <c r="G98" s="4" t="str">
        <f ca="1">IF(MG_3[Column1]="",INDEX(Table1[NB BM],MG_3[//]),MG_3[[#This Row],[Column1]])</f>
        <v>Sampul Samson Boxy Batik</v>
      </c>
      <c r="H98" t="str">
        <f ca="1">INDEX(Table1[QTY/ CTN],MG_3[//])</f>
        <v>180 PCS</v>
      </c>
      <c r="I98" s="4" t="str">
        <f ca="1">INDEX(Table1[FAKTUR],MG_3[//])</f>
        <v>ARTO MORO</v>
      </c>
      <c r="J98" s="4" t="str">
        <f ca="1">INDEX(Table1[SUPPLIER],MG_3[//])</f>
        <v>PARAMA</v>
      </c>
      <c r="K98" s="2">
        <f ca="1">IF(MG_3[//]="",0,INDEX(Table1[CTN_MG_3],MG_3[//]))</f>
        <v>10</v>
      </c>
      <c r="L98" s="2" t="str">
        <f ca="1">IF(MG_3[//]="","",INDEX(Table1[QTY_ECER_MG_3],MG_3[[#This Row],[//]])&amp;" "&amp;INDEX(Table1[STN_ECER_MG_32],MG_3[[#This Row],[//]]))</f>
        <v xml:space="preserve"> </v>
      </c>
      <c r="M98" s="4"/>
      <c r="N98" s="4"/>
      <c r="O98" s="2">
        <f ca="1">SUM(MG_3[[#This Row],[MASUK]]-SUM(MG_3[[#This Row],[KELUAR]:[BONGKAR]]))</f>
        <v>10</v>
      </c>
      <c r="Q98" s="2" t="str">
        <f ca="1">LOWER(SUBSTITUTE(SUBSTITUTE(SUBSTITUTE(SUBSTITUTE(SUBSTITUTE(SUBSTITUTE(SUBSTITUTE(SUBSTITUTE(SUBSTITUTE(MG_3[NAMA BARANG]&amp;MG_3[QTY/ CTN]," ",),".",""),"-",""),"(",""),")",""),",",""),"/",""),"""",""),"+",""))</f>
        <v>sampulsamsonboxybatik180pcs</v>
      </c>
    </row>
    <row r="99" spans="1:17" x14ac:dyDescent="0.25">
      <c r="A99">
        <v>98</v>
      </c>
      <c r="B99" s="4">
        <f ca="1">IF(MG_3[ID_3]="","",MATCH(MG_3[ID_3],Table1[ID_3],0))</f>
        <v>415</v>
      </c>
      <c r="C99" s="4">
        <f ca="1">MATCH(MG_3[Column3],Table6[POINTER],0)</f>
        <v>3653</v>
      </c>
      <c r="D99" s="4">
        <f ca="1">IF(MG_3[//]="",MATCH(MG_3[Column3],[2]!db[NB NOTA_C_QTY],0),INDEX(Table1[//DB],MG_3[//]))</f>
        <v>2069</v>
      </c>
      <c r="G99" s="4" t="str">
        <f ca="1">IF(MG_3[Column1]="",INDEX(Table1[NB BM],MG_3[//]),MG_3[[#This Row],[Column1]])</f>
        <v>Pensil JK P-88 2B</v>
      </c>
      <c r="H99" t="str">
        <f ca="1">INDEX(Table1[QTY/ CTN],MG_3[//])</f>
        <v>30 GRS</v>
      </c>
      <c r="I99" s="4" t="str">
        <f ca="1">INDEX(Table1[FAKTUR],MG_3[//])</f>
        <v>ARTO MORO</v>
      </c>
      <c r="J99" s="4" t="str">
        <f ca="1">INDEX(Table1[SUPPLIER],MG_3[//])</f>
        <v>ATALI</v>
      </c>
      <c r="K99" s="2">
        <f ca="1">IF(MG_3[//]="",0,INDEX(Table1[CTN_MG_3],MG_3[//]))</f>
        <v>7</v>
      </c>
      <c r="L99" s="2" t="str">
        <f ca="1">IF(MG_3[//]="","",INDEX(Table1[QTY_ECER_MG_3],MG_3[[#This Row],[//]])&amp;" "&amp;INDEX(Table1[STN_ECER_MG_32],MG_3[[#This Row],[//]]))</f>
        <v xml:space="preserve"> </v>
      </c>
      <c r="M99" s="4"/>
      <c r="N99" s="4"/>
      <c r="O99" s="2">
        <f ca="1">SUM(MG_3[[#This Row],[MASUK]]-SUM(MG_3[[#This Row],[KELUAR]:[BONGKAR]]))</f>
        <v>7</v>
      </c>
      <c r="Q99" s="2" t="str">
        <f ca="1">LOWER(SUBSTITUTE(SUBSTITUTE(SUBSTITUTE(SUBSTITUTE(SUBSTITUTE(SUBSTITUTE(SUBSTITUTE(SUBSTITUTE(SUBSTITUTE(MG_3[NAMA BARANG]&amp;MG_3[QTY/ CTN]," ",),".",""),"-",""),"(",""),")",""),",",""),"/",""),"""",""),"+",""))</f>
        <v>pensiljkp882b30grs</v>
      </c>
    </row>
    <row r="100" spans="1:17" x14ac:dyDescent="0.25">
      <c r="A100">
        <v>99</v>
      </c>
      <c r="B100" s="4">
        <f ca="1">IF(MG_3[ID_3]="","",MATCH(MG_3[ID_3],Table1[ID_3],0))</f>
        <v>416</v>
      </c>
      <c r="C100" s="4" t="e">
        <f ca="1">MATCH(MG_3[Column3],Table6[POINTER],0)</f>
        <v>#N/A</v>
      </c>
      <c r="D100" s="4">
        <f ca="1">IF(MG_3[//]="",MATCH(MG_3[Column3],[2]!db[NB NOTA_C_QTY],0),INDEX(Table1[//DB],MG_3[//]))</f>
        <v>2262</v>
      </c>
      <c r="G100" s="4" t="str">
        <f ca="1">IF(MG_3[Column1]="",INDEX(Table1[NB BM],MG_3[//]),MG_3[[#This Row],[Column1]])</f>
        <v>Gunting JK SC-828</v>
      </c>
      <c r="H100" t="str">
        <f ca="1">INDEX(Table1[QTY/ CTN],MG_3[//])</f>
        <v>12 LSN</v>
      </c>
      <c r="I100" s="4" t="str">
        <f ca="1">INDEX(Table1[FAKTUR],MG_3[//])</f>
        <v>ARTO MORO</v>
      </c>
      <c r="J100" s="4" t="str">
        <f ca="1">INDEX(Table1[SUPPLIER],MG_3[//])</f>
        <v>ATALI</v>
      </c>
      <c r="K100" s="2">
        <f ca="1">IF(MG_3[//]="",0,INDEX(Table1[CTN_MG_3],MG_3[//]))</f>
        <v>2</v>
      </c>
      <c r="L100" s="2" t="str">
        <f ca="1">IF(MG_3[//]="","",INDEX(Table1[QTY_ECER_MG_3],MG_3[[#This Row],[//]])&amp;" "&amp;INDEX(Table1[STN_ECER_MG_32],MG_3[[#This Row],[//]]))</f>
        <v xml:space="preserve"> </v>
      </c>
      <c r="M100" s="4"/>
      <c r="N100" s="4"/>
      <c r="O100" s="2">
        <f ca="1">SUM(MG_3[[#This Row],[MASUK]]-SUM(MG_3[[#This Row],[KELUAR]:[BONGKAR]]))</f>
        <v>2</v>
      </c>
      <c r="Q100" s="2" t="str">
        <f ca="1">LOWER(SUBSTITUTE(SUBSTITUTE(SUBSTITUTE(SUBSTITUTE(SUBSTITUTE(SUBSTITUTE(SUBSTITUTE(SUBSTITUTE(SUBSTITUTE(MG_3[NAMA BARANG]&amp;MG_3[QTY/ CTN]," ",),".",""),"-",""),"(",""),")",""),",",""),"/",""),"""",""),"+",""))</f>
        <v>guntingjksc82812lsn</v>
      </c>
    </row>
    <row r="101" spans="1:17" x14ac:dyDescent="0.25">
      <c r="A101">
        <v>100</v>
      </c>
      <c r="B101" s="4">
        <f ca="1">IF(MG_3[ID_3]="","",MATCH(MG_3[ID_3],Table1[ID_3],0))</f>
        <v>417</v>
      </c>
      <c r="C101" s="4" t="e">
        <f ca="1">MATCH(MG_3[Column3],Table6[POINTER],0)</f>
        <v>#N/A</v>
      </c>
      <c r="D101" s="4">
        <f ca="1">IF(MG_3[//]="",MATCH(MG_3[Column3],[2]!db[NB NOTA_C_QTY],0),INDEX(Table1[//DB],MG_3[//]))</f>
        <v>2265</v>
      </c>
      <c r="G101" s="4" t="str">
        <f ca="1">IF(MG_3[Column1]="",INDEX(Table1[NB BM],MG_3[//]),MG_3[[#This Row],[Column1]])</f>
        <v>Gunting JK SC-848</v>
      </c>
      <c r="H101" t="str">
        <f ca="1">INDEX(Table1[QTY/ CTN],MG_3[//])</f>
        <v>12 LSN</v>
      </c>
      <c r="I101" s="4" t="str">
        <f ca="1">INDEX(Table1[FAKTUR],MG_3[//])</f>
        <v>ARTO MORO</v>
      </c>
      <c r="J101" s="4" t="str">
        <f ca="1">INDEX(Table1[SUPPLIER],MG_3[//])</f>
        <v>ATALI</v>
      </c>
      <c r="K101" s="2">
        <f ca="1">IF(MG_3[//]="",0,INDEX(Table1[CTN_MG_3],MG_3[//]))</f>
        <v>2</v>
      </c>
      <c r="L101" s="2" t="str">
        <f ca="1">IF(MG_3[//]="","",INDEX(Table1[QTY_ECER_MG_3],MG_3[[#This Row],[//]])&amp;" "&amp;INDEX(Table1[STN_ECER_MG_32],MG_3[[#This Row],[//]]))</f>
        <v xml:space="preserve"> </v>
      </c>
      <c r="M101" s="4"/>
      <c r="N101" s="4"/>
      <c r="O101" s="2">
        <f ca="1">SUM(MG_3[[#This Row],[MASUK]]-SUM(MG_3[[#This Row],[KELUAR]:[BONGKAR]]))</f>
        <v>2</v>
      </c>
      <c r="Q101" s="2" t="str">
        <f ca="1">LOWER(SUBSTITUTE(SUBSTITUTE(SUBSTITUTE(SUBSTITUTE(SUBSTITUTE(SUBSTITUTE(SUBSTITUTE(SUBSTITUTE(SUBSTITUTE(MG_3[NAMA BARANG]&amp;MG_3[QTY/ CTN]," ",),".",""),"-",""),"(",""),")",""),",",""),"/",""),"""",""),"+",""))</f>
        <v>guntingjksc84812lsn</v>
      </c>
    </row>
    <row r="102" spans="1:17" x14ac:dyDescent="0.25">
      <c r="A102">
        <v>101</v>
      </c>
      <c r="B102" s="4">
        <f ca="1">IF(MG_3[ID_3]="","",MATCH(MG_3[ID_3],Table1[ID_3],0))</f>
        <v>418</v>
      </c>
      <c r="C102" s="4" t="e">
        <f ca="1">MATCH(MG_3[Column3],Table6[POINTER],0)</f>
        <v>#N/A</v>
      </c>
      <c r="D102" s="4">
        <f ca="1">IF(MG_3[//]="",MATCH(MG_3[Column3],[2]!db[NB NOTA_C_QTY],0),INDEX(Table1[//DB],MG_3[//]))</f>
        <v>656</v>
      </c>
      <c r="G102" s="4" t="str">
        <f ca="1">IF(MG_3[Column1]="",INDEX(Table1[NB BM],MG_3[//]),MG_3[[#This Row],[Column1]])</f>
        <v>Isi cutter JK L-150M MH</v>
      </c>
      <c r="H102" t="str">
        <f ca="1">INDEX(Table1[QTY/ CTN],MG_3[//])</f>
        <v>40 LSN</v>
      </c>
      <c r="I102" s="4" t="str">
        <f ca="1">INDEX(Table1[FAKTUR],MG_3[//])</f>
        <v>ARTO MORO</v>
      </c>
      <c r="J102" s="4" t="str">
        <f ca="1">INDEX(Table1[SUPPLIER],MG_3[//])</f>
        <v>ATALI</v>
      </c>
      <c r="K102" s="2">
        <f ca="1">IF(MG_3[//]="",0,INDEX(Table1[CTN_MG_3],MG_3[//]))</f>
        <v>1</v>
      </c>
      <c r="L102" s="2" t="str">
        <f ca="1">IF(MG_3[//]="","",INDEX(Table1[QTY_ECER_MG_3],MG_3[[#This Row],[//]])&amp;" "&amp;INDEX(Table1[STN_ECER_MG_32],MG_3[[#This Row],[//]]))</f>
        <v xml:space="preserve"> </v>
      </c>
      <c r="M102" s="4"/>
      <c r="N102" s="4"/>
      <c r="O102" s="2">
        <f ca="1">SUM(MG_3[[#This Row],[MASUK]]-SUM(MG_3[[#This Row],[KELUAR]:[BONGKAR]]))</f>
        <v>1</v>
      </c>
      <c r="Q102" s="2" t="str">
        <f ca="1">LOWER(SUBSTITUTE(SUBSTITUTE(SUBSTITUTE(SUBSTITUTE(SUBSTITUTE(SUBSTITUTE(SUBSTITUTE(SUBSTITUTE(SUBSTITUTE(MG_3[NAMA BARANG]&amp;MG_3[QTY/ CTN]," ",),".",""),"-",""),"(",""),")",""),",",""),"/",""),"""",""),"+",""))</f>
        <v>isicutterjkl150mmh40lsn</v>
      </c>
    </row>
    <row r="103" spans="1:17" x14ac:dyDescent="0.25">
      <c r="A103">
        <v>102</v>
      </c>
      <c r="B103" s="4">
        <f ca="1">IF(MG_3[ID_3]="","",MATCH(MG_3[ID_3],Table1[ID_3],0))</f>
        <v>419</v>
      </c>
      <c r="C103" s="4" t="e">
        <f ca="1">MATCH(MG_3[Column3],Table6[POINTER],0)</f>
        <v>#N/A</v>
      </c>
      <c r="D103" s="4">
        <f ca="1">IF(MG_3[//]="",MATCH(MG_3[Column3],[2]!db[NB NOTA_C_QTY],0),INDEX(Table1[//DB],MG_3[//]))</f>
        <v>605</v>
      </c>
      <c r="G103" s="4" t="str">
        <f ca="1">IF(MG_3[Column1]="",INDEX(Table1[NB BM],MG_3[//]),MG_3[[#This Row],[Column1]])</f>
        <v>Tipe-ex kertas JK CT-522 PTL</v>
      </c>
      <c r="H103" t="str">
        <f ca="1">INDEX(Table1[QTY/ CTN],MG_3[//])</f>
        <v>60 LSN</v>
      </c>
      <c r="I103" s="4" t="str">
        <f ca="1">INDEX(Table1[FAKTUR],MG_3[//])</f>
        <v>ARTO MORO</v>
      </c>
      <c r="J103" s="4" t="str">
        <f ca="1">INDEX(Table1[SUPPLIER],MG_3[//])</f>
        <v>ATALI</v>
      </c>
      <c r="K103" s="2">
        <f ca="1">IF(MG_3[//]="",0,INDEX(Table1[CTN_MG_3],MG_3[//]))</f>
        <v>1</v>
      </c>
      <c r="L103" s="2" t="str">
        <f ca="1">IF(MG_3[//]="","",INDEX(Table1[QTY_ECER_MG_3],MG_3[[#This Row],[//]])&amp;" "&amp;INDEX(Table1[STN_ECER_MG_32],MG_3[[#This Row],[//]]))</f>
        <v xml:space="preserve"> </v>
      </c>
      <c r="M103" s="4"/>
      <c r="N103" s="4"/>
      <c r="O103" s="2">
        <f ca="1">SUM(MG_3[[#This Row],[MASUK]]-SUM(MG_3[[#This Row],[KELUAR]:[BONGKAR]]))</f>
        <v>1</v>
      </c>
      <c r="Q103" s="2" t="str">
        <f ca="1">LOWER(SUBSTITUTE(SUBSTITUTE(SUBSTITUTE(SUBSTITUTE(SUBSTITUTE(SUBSTITUTE(SUBSTITUTE(SUBSTITUTE(SUBSTITUTE(MG_3[NAMA BARANG]&amp;MG_3[QTY/ CTN]," ",),".",""),"-",""),"(",""),")",""),",",""),"/",""),"""",""),"+",""))</f>
        <v>tipeexkertasjkct522ptl60lsn</v>
      </c>
    </row>
    <row r="104" spans="1:17" x14ac:dyDescent="0.25">
      <c r="A104">
        <v>103</v>
      </c>
      <c r="B104" s="4">
        <f ca="1">IF(MG_3[ID_3]="","",MATCH(MG_3[ID_3],Table1[ID_3],0))</f>
        <v>420</v>
      </c>
      <c r="C104" s="4" t="e">
        <f ca="1">MATCH(MG_3[Column3],Table6[POINTER],0)</f>
        <v>#N/A</v>
      </c>
      <c r="D104" s="4">
        <f ca="1">IF(MG_3[//]="",MATCH(MG_3[Column3],[2]!db[NB NOTA_C_QTY],0),INDEX(Table1[//DB],MG_3[//]))</f>
        <v>2390</v>
      </c>
      <c r="G104" s="4" t="str">
        <f ca="1">IF(MG_3[Column1]="",INDEX(Table1[NB BM],MG_3[//]),MG_3[[#This Row],[Column1]])</f>
        <v>Tape cutter JK TD-103</v>
      </c>
      <c r="H104" t="str">
        <f ca="1">INDEX(Table1[QTY/ CTN],MG_3[//])</f>
        <v>24 PCS</v>
      </c>
      <c r="I104" s="4" t="str">
        <f ca="1">INDEX(Table1[FAKTUR],MG_3[//])</f>
        <v>ARTO MORO</v>
      </c>
      <c r="J104" s="4" t="str">
        <f ca="1">INDEX(Table1[SUPPLIER],MG_3[//])</f>
        <v>ATALI</v>
      </c>
      <c r="K104" s="2">
        <f ca="1">IF(MG_3[//]="",0,INDEX(Table1[CTN_MG_3],MG_3[//]))</f>
        <v>2</v>
      </c>
      <c r="L104" s="2" t="str">
        <f ca="1">IF(MG_3[//]="","",INDEX(Table1[QTY_ECER_MG_3],MG_3[[#This Row],[//]])&amp;" "&amp;INDEX(Table1[STN_ECER_MG_32],MG_3[[#This Row],[//]]))</f>
        <v xml:space="preserve"> </v>
      </c>
      <c r="M104" s="4"/>
      <c r="N104" s="4"/>
      <c r="O104" s="2">
        <f ca="1">SUM(MG_3[[#This Row],[MASUK]]-SUM(MG_3[[#This Row],[KELUAR]:[BONGKAR]]))</f>
        <v>2</v>
      </c>
      <c r="Q104" s="2" t="str">
        <f ca="1">LOWER(SUBSTITUTE(SUBSTITUTE(SUBSTITUTE(SUBSTITUTE(SUBSTITUTE(SUBSTITUTE(SUBSTITUTE(SUBSTITUTE(SUBSTITUTE(MG_3[NAMA BARANG]&amp;MG_3[QTY/ CTN]," ",),".",""),"-",""),"(",""),")",""),",",""),"/",""),"""",""),"+",""))</f>
        <v>tapecutterjktd10324pcs</v>
      </c>
    </row>
    <row r="105" spans="1:17" x14ac:dyDescent="0.25">
      <c r="A105">
        <v>104</v>
      </c>
      <c r="B105" s="4">
        <f ca="1">IF(MG_3[ID_3]="","",MATCH(MG_3[ID_3],Table1[ID_3],0))</f>
        <v>421</v>
      </c>
      <c r="C105" s="4" t="e">
        <f ca="1">MATCH(MG_3[Column3],Table6[POINTER],0)</f>
        <v>#N/A</v>
      </c>
      <c r="D105" s="4">
        <f ca="1">IF(MG_3[//]="",MATCH(MG_3[Column3],[2]!db[NB NOTA_C_QTY],0),INDEX(Table1[//DB],MG_3[//]))</f>
        <v>642</v>
      </c>
      <c r="G105" s="4" t="str">
        <f ca="1">IF(MG_3[Column1]="",INDEX(Table1[NB BM],MG_3[//]),MG_3[[#This Row],[Column1]])</f>
        <v>Crayon putar JK TWCR-12 S</v>
      </c>
      <c r="H105" t="str">
        <f ca="1">INDEX(Table1[QTY/ CTN],MG_3[//])</f>
        <v>12 LSN</v>
      </c>
      <c r="I105" s="4" t="str">
        <f ca="1">INDEX(Table1[FAKTUR],MG_3[//])</f>
        <v>ARTO MORO</v>
      </c>
      <c r="J105" s="4" t="str">
        <f ca="1">INDEX(Table1[SUPPLIER],MG_3[//])</f>
        <v>ATALI</v>
      </c>
      <c r="K105" s="2">
        <f ca="1">IF(MG_3[//]="",0,INDEX(Table1[CTN_MG_3],MG_3[//]))</f>
        <v>2</v>
      </c>
      <c r="L105" s="2" t="str">
        <f ca="1">IF(MG_3[//]="","",INDEX(Table1[QTY_ECER_MG_3],MG_3[[#This Row],[//]])&amp;" "&amp;INDEX(Table1[STN_ECER_MG_32],MG_3[[#This Row],[//]]))</f>
        <v xml:space="preserve"> </v>
      </c>
      <c r="M105" s="4"/>
      <c r="N105" s="4"/>
      <c r="O105" s="2">
        <f ca="1">SUM(MG_3[[#This Row],[MASUK]]-SUM(MG_3[[#This Row],[KELUAR]:[BONGKAR]]))</f>
        <v>2</v>
      </c>
      <c r="Q105" s="2" t="str">
        <f ca="1">LOWER(SUBSTITUTE(SUBSTITUTE(SUBSTITUTE(SUBSTITUTE(SUBSTITUTE(SUBSTITUTE(SUBSTITUTE(SUBSTITUTE(SUBSTITUTE(MG_3[NAMA BARANG]&amp;MG_3[QTY/ CTN]," ",),".",""),"-",""),"(",""),")",""),",",""),"/",""),"""",""),"+",""))</f>
        <v>crayonputarjktwcr12s12lsn</v>
      </c>
    </row>
    <row r="106" spans="1:17" x14ac:dyDescent="0.25">
      <c r="A106">
        <v>105</v>
      </c>
      <c r="B106" s="4">
        <f ca="1">IF(MG_3[ID_3]="","",MATCH(MG_3[ID_3],Table1[ID_3],0))</f>
        <v>422</v>
      </c>
      <c r="C106" s="4" t="e">
        <f ca="1">MATCH(MG_3[Column3],Table6[POINTER],0)</f>
        <v>#N/A</v>
      </c>
      <c r="D106" s="4">
        <f ca="1">IF(MG_3[//]="",MATCH(MG_3[Column3],[2]!db[NB NOTA_C_QTY],0),INDEX(Table1[//DB],MG_3[//]))</f>
        <v>588</v>
      </c>
      <c r="G106" s="4" t="str">
        <f ca="1">IF(MG_3[Column1]="",INDEX(Table1[NB BM],MG_3[//]),MG_3[[#This Row],[Column1]])</f>
        <v>Tipe-ex JK CF-S209</v>
      </c>
      <c r="H106" t="str">
        <f ca="1">INDEX(Table1[QTY/ CTN],MG_3[//])</f>
        <v>36 LSN</v>
      </c>
      <c r="I106" s="4" t="str">
        <f ca="1">INDEX(Table1[FAKTUR],MG_3[//])</f>
        <v>ARTO MORO</v>
      </c>
      <c r="J106" s="4" t="str">
        <f ca="1">INDEX(Table1[SUPPLIER],MG_3[//])</f>
        <v>ATALI</v>
      </c>
      <c r="K106" s="2">
        <f ca="1">IF(MG_3[//]="",0,INDEX(Table1[CTN_MG_3],MG_3[//]))</f>
        <v>1</v>
      </c>
      <c r="L106" s="2" t="str">
        <f ca="1">IF(MG_3[//]="","",INDEX(Table1[QTY_ECER_MG_3],MG_3[[#This Row],[//]])&amp;" "&amp;INDEX(Table1[STN_ECER_MG_32],MG_3[[#This Row],[//]]))</f>
        <v xml:space="preserve"> </v>
      </c>
      <c r="M106" s="4"/>
      <c r="N106" s="4"/>
      <c r="O106" s="2">
        <f ca="1">SUM(MG_3[[#This Row],[MASUK]]-SUM(MG_3[[#This Row],[KELUAR]:[BONGKAR]]))</f>
        <v>1</v>
      </c>
      <c r="Q106" s="2" t="str">
        <f ca="1">LOWER(SUBSTITUTE(SUBSTITUTE(SUBSTITUTE(SUBSTITUTE(SUBSTITUTE(SUBSTITUTE(SUBSTITUTE(SUBSTITUTE(SUBSTITUTE(MG_3[NAMA BARANG]&amp;MG_3[QTY/ CTN]," ",),".",""),"-",""),"(",""),")",""),",",""),"/",""),"""",""),"+",""))</f>
        <v>tipeexjkcfs20936lsn</v>
      </c>
    </row>
    <row r="107" spans="1:17" x14ac:dyDescent="0.25">
      <c r="A107">
        <v>106</v>
      </c>
      <c r="B107" s="4">
        <f ca="1">IF(MG_3[ID_3]="","",MATCH(MG_3[ID_3],Table1[ID_3],0))</f>
        <v>423</v>
      </c>
      <c r="C107" s="4" t="e">
        <f ca="1">MATCH(MG_3[Column3],Table6[POINTER],0)</f>
        <v>#N/A</v>
      </c>
      <c r="D107" s="4">
        <f ca="1">IF(MG_3[//]="",MATCH(MG_3[Column3],[2]!db[NB NOTA_C_QTY],0),INDEX(Table1[//DB],MG_3[//]))</f>
        <v>585</v>
      </c>
      <c r="G107" s="4" t="str">
        <f ca="1">IF(MG_3[Column1]="",INDEX(Table1[NB BM],MG_3[//]),MG_3[[#This Row],[Column1]])</f>
        <v>Tipe-ex JK CF-205 PT</v>
      </c>
      <c r="H107" t="str">
        <f ca="1">INDEX(Table1[QTY/ CTN],MG_3[//])</f>
        <v>48 LSN</v>
      </c>
      <c r="I107" s="4" t="str">
        <f ca="1">INDEX(Table1[FAKTUR],MG_3[//])</f>
        <v>ARTO MORO</v>
      </c>
      <c r="J107" s="4" t="str">
        <f ca="1">INDEX(Table1[SUPPLIER],MG_3[//])</f>
        <v>ATALI</v>
      </c>
      <c r="K107" s="2">
        <f ca="1">IF(MG_3[//]="",0,INDEX(Table1[CTN_MG_3],MG_3[//]))</f>
        <v>1</v>
      </c>
      <c r="L107" s="2" t="str">
        <f ca="1">IF(MG_3[//]="","",INDEX(Table1[QTY_ECER_MG_3],MG_3[[#This Row],[//]])&amp;" "&amp;INDEX(Table1[STN_ECER_MG_32],MG_3[[#This Row],[//]]))</f>
        <v xml:space="preserve"> </v>
      </c>
      <c r="M107" s="4"/>
      <c r="N107" s="4"/>
      <c r="O107" s="2">
        <f ca="1">SUM(MG_3[[#This Row],[MASUK]]-SUM(MG_3[[#This Row],[KELUAR]:[BONGKAR]]))</f>
        <v>1</v>
      </c>
      <c r="Q107" s="2" t="str">
        <f ca="1">LOWER(SUBSTITUTE(SUBSTITUTE(SUBSTITUTE(SUBSTITUTE(SUBSTITUTE(SUBSTITUTE(SUBSTITUTE(SUBSTITUTE(SUBSTITUTE(MG_3[NAMA BARANG]&amp;MG_3[QTY/ CTN]," ",),".",""),"-",""),"(",""),")",""),",",""),"/",""),"""",""),"+",""))</f>
        <v>tipeexjkcf205pt48lsn</v>
      </c>
    </row>
    <row r="108" spans="1:17" x14ac:dyDescent="0.25">
      <c r="A108">
        <v>107</v>
      </c>
      <c r="B108" s="4">
        <f ca="1">IF(MG_3[ID_3]="","",MATCH(MG_3[ID_3],Table1[ID_3],0))</f>
        <v>424</v>
      </c>
      <c r="C108" s="4" t="e">
        <f ca="1">MATCH(MG_3[Column3],Table6[POINTER],0)</f>
        <v>#N/A</v>
      </c>
      <c r="D108" s="4">
        <f ca="1">IF(MG_3[//]="",MATCH(MG_3[Column3],[2]!db[NB NOTA_C_QTY],0),INDEX(Table1[//DB],MG_3[//]))</f>
        <v>791</v>
      </c>
      <c r="G108" s="4" t="str">
        <f ca="1">IF(MG_3[Column1]="",INDEX(Table1[NB BM],MG_3[//]),MG_3[[#This Row],[Column1]])</f>
        <v>Stip JK 526-B40 BL Hitam</v>
      </c>
      <c r="H108" t="str">
        <f ca="1">INDEX(Table1[QTY/ CTN],MG_3[//])</f>
        <v>50 BOX (40 PCS)</v>
      </c>
      <c r="I108" s="4" t="str">
        <f ca="1">INDEX(Table1[FAKTUR],MG_3[//])</f>
        <v>ARTO MORO</v>
      </c>
      <c r="J108" s="4" t="str">
        <f ca="1">INDEX(Table1[SUPPLIER],MG_3[//])</f>
        <v>ATALI</v>
      </c>
      <c r="K108" s="2">
        <f ca="1">IF(MG_3[//]="",0,INDEX(Table1[CTN_MG_3],MG_3[//]))</f>
        <v>1</v>
      </c>
      <c r="L108" s="2" t="str">
        <f ca="1">IF(MG_3[//]="","",INDEX(Table1[QTY_ECER_MG_3],MG_3[[#This Row],[//]])&amp;" "&amp;INDEX(Table1[STN_ECER_MG_32],MG_3[[#This Row],[//]]))</f>
        <v xml:space="preserve"> </v>
      </c>
      <c r="M108" s="4"/>
      <c r="N108" s="4"/>
      <c r="O108" s="2">
        <f ca="1">SUM(MG_3[[#This Row],[MASUK]]-SUM(MG_3[[#This Row],[KELUAR]:[BONGKAR]]))</f>
        <v>1</v>
      </c>
      <c r="Q108" s="2" t="str">
        <f ca="1">LOWER(SUBSTITUTE(SUBSTITUTE(SUBSTITUTE(SUBSTITUTE(SUBSTITUTE(SUBSTITUTE(SUBSTITUTE(SUBSTITUTE(SUBSTITUTE(MG_3[NAMA BARANG]&amp;MG_3[QTY/ CTN]," ",),".",""),"-",""),"(",""),")",""),",",""),"/",""),"""",""),"+",""))</f>
        <v>stipjk526b40blhitam50box40pcs</v>
      </c>
    </row>
    <row r="109" spans="1:17" x14ac:dyDescent="0.25">
      <c r="A109">
        <v>108</v>
      </c>
      <c r="B109" s="4">
        <f ca="1">IF(MG_3[ID_3]="","",MATCH(MG_3[ID_3],Table1[ID_3],0))</f>
        <v>425</v>
      </c>
      <c r="C109" s="4" t="e">
        <f ca="1">MATCH(MG_3[Column3],Table6[POINTER],0)</f>
        <v>#N/A</v>
      </c>
      <c r="D109" s="4">
        <f ca="1">IF(MG_3[//]="",MATCH(MG_3[Column3],[2]!db[NB NOTA_C_QTY],0),INDEX(Table1[//DB],MG_3[//]))</f>
        <v>793</v>
      </c>
      <c r="G109" s="4" t="str">
        <f ca="1">IF(MG_3[Column1]="",INDEX(Table1[NB BM],MG_3[//]),MG_3[[#This Row],[Column1]])</f>
        <v>Stip JK 526-B40 P Putih</v>
      </c>
      <c r="H109" t="str">
        <f ca="1">INDEX(Table1[QTY/ CTN],MG_3[//])</f>
        <v>50 BOX (40 PCS)</v>
      </c>
      <c r="I109" s="4" t="str">
        <f ca="1">INDEX(Table1[FAKTUR],MG_3[//])</f>
        <v>ARTO MORO</v>
      </c>
      <c r="J109" s="4" t="str">
        <f ca="1">INDEX(Table1[SUPPLIER],MG_3[//])</f>
        <v>ATALI</v>
      </c>
      <c r="K109" s="2">
        <f ca="1">IF(MG_3[//]="",0,INDEX(Table1[CTN_MG_3],MG_3[//]))</f>
        <v>7</v>
      </c>
      <c r="L109" s="2" t="str">
        <f ca="1">IF(MG_3[//]="","",INDEX(Table1[QTY_ECER_MG_3],MG_3[[#This Row],[//]])&amp;" "&amp;INDEX(Table1[STN_ECER_MG_32],MG_3[[#This Row],[//]]))</f>
        <v xml:space="preserve"> </v>
      </c>
      <c r="M109" s="4"/>
      <c r="N109" s="4"/>
      <c r="O109" s="2">
        <f ca="1">SUM(MG_3[[#This Row],[MASUK]]-SUM(MG_3[[#This Row],[KELUAR]:[BONGKAR]]))</f>
        <v>7</v>
      </c>
      <c r="Q109" s="2" t="str">
        <f ca="1">LOWER(SUBSTITUTE(SUBSTITUTE(SUBSTITUTE(SUBSTITUTE(SUBSTITUTE(SUBSTITUTE(SUBSTITUTE(SUBSTITUTE(SUBSTITUTE(MG_3[NAMA BARANG]&amp;MG_3[QTY/ CTN]," ",),".",""),"-",""),"(",""),")",""),",",""),"/",""),"""",""),"+",""))</f>
        <v>stipjk526b40pputih50box40pcs</v>
      </c>
    </row>
    <row r="110" spans="1:17" x14ac:dyDescent="0.25">
      <c r="A110">
        <v>109</v>
      </c>
      <c r="B110" s="4">
        <f ca="1">IF(MG_3[ID_3]="","",MATCH(MG_3[ID_3],Table1[ID_3],0))</f>
        <v>426</v>
      </c>
      <c r="C110" s="4" t="e">
        <f ca="1">MATCH(MG_3[Column3],Table6[POINTER],0)</f>
        <v>#N/A</v>
      </c>
      <c r="D110" s="4">
        <f ca="1">IF(MG_3[//]="",MATCH(MG_3[Column3],[2]!db[NB NOTA_C_QTY],0),INDEX(Table1[//DB],MG_3[//]))</f>
        <v>603</v>
      </c>
      <c r="G110" s="4" t="str">
        <f ca="1">IF(MG_3[Column1]="",INDEX(Table1[NB BM],MG_3[//]),MG_3[[#This Row],[Column1]])</f>
        <v>Tipe-ex Kertas JK CT-520</v>
      </c>
      <c r="H110" t="str">
        <f ca="1">INDEX(Table1[QTY/ CTN],MG_3[//])</f>
        <v>360 PCS</v>
      </c>
      <c r="I110" s="4" t="str">
        <f ca="1">INDEX(Table1[FAKTUR],MG_3[//])</f>
        <v>ARTO MORO</v>
      </c>
      <c r="J110" s="4" t="str">
        <f ca="1">INDEX(Table1[SUPPLIER],MG_3[//])</f>
        <v>ATALI</v>
      </c>
      <c r="K110" s="2">
        <f ca="1">IF(MG_3[//]="",0,INDEX(Table1[CTN_MG_3],MG_3[//]))</f>
        <v>1</v>
      </c>
      <c r="L110" s="2" t="str">
        <f ca="1">IF(MG_3[//]="","",INDEX(Table1[QTY_ECER_MG_3],MG_3[[#This Row],[//]])&amp;" "&amp;INDEX(Table1[STN_ECER_MG_32],MG_3[[#This Row],[//]]))</f>
        <v xml:space="preserve"> </v>
      </c>
      <c r="M110" s="4"/>
      <c r="N110" s="4"/>
      <c r="O110" s="2">
        <f ca="1">SUM(MG_3[[#This Row],[MASUK]]-SUM(MG_3[[#This Row],[KELUAR]:[BONGKAR]]))</f>
        <v>1</v>
      </c>
      <c r="Q110" s="2" t="str">
        <f ca="1">LOWER(SUBSTITUTE(SUBSTITUTE(SUBSTITUTE(SUBSTITUTE(SUBSTITUTE(SUBSTITUTE(SUBSTITUTE(SUBSTITUTE(SUBSTITUTE(MG_3[NAMA BARANG]&amp;MG_3[QTY/ CTN]," ",),".",""),"-",""),"(",""),")",""),",",""),"/",""),"""",""),"+",""))</f>
        <v>tipeexkertasjkct520360pcs</v>
      </c>
    </row>
    <row r="111" spans="1:17" x14ac:dyDescent="0.25">
      <c r="A111">
        <v>110</v>
      </c>
      <c r="B111" s="4">
        <f ca="1">IF(MG_3[ID_3]="","",MATCH(MG_3[ID_3],Table1[ID_3],0))</f>
        <v>427</v>
      </c>
      <c r="C111" s="4" t="e">
        <f ca="1">MATCH(MG_3[Column3],Table6[POINTER],0)</f>
        <v>#N/A</v>
      </c>
      <c r="D111" s="4">
        <f ca="1">IF(MG_3[//]="",MATCH(MG_3[Column3],[2]!db[NB NOTA_C_QTY],0),INDEX(Table1[//DB],MG_3[//]))</f>
        <v>607</v>
      </c>
      <c r="G111" s="4" t="str">
        <f ca="1">IF(MG_3[Column1]="",INDEX(Table1[NB BM],MG_3[//]),MG_3[[#This Row],[Column1]])</f>
        <v>Tipe-ex kertas JK CT-533</v>
      </c>
      <c r="H111" t="str">
        <f ca="1">INDEX(Table1[QTY/ CTN],MG_3[//])</f>
        <v>40 LSN</v>
      </c>
      <c r="I111" s="4" t="str">
        <f ca="1">INDEX(Table1[FAKTUR],MG_3[//])</f>
        <v>ARTO MORO</v>
      </c>
      <c r="J111" s="4" t="str">
        <f ca="1">INDEX(Table1[SUPPLIER],MG_3[//])</f>
        <v>ATALI</v>
      </c>
      <c r="K111" s="2">
        <f ca="1">IF(MG_3[//]="",0,INDEX(Table1[CTN_MG_3],MG_3[//]))</f>
        <v>1</v>
      </c>
      <c r="L111" s="2" t="str">
        <f ca="1">IF(MG_3[//]="","",INDEX(Table1[QTY_ECER_MG_3],MG_3[[#This Row],[//]])&amp;" "&amp;INDEX(Table1[STN_ECER_MG_32],MG_3[[#This Row],[//]]))</f>
        <v xml:space="preserve"> </v>
      </c>
      <c r="M111" s="4"/>
      <c r="N111" s="4"/>
      <c r="O111" s="2">
        <f ca="1">SUM(MG_3[[#This Row],[MASUK]]-SUM(MG_3[[#This Row],[KELUAR]:[BONGKAR]]))</f>
        <v>1</v>
      </c>
      <c r="Q111" s="2" t="str">
        <f ca="1">LOWER(SUBSTITUTE(SUBSTITUTE(SUBSTITUTE(SUBSTITUTE(SUBSTITUTE(SUBSTITUTE(SUBSTITUTE(SUBSTITUTE(SUBSTITUTE(MG_3[NAMA BARANG]&amp;MG_3[QTY/ CTN]," ",),".",""),"-",""),"(",""),")",""),",",""),"/",""),"""",""),"+",""))</f>
        <v>tipeexkertasjkct53340lsn</v>
      </c>
    </row>
    <row r="112" spans="1:17" x14ac:dyDescent="0.25">
      <c r="A112">
        <v>111</v>
      </c>
      <c r="B112" s="4">
        <f ca="1">IF(MG_3[ID_3]="","",MATCH(MG_3[ID_3],Table1[ID_3],0))</f>
        <v>428</v>
      </c>
      <c r="C112" s="4">
        <f ca="1">MATCH(MG_3[Column3],Table6[POINTER],0)</f>
        <v>3657</v>
      </c>
      <c r="D112" s="4">
        <f ca="1">IF(MG_3[//]="",MATCH(MG_3[Column3],[2]!db[NB NOTA_C_QTY],0),INDEX(Table1[//DB],MG_3[//]))</f>
        <v>2073</v>
      </c>
      <c r="G112" s="4" t="str">
        <f ca="1">IF(MG_3[Column1]="",INDEX(Table1[NB BM],MG_3[//]),MG_3[[#This Row],[Column1]])</f>
        <v>Pensil JK P-93 2B</v>
      </c>
      <c r="H112" t="str">
        <f ca="1">INDEX(Table1[QTY/ CTN],MG_3[//])</f>
        <v>30 GRS</v>
      </c>
      <c r="I112" s="4" t="str">
        <f ca="1">INDEX(Table1[FAKTUR],MG_3[//])</f>
        <v>ARTO MORO</v>
      </c>
      <c r="J112" s="4" t="str">
        <f ca="1">INDEX(Table1[SUPPLIER],MG_3[//])</f>
        <v>ATALI</v>
      </c>
      <c r="K112" s="2">
        <f ca="1">IF(MG_3[//]="",0,INDEX(Table1[CTN_MG_3],MG_3[//]))</f>
        <v>2</v>
      </c>
      <c r="L112" s="2" t="str">
        <f ca="1">IF(MG_3[//]="","",INDEX(Table1[QTY_ECER_MG_3],MG_3[[#This Row],[//]])&amp;" "&amp;INDEX(Table1[STN_ECER_MG_32],MG_3[[#This Row],[//]]))</f>
        <v xml:space="preserve"> </v>
      </c>
      <c r="M112" s="4"/>
      <c r="N112" s="4"/>
      <c r="O112" s="2">
        <f ca="1">SUM(MG_3[[#This Row],[MASUK]]-SUM(MG_3[[#This Row],[KELUAR]:[BONGKAR]]))</f>
        <v>2</v>
      </c>
      <c r="Q112" s="2" t="str">
        <f ca="1">LOWER(SUBSTITUTE(SUBSTITUTE(SUBSTITUTE(SUBSTITUTE(SUBSTITUTE(SUBSTITUTE(SUBSTITUTE(SUBSTITUTE(SUBSTITUTE(MG_3[NAMA BARANG]&amp;MG_3[QTY/ CTN]," ",),".",""),"-",""),"(",""),")",""),",",""),"/",""),"""",""),"+",""))</f>
        <v>pensiljkp932b30grs</v>
      </c>
    </row>
    <row r="113" spans="1:17" x14ac:dyDescent="0.25">
      <c r="A113">
        <v>112</v>
      </c>
      <c r="B113" s="4">
        <f ca="1">IF(MG_3[ID_3]="","",MATCH(MG_3[ID_3],Table1[ID_3],0))</f>
        <v>429</v>
      </c>
      <c r="C113" s="4" t="e">
        <f ca="1">MATCH(MG_3[Column3],Table6[POINTER],0)</f>
        <v>#N/A</v>
      </c>
      <c r="D113" s="4">
        <f ca="1">IF(MG_3[//]="",MATCH(MG_3[Column3],[2]!db[NB NOTA_C_QTY],0),INDEX(Table1[//DB],MG_3[//]))</f>
        <v>854</v>
      </c>
      <c r="G113" s="4" t="str">
        <f ca="1">IF(MG_3[Column1]="",INDEX(Table1[NB BM],MG_3[//]),MG_3[[#This Row],[Column1]])</f>
        <v>Gel pen JK GP-212 I-Diamond Hitam</v>
      </c>
      <c r="H113" t="str">
        <f ca="1">INDEX(Table1[QTY/ CTN],MG_3[//])</f>
        <v>144 LSN</v>
      </c>
      <c r="I113" s="4" t="str">
        <f ca="1">INDEX(Table1[FAKTUR],MG_3[//])</f>
        <v>ARTO MORO</v>
      </c>
      <c r="J113" s="4" t="str">
        <f ca="1">INDEX(Table1[SUPPLIER],MG_3[//])</f>
        <v>ATALI</v>
      </c>
      <c r="K113" s="2">
        <f ca="1">IF(MG_3[//]="",0,INDEX(Table1[CTN_MG_3],MG_3[//]))</f>
        <v>1</v>
      </c>
      <c r="L113" s="2" t="str">
        <f ca="1">IF(MG_3[//]="","",INDEX(Table1[QTY_ECER_MG_3],MG_3[[#This Row],[//]])&amp;" "&amp;INDEX(Table1[STN_ECER_MG_32],MG_3[[#This Row],[//]]))</f>
        <v xml:space="preserve"> </v>
      </c>
      <c r="M113" s="4"/>
      <c r="N113" s="4"/>
      <c r="O113" s="2">
        <f ca="1">SUM(MG_3[[#This Row],[MASUK]]-SUM(MG_3[[#This Row],[KELUAR]:[BONGKAR]]))</f>
        <v>1</v>
      </c>
      <c r="Q113" s="2" t="str">
        <f ca="1">LOWER(SUBSTITUTE(SUBSTITUTE(SUBSTITUTE(SUBSTITUTE(SUBSTITUTE(SUBSTITUTE(SUBSTITUTE(SUBSTITUTE(SUBSTITUTE(MG_3[NAMA BARANG]&amp;MG_3[QTY/ CTN]," ",),".",""),"-",""),"(",""),")",""),",",""),"/",""),"""",""),"+",""))</f>
        <v>gelpenjkgp212idiamondhitam144lsn</v>
      </c>
    </row>
    <row r="114" spans="1:17" x14ac:dyDescent="0.25">
      <c r="A114">
        <v>113</v>
      </c>
      <c r="B114" s="4">
        <f ca="1">IF(MG_3[ID_3]="","",MATCH(MG_3[ID_3],Table1[ID_3],0))</f>
        <v>430</v>
      </c>
      <c r="C114" s="4" t="e">
        <f ca="1">MATCH(MG_3[Column3],Table6[POINTER],0)</f>
        <v>#N/A</v>
      </c>
      <c r="D114" s="4">
        <f ca="1">IF(MG_3[//]="",MATCH(MG_3[Column3],[2]!db[NB NOTA_C_QTY],0),INDEX(Table1[//DB],MG_3[//]))</f>
        <v>92</v>
      </c>
      <c r="G114" s="4" t="str">
        <f ca="1">IF(MG_3[Column1]="",INDEX(Table1[NB BM],MG_3[//]),MG_3[[#This Row],[Column1]])</f>
        <v>Bp JK BP-273 Zeto hitam</v>
      </c>
      <c r="H114" t="str">
        <f ca="1">INDEX(Table1[QTY/ CTN],MG_3[//])</f>
        <v>144 LSN</v>
      </c>
      <c r="I114" s="4" t="str">
        <f ca="1">INDEX(Table1[FAKTUR],MG_3[//])</f>
        <v>ARTO MORO</v>
      </c>
      <c r="J114" s="4" t="str">
        <f ca="1">INDEX(Table1[SUPPLIER],MG_3[//])</f>
        <v>ATALI</v>
      </c>
      <c r="K114" s="2">
        <f ca="1">IF(MG_3[//]="",0,INDEX(Table1[CTN_MG_3],MG_3[//]))</f>
        <v>1</v>
      </c>
      <c r="L114" s="2" t="str">
        <f ca="1">IF(MG_3[//]="","",INDEX(Table1[QTY_ECER_MG_3],MG_3[[#This Row],[//]])&amp;" "&amp;INDEX(Table1[STN_ECER_MG_32],MG_3[[#This Row],[//]]))</f>
        <v xml:space="preserve"> </v>
      </c>
      <c r="M114" s="4"/>
      <c r="N114" s="4"/>
      <c r="O114" s="2">
        <f ca="1">SUM(MG_3[[#This Row],[MASUK]]-SUM(MG_3[[#This Row],[KELUAR]:[BONGKAR]]))</f>
        <v>1</v>
      </c>
      <c r="Q114" s="2" t="str">
        <f ca="1">LOWER(SUBSTITUTE(SUBSTITUTE(SUBSTITUTE(SUBSTITUTE(SUBSTITUTE(SUBSTITUTE(SUBSTITUTE(SUBSTITUTE(SUBSTITUTE(MG_3[NAMA BARANG]&amp;MG_3[QTY/ CTN]," ",),".",""),"-",""),"(",""),")",""),",",""),"/",""),"""",""),"+",""))</f>
        <v>bpjkbp273zetohitam144lsn</v>
      </c>
    </row>
    <row r="115" spans="1:17" x14ac:dyDescent="0.25">
      <c r="A115">
        <v>114</v>
      </c>
      <c r="B115" s="4">
        <f ca="1">IF(MG_3[ID_3]="","",MATCH(MG_3[ID_3],Table1[ID_3],0))</f>
        <v>431</v>
      </c>
      <c r="C115" s="4" t="e">
        <f ca="1">MATCH(MG_3[Column3],Table6[POINTER],0)</f>
        <v>#N/A</v>
      </c>
      <c r="D115" s="4" t="e">
        <f ca="1">IF(MG_3[//]="",MATCH(MG_3[Column3],[2]!db[NB NOTA_C_QTY],0),INDEX(Table1[//DB],MG_3[//]))</f>
        <v>#N/A</v>
      </c>
      <c r="G115" s="4" t="e">
        <f ca="1">IF(MG_3[Column1]="",INDEX(Table1[NB BM],MG_3[//]),MG_3[[#This Row],[Column1]])</f>
        <v>#N/A</v>
      </c>
      <c r="H115" t="e">
        <f ca="1">INDEX(Table1[QTY/ CTN],MG_3[//])</f>
        <v>#N/A</v>
      </c>
      <c r="I115" s="4" t="e">
        <f ca="1">INDEX(Table1[FAKTUR],MG_3[//])</f>
        <v>#N/A</v>
      </c>
      <c r="J115" s="4" t="e">
        <f ca="1">INDEX(Table1[SUPPLIER],MG_3[//])</f>
        <v>#N/A</v>
      </c>
      <c r="K115" s="2">
        <f ca="1">IF(MG_3[//]="",0,INDEX(Table1[CTN_MG_3],MG_3[//]))</f>
        <v>2</v>
      </c>
      <c r="L115" s="2" t="str">
        <f ca="1">IF(MG_3[//]="","",INDEX(Table1[QTY_ECER_MG_3],MG_3[[#This Row],[//]])&amp;" "&amp;INDEX(Table1[STN_ECER_MG_32],MG_3[[#This Row],[//]]))</f>
        <v xml:space="preserve"> </v>
      </c>
      <c r="M115" s="4"/>
      <c r="N115" s="4"/>
      <c r="O115" s="2">
        <f ca="1">SUM(MG_3[[#This Row],[MASUK]]-SUM(MG_3[[#This Row],[KELUAR]:[BONGKAR]]))</f>
        <v>2</v>
      </c>
      <c r="Q115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116" spans="1:17" x14ac:dyDescent="0.25">
      <c r="A116">
        <v>115</v>
      </c>
      <c r="B116" s="4">
        <f ca="1">IF(MG_3[ID_3]="","",MATCH(MG_3[ID_3],Table1[ID_3],0))</f>
        <v>432</v>
      </c>
      <c r="C116" s="4" t="e">
        <f ca="1">MATCH(MG_3[Column3],Table6[POINTER],0)</f>
        <v>#N/A</v>
      </c>
      <c r="D116" s="4">
        <f ca="1">IF(MG_3[//]="",MATCH(MG_3[Column3],[2]!db[NB NOTA_C_QTY],0),INDEX(Table1[//DB],MG_3[//]))</f>
        <v>2159</v>
      </c>
      <c r="G116" s="4" t="str">
        <f ca="1">IF(MG_3[Column1]="",INDEX(Table1[NB BM],MG_3[//]),MG_3[[#This Row],[Column1]])</f>
        <v>Stand Pen JK PSGP-147 hitam</v>
      </c>
      <c r="H116" t="str">
        <f ca="1">INDEX(Table1[QTY/ CTN],MG_3[//])</f>
        <v>48 LSN</v>
      </c>
      <c r="I116" s="4" t="str">
        <f ca="1">INDEX(Table1[FAKTUR],MG_3[//])</f>
        <v>ARTO MORO</v>
      </c>
      <c r="J116" s="4" t="str">
        <f ca="1">INDEX(Table1[SUPPLIER],MG_3[//])</f>
        <v>ATALI</v>
      </c>
      <c r="K116" s="2">
        <f ca="1">IF(MG_3[//]="",0,INDEX(Table1[CTN_MG_3],MG_3[//]))</f>
        <v>1</v>
      </c>
      <c r="L116" s="2" t="str">
        <f ca="1">IF(MG_3[//]="","",INDEX(Table1[QTY_ECER_MG_3],MG_3[[#This Row],[//]])&amp;" "&amp;INDEX(Table1[STN_ECER_MG_32],MG_3[[#This Row],[//]]))</f>
        <v xml:space="preserve"> </v>
      </c>
      <c r="M116" s="4"/>
      <c r="N116" s="4"/>
      <c r="O116" s="2">
        <f ca="1">SUM(MG_3[[#This Row],[MASUK]]-SUM(MG_3[[#This Row],[KELUAR]:[BONGKAR]]))</f>
        <v>1</v>
      </c>
      <c r="Q116" s="2" t="str">
        <f ca="1">LOWER(SUBSTITUTE(SUBSTITUTE(SUBSTITUTE(SUBSTITUTE(SUBSTITUTE(SUBSTITUTE(SUBSTITUTE(SUBSTITUTE(SUBSTITUTE(MG_3[NAMA BARANG]&amp;MG_3[QTY/ CTN]," ",),".",""),"-",""),"(",""),")",""),",",""),"/",""),"""",""),"+",""))</f>
        <v>standpenjkpsgp147hitam48lsn</v>
      </c>
    </row>
    <row r="117" spans="1:17" x14ac:dyDescent="0.25">
      <c r="A117">
        <v>116</v>
      </c>
      <c r="B117" s="4">
        <f ca="1">IF(MG_3[ID_3]="","",MATCH(MG_3[ID_3],Table1[ID_3],0))</f>
        <v>433</v>
      </c>
      <c r="C117" s="4" t="e">
        <f ca="1">MATCH(MG_3[Column3],Table6[POINTER],0)</f>
        <v>#N/A</v>
      </c>
      <c r="D117" s="4">
        <f ca="1">IF(MG_3[//]="",MATCH(MG_3[Column3],[2]!db[NB NOTA_C_QTY],0),INDEX(Table1[//DB],MG_3[//]))</f>
        <v>2389</v>
      </c>
      <c r="G117" s="4" t="str">
        <f ca="1">IF(MG_3[Column1]="",INDEX(Table1[NB BM],MG_3[//]),MG_3[[#This Row],[Column1]])</f>
        <v>Tape cutter JK TD-102</v>
      </c>
      <c r="H117" t="str">
        <f ca="1">INDEX(Table1[QTY/ CTN],MG_3[//])</f>
        <v>24 PCS</v>
      </c>
      <c r="I117" s="4" t="str">
        <f ca="1">INDEX(Table1[FAKTUR],MG_3[//])</f>
        <v>ARTO MORO</v>
      </c>
      <c r="J117" s="4" t="str">
        <f ca="1">INDEX(Table1[SUPPLIER],MG_3[//])</f>
        <v>ATALI</v>
      </c>
      <c r="K117" s="2">
        <f ca="1">IF(MG_3[//]="",0,INDEX(Table1[CTN_MG_3],MG_3[//]))</f>
        <v>2</v>
      </c>
      <c r="L117" s="2" t="str">
        <f ca="1">IF(MG_3[//]="","",INDEX(Table1[QTY_ECER_MG_3],MG_3[[#This Row],[//]])&amp;" "&amp;INDEX(Table1[STN_ECER_MG_32],MG_3[[#This Row],[//]]))</f>
        <v xml:space="preserve"> </v>
      </c>
      <c r="M117" s="4"/>
      <c r="N117" s="4"/>
      <c r="O117" s="2">
        <f ca="1">SUM(MG_3[[#This Row],[MASUK]]-SUM(MG_3[[#This Row],[KELUAR]:[BONGKAR]]))</f>
        <v>2</v>
      </c>
      <c r="Q117" s="2" t="str">
        <f ca="1">LOWER(SUBSTITUTE(SUBSTITUTE(SUBSTITUTE(SUBSTITUTE(SUBSTITUTE(SUBSTITUTE(SUBSTITUTE(SUBSTITUTE(SUBSTITUTE(MG_3[NAMA BARANG]&amp;MG_3[QTY/ CTN]," ",),".",""),"-",""),"(",""),")",""),",",""),"/",""),"""",""),"+",""))</f>
        <v>tapecutterjktd10224pcs</v>
      </c>
    </row>
    <row r="118" spans="1:17" x14ac:dyDescent="0.25">
      <c r="A118">
        <v>117</v>
      </c>
      <c r="B118" s="4">
        <f ca="1">IF(MG_3[ID_3]="","",MATCH(MG_3[ID_3],Table1[ID_3],0))</f>
        <v>434</v>
      </c>
      <c r="C118" s="4" t="e">
        <f ca="1">MATCH(MG_3[Column3],Table6[POINTER],0)</f>
        <v>#N/A</v>
      </c>
      <c r="D118" s="4">
        <f ca="1">IF(MG_3[//]="",MATCH(MG_3[Column3],[2]!db[NB NOTA_C_QTY],0),INDEX(Table1[//DB],MG_3[//]))</f>
        <v>2387</v>
      </c>
      <c r="G118" s="4" t="str">
        <f ca="1">IF(MG_3[Column1]="",INDEX(Table1[NB BM],MG_3[//]),MG_3[[#This Row],[Column1]])</f>
        <v>Tape cutter JK TD-09N</v>
      </c>
      <c r="H118" t="str">
        <f ca="1">INDEX(Table1[QTY/ CTN],MG_3[//])</f>
        <v>24 PCS</v>
      </c>
      <c r="I118" s="4" t="str">
        <f ca="1">INDEX(Table1[FAKTUR],MG_3[//])</f>
        <v>ARTO MORO</v>
      </c>
      <c r="J118" s="4" t="str">
        <f ca="1">INDEX(Table1[SUPPLIER],MG_3[//])</f>
        <v>ATALI</v>
      </c>
      <c r="K118" s="2">
        <f ca="1">IF(MG_3[//]="",0,INDEX(Table1[CTN_MG_3],MG_3[//]))</f>
        <v>2</v>
      </c>
      <c r="L118" s="2" t="str">
        <f ca="1">IF(MG_3[//]="","",INDEX(Table1[QTY_ECER_MG_3],MG_3[[#This Row],[//]])&amp;" "&amp;INDEX(Table1[STN_ECER_MG_32],MG_3[[#This Row],[//]]))</f>
        <v xml:space="preserve"> </v>
      </c>
      <c r="M118" s="4"/>
      <c r="N118" s="4"/>
      <c r="O118" s="2">
        <f ca="1">SUM(MG_3[[#This Row],[MASUK]]-SUM(MG_3[[#This Row],[KELUAR]:[BONGKAR]]))</f>
        <v>2</v>
      </c>
      <c r="Q118" s="2" t="str">
        <f ca="1">LOWER(SUBSTITUTE(SUBSTITUTE(SUBSTITUTE(SUBSTITUTE(SUBSTITUTE(SUBSTITUTE(SUBSTITUTE(SUBSTITUTE(SUBSTITUTE(MG_3[NAMA BARANG]&amp;MG_3[QTY/ CTN]," ",),".",""),"-",""),"(",""),")",""),",",""),"/",""),"""",""),"+",""))</f>
        <v>tapecutterjktd09n24pcs</v>
      </c>
    </row>
    <row r="119" spans="1:17" x14ac:dyDescent="0.25">
      <c r="A119">
        <v>118</v>
      </c>
      <c r="B119" s="4">
        <f ca="1">IF(MG_3[ID_3]="","",MATCH(MG_3[ID_3],Table1[ID_3],0))</f>
        <v>435</v>
      </c>
      <c r="C119" s="4" t="e">
        <f ca="1">MATCH(MG_3[Column3],Table6[POINTER],0)</f>
        <v>#N/A</v>
      </c>
      <c r="D119" s="4">
        <f ca="1">IF(MG_3[//]="",MATCH(MG_3[Column3],[2]!db[NB NOTA_C_QTY],0),INDEX(Table1[//DB],MG_3[//]))</f>
        <v>2392</v>
      </c>
      <c r="G119" s="4" t="str">
        <f ca="1">IF(MG_3[Column1]="",INDEX(Table1[NB BM],MG_3[//]),MG_3[[#This Row],[Column1]])</f>
        <v>Tape cutter JK TD-2H Handle</v>
      </c>
      <c r="H119" t="str">
        <f ca="1">INDEX(Table1[QTY/ CTN],MG_3[//])</f>
        <v>24 PCS</v>
      </c>
      <c r="I119" s="4" t="str">
        <f ca="1">INDEX(Table1[FAKTUR],MG_3[//])</f>
        <v>ARTO MORO</v>
      </c>
      <c r="J119" s="4" t="str">
        <f ca="1">INDEX(Table1[SUPPLIER],MG_3[//])</f>
        <v>ATALI</v>
      </c>
      <c r="K119" s="2">
        <f ca="1">IF(MG_3[//]="",0,INDEX(Table1[CTN_MG_3],MG_3[//]))</f>
        <v>2</v>
      </c>
      <c r="L119" s="2" t="str">
        <f ca="1">IF(MG_3[//]="","",INDEX(Table1[QTY_ECER_MG_3],MG_3[[#This Row],[//]])&amp;" "&amp;INDEX(Table1[STN_ECER_MG_32],MG_3[[#This Row],[//]]))</f>
        <v xml:space="preserve"> </v>
      </c>
      <c r="M119" s="4"/>
      <c r="N119" s="4"/>
      <c r="O119" s="2">
        <f ca="1">SUM(MG_3[[#This Row],[MASUK]]-SUM(MG_3[[#This Row],[KELUAR]:[BONGKAR]]))</f>
        <v>2</v>
      </c>
      <c r="Q119" s="2" t="str">
        <f ca="1">LOWER(SUBSTITUTE(SUBSTITUTE(SUBSTITUTE(SUBSTITUTE(SUBSTITUTE(SUBSTITUTE(SUBSTITUTE(SUBSTITUTE(SUBSTITUTE(MG_3[NAMA BARANG]&amp;MG_3[QTY/ CTN]," ",),".",""),"-",""),"(",""),")",""),",",""),"/",""),"""",""),"+",""))</f>
        <v>tapecutterjktd2hhandle24pcs</v>
      </c>
    </row>
    <row r="120" spans="1:17" x14ac:dyDescent="0.25">
      <c r="A120">
        <v>119</v>
      </c>
      <c r="B120" s="4">
        <f ca="1">IF(MG_3[ID_3]="","",MATCH(MG_3[ID_3],Table1[ID_3],0))</f>
        <v>436</v>
      </c>
      <c r="C120" s="4" t="e">
        <f ca="1">MATCH(MG_3[Column3],Table6[POINTER],0)</f>
        <v>#N/A</v>
      </c>
      <c r="D120" s="4">
        <f ca="1">IF(MG_3[//]="",MATCH(MG_3[Column3],[2]!db[NB NOTA_C_QTY],0),INDEX(Table1[//DB],MG_3[//]))</f>
        <v>658</v>
      </c>
      <c r="G120" s="4" t="str">
        <f ca="1">IF(MG_3[Column1]="",INDEX(Table1[NB BM],MG_3[//]),MG_3[[#This Row],[Column1]])</f>
        <v>Cutter JK CU-10 BC</v>
      </c>
      <c r="H120" t="str">
        <f ca="1">INDEX(Table1[QTY/ CTN],MG_3[//])</f>
        <v>24 LSN</v>
      </c>
      <c r="I120" s="4" t="str">
        <f ca="1">INDEX(Table1[FAKTUR],MG_3[//])</f>
        <v>ARTO MORO</v>
      </c>
      <c r="J120" s="4" t="str">
        <f ca="1">INDEX(Table1[SUPPLIER],MG_3[//])</f>
        <v>ATALI</v>
      </c>
      <c r="K120" s="2">
        <f ca="1">IF(MG_3[//]="",0,INDEX(Table1[CTN_MG_3],MG_3[//]))</f>
        <v>1</v>
      </c>
      <c r="L120" s="2" t="str">
        <f ca="1">IF(MG_3[//]="","",INDEX(Table1[QTY_ECER_MG_3],MG_3[[#This Row],[//]])&amp;" "&amp;INDEX(Table1[STN_ECER_MG_32],MG_3[[#This Row],[//]]))</f>
        <v xml:space="preserve"> </v>
      </c>
      <c r="M120" s="4"/>
      <c r="N120" s="4"/>
      <c r="O120" s="2">
        <f ca="1">SUM(MG_3[[#This Row],[MASUK]]-SUM(MG_3[[#This Row],[KELUAR]:[BONGKAR]]))</f>
        <v>1</v>
      </c>
      <c r="Q120" s="2" t="str">
        <f ca="1">LOWER(SUBSTITUTE(SUBSTITUTE(SUBSTITUTE(SUBSTITUTE(SUBSTITUTE(SUBSTITUTE(SUBSTITUTE(SUBSTITUTE(SUBSTITUTE(MG_3[NAMA BARANG]&amp;MG_3[QTY/ CTN]," ",),".",""),"-",""),"(",""),")",""),",",""),"/",""),"""",""),"+",""))</f>
        <v>cutterjkcu10bc24lsn</v>
      </c>
    </row>
    <row r="121" spans="1:17" x14ac:dyDescent="0.25">
      <c r="A121">
        <v>120</v>
      </c>
      <c r="B121" s="4">
        <f ca="1">IF(MG_3[ID_3]="","",MATCH(MG_3[ID_3],Table1[ID_3],0))</f>
        <v>437</v>
      </c>
      <c r="C121" s="4" t="e">
        <f ca="1">MATCH(MG_3[Column3],Table6[POINTER],0)</f>
        <v>#N/A</v>
      </c>
      <c r="D121" s="4">
        <f ca="1">IF(MG_3[//]="",MATCH(MG_3[Column3],[2]!db[NB NOTA_C_QTY],0),INDEX(Table1[//DB],MG_3[//]))</f>
        <v>1072</v>
      </c>
      <c r="G121" s="4" t="str">
        <f ca="1">IF(MG_3[Column1]="",INDEX(Table1[NB BM],MG_3[//]),MG_3[[#This Row],[Column1]])</f>
        <v>Lem stick JK GS-104</v>
      </c>
      <c r="H121" t="str">
        <f ca="1">INDEX(Table1[QTY/ CTN],MG_3[//])</f>
        <v>36 BOX (24 PCS)</v>
      </c>
      <c r="I121" s="4" t="str">
        <f ca="1">INDEX(Table1[FAKTUR],MG_3[//])</f>
        <v>ARTO MORO</v>
      </c>
      <c r="J121" s="4" t="str">
        <f ca="1">INDEX(Table1[SUPPLIER],MG_3[//])</f>
        <v>ATALI</v>
      </c>
      <c r="K121" s="2">
        <f ca="1">IF(MG_3[//]="",0,INDEX(Table1[CTN_MG_3],MG_3[//]))</f>
        <v>1</v>
      </c>
      <c r="L121" s="2" t="str">
        <f ca="1">IF(MG_3[//]="","",INDEX(Table1[QTY_ECER_MG_3],MG_3[[#This Row],[//]])&amp;" "&amp;INDEX(Table1[STN_ECER_MG_32],MG_3[[#This Row],[//]]))</f>
        <v xml:space="preserve"> </v>
      </c>
      <c r="M121" s="4"/>
      <c r="N121" s="4"/>
      <c r="O121" s="2">
        <f ca="1">SUM(MG_3[[#This Row],[MASUK]]-SUM(MG_3[[#This Row],[KELUAR]:[BONGKAR]]))</f>
        <v>1</v>
      </c>
      <c r="Q121" s="2" t="str">
        <f ca="1">LOWER(SUBSTITUTE(SUBSTITUTE(SUBSTITUTE(SUBSTITUTE(SUBSTITUTE(SUBSTITUTE(SUBSTITUTE(SUBSTITUTE(SUBSTITUTE(MG_3[NAMA BARANG]&amp;MG_3[QTY/ CTN]," ",),".",""),"-",""),"(",""),")",""),",",""),"/",""),"""",""),"+",""))</f>
        <v>lemstickjkgs10436box24pcs</v>
      </c>
    </row>
    <row r="122" spans="1:17" x14ac:dyDescent="0.25">
      <c r="A122">
        <v>121</v>
      </c>
      <c r="B122" s="4">
        <f ca="1">IF(MG_3[ID_3]="","",MATCH(MG_3[ID_3],Table1[ID_3],0))</f>
        <v>438</v>
      </c>
      <c r="C122" s="4" t="e">
        <f ca="1">MATCH(MG_3[Column3],Table6[POINTER],0)</f>
        <v>#N/A</v>
      </c>
      <c r="D122" s="4">
        <f ca="1">IF(MG_3[//]="",MATCH(MG_3[Column3],[2]!db[NB NOTA_C_QTY],0),INDEX(Table1[//DB],MG_3[//]))</f>
        <v>1069</v>
      </c>
      <c r="G122" s="4" t="str">
        <f ca="1">IF(MG_3[Column1]="",INDEX(Table1[NB BM],MG_3[//]),MG_3[[#This Row],[Column1]])</f>
        <v>Lem stick JK GS-100</v>
      </c>
      <c r="H122" t="str">
        <f ca="1">INDEX(Table1[QTY/ CTN],MG_3[//])</f>
        <v>36 BOX (24 PCS)</v>
      </c>
      <c r="I122" s="4" t="str">
        <f ca="1">INDEX(Table1[FAKTUR],MG_3[//])</f>
        <v>ARTO MORO</v>
      </c>
      <c r="J122" s="4" t="str">
        <f ca="1">INDEX(Table1[SUPPLIER],MG_3[//])</f>
        <v>ATALI</v>
      </c>
      <c r="K122" s="2">
        <f ca="1">IF(MG_3[//]="",0,INDEX(Table1[CTN_MG_3],MG_3[//]))</f>
        <v>1</v>
      </c>
      <c r="L122" s="2" t="str">
        <f ca="1">IF(MG_3[//]="","",INDEX(Table1[QTY_ECER_MG_3],MG_3[[#This Row],[//]])&amp;" "&amp;INDEX(Table1[STN_ECER_MG_32],MG_3[[#This Row],[//]]))</f>
        <v xml:space="preserve"> </v>
      </c>
      <c r="M122" s="4"/>
      <c r="N122" s="4"/>
      <c r="O122" s="2">
        <f ca="1">SUM(MG_3[[#This Row],[MASUK]]-SUM(MG_3[[#This Row],[KELUAR]:[BONGKAR]]))</f>
        <v>1</v>
      </c>
      <c r="Q122" s="2" t="str">
        <f ca="1">LOWER(SUBSTITUTE(SUBSTITUTE(SUBSTITUTE(SUBSTITUTE(SUBSTITUTE(SUBSTITUTE(SUBSTITUTE(SUBSTITUTE(SUBSTITUTE(MG_3[NAMA BARANG]&amp;MG_3[QTY/ CTN]," ",),".",""),"-",""),"(",""),")",""),",",""),"/",""),"""",""),"+",""))</f>
        <v>lemstickjkgs10036box24pcs</v>
      </c>
    </row>
    <row r="123" spans="1:17" x14ac:dyDescent="0.25">
      <c r="A123">
        <v>122</v>
      </c>
      <c r="B123" s="4">
        <f ca="1">IF(MG_3[ID_3]="","",MATCH(MG_3[ID_3],Table1[ID_3],0))</f>
        <v>439</v>
      </c>
      <c r="C123" s="4" t="e">
        <f ca="1">MATCH(MG_3[Column3],Table6[POINTER],0)</f>
        <v>#N/A</v>
      </c>
      <c r="D123" s="4">
        <f ca="1">IF(MG_3[//]="",MATCH(MG_3[Column3],[2]!db[NB NOTA_C_QTY],0),INDEX(Table1[//DB],MG_3[//]))</f>
        <v>588</v>
      </c>
      <c r="G123" s="4" t="str">
        <f ca="1">IF(MG_3[Column1]="",INDEX(Table1[NB BM],MG_3[//]),MG_3[[#This Row],[Column1]])</f>
        <v>Tipe-ex JK CF-S209</v>
      </c>
      <c r="H123" t="str">
        <f ca="1">INDEX(Table1[QTY/ CTN],MG_3[//])</f>
        <v>36 LSN</v>
      </c>
      <c r="I123" s="4" t="str">
        <f ca="1">INDEX(Table1[FAKTUR],MG_3[//])</f>
        <v>ARTO MORO</v>
      </c>
      <c r="J123" s="4" t="str">
        <f ca="1">INDEX(Table1[SUPPLIER],MG_3[//])</f>
        <v>ATALI</v>
      </c>
      <c r="K123" s="2">
        <f ca="1">IF(MG_3[//]="",0,INDEX(Table1[CTN_MG_3],MG_3[//]))</f>
        <v>1</v>
      </c>
      <c r="L123" s="2" t="str">
        <f ca="1">IF(MG_3[//]="","",INDEX(Table1[QTY_ECER_MG_3],MG_3[[#This Row],[//]])&amp;" "&amp;INDEX(Table1[STN_ECER_MG_32],MG_3[[#This Row],[//]]))</f>
        <v xml:space="preserve"> </v>
      </c>
      <c r="M123" s="4"/>
      <c r="N123" s="4"/>
      <c r="O123" s="2">
        <f ca="1">SUM(MG_3[[#This Row],[MASUK]]-SUM(MG_3[[#This Row],[KELUAR]:[BONGKAR]]))</f>
        <v>1</v>
      </c>
      <c r="Q123" s="2" t="str">
        <f ca="1">LOWER(SUBSTITUTE(SUBSTITUTE(SUBSTITUTE(SUBSTITUTE(SUBSTITUTE(SUBSTITUTE(SUBSTITUTE(SUBSTITUTE(SUBSTITUTE(MG_3[NAMA BARANG]&amp;MG_3[QTY/ CTN]," ",),".",""),"-",""),"(",""),")",""),",",""),"/",""),"""",""),"+",""))</f>
        <v>tipeexjkcfs20936lsn</v>
      </c>
    </row>
    <row r="124" spans="1:17" x14ac:dyDescent="0.25">
      <c r="A124">
        <v>123</v>
      </c>
      <c r="B124" s="4">
        <f ca="1">IF(MG_3[ID_3]="","",MATCH(MG_3[ID_3],Table1[ID_3],0))</f>
        <v>440</v>
      </c>
      <c r="C124" s="4" t="e">
        <f ca="1">MATCH(MG_3[Column3],Table6[POINTER],0)</f>
        <v>#N/A</v>
      </c>
      <c r="D124" s="4">
        <f ca="1">IF(MG_3[//]="",MATCH(MG_3[Column3],[2]!db[NB NOTA_C_QTY],0),INDEX(Table1[//DB],MG_3[//]))</f>
        <v>656</v>
      </c>
      <c r="G124" s="4" t="str">
        <f ca="1">IF(MG_3[Column1]="",INDEX(Table1[NB BM],MG_3[//]),MG_3[[#This Row],[Column1]])</f>
        <v>Isi cutter JK L-150M MH</v>
      </c>
      <c r="H124" t="str">
        <f ca="1">INDEX(Table1[QTY/ CTN],MG_3[//])</f>
        <v>40 LSN</v>
      </c>
      <c r="I124" s="4" t="str">
        <f ca="1">INDEX(Table1[FAKTUR],MG_3[//])</f>
        <v>ARTO MORO</v>
      </c>
      <c r="J124" s="4" t="str">
        <f ca="1">INDEX(Table1[SUPPLIER],MG_3[//])</f>
        <v>ATALI</v>
      </c>
      <c r="K124" s="2">
        <f ca="1">IF(MG_3[//]="",0,INDEX(Table1[CTN_MG_3],MG_3[//]))</f>
        <v>1</v>
      </c>
      <c r="L124" s="2" t="str">
        <f ca="1">IF(MG_3[//]="","",INDEX(Table1[QTY_ECER_MG_3],MG_3[[#This Row],[//]])&amp;" "&amp;INDEX(Table1[STN_ECER_MG_32],MG_3[[#This Row],[//]]))</f>
        <v xml:space="preserve"> </v>
      </c>
      <c r="M124" s="4"/>
      <c r="N124" s="4"/>
      <c r="O124" s="2">
        <f ca="1">SUM(MG_3[[#This Row],[MASUK]]-SUM(MG_3[[#This Row],[KELUAR]:[BONGKAR]]))</f>
        <v>1</v>
      </c>
      <c r="Q124" s="2" t="str">
        <f ca="1">LOWER(SUBSTITUTE(SUBSTITUTE(SUBSTITUTE(SUBSTITUTE(SUBSTITUTE(SUBSTITUTE(SUBSTITUTE(SUBSTITUTE(SUBSTITUTE(MG_3[NAMA BARANG]&amp;MG_3[QTY/ CTN]," ",),".",""),"-",""),"(",""),")",""),",",""),"/",""),"""",""),"+",""))</f>
        <v>isicutterjkl150mmh40lsn</v>
      </c>
    </row>
    <row r="125" spans="1:17" x14ac:dyDescent="0.25">
      <c r="A125">
        <v>124</v>
      </c>
      <c r="B125" s="4">
        <f ca="1">IF(MG_3[ID_3]="","",MATCH(MG_3[ID_3],Table1[ID_3],0))</f>
        <v>441</v>
      </c>
      <c r="C125" s="4" t="e">
        <f ca="1">MATCH(MG_3[Column3],Table6[POINTER],0)</f>
        <v>#N/A</v>
      </c>
      <c r="D125" s="4" t="e">
        <f ca="1">IF(MG_3[//]="",MATCH(MG_3[Column3],[2]!db[NB NOTA_C_QTY],0),INDEX(Table1[//DB],MG_3[//]))</f>
        <v>#N/A</v>
      </c>
      <c r="G125" s="4" t="e">
        <f ca="1">IF(MG_3[Column1]="",INDEX(Table1[NB BM],MG_3[//]),MG_3[[#This Row],[Column1]])</f>
        <v>#N/A</v>
      </c>
      <c r="H125" t="e">
        <f ca="1">INDEX(Table1[QTY/ CTN],MG_3[//])</f>
        <v>#N/A</v>
      </c>
      <c r="I125" s="4" t="e">
        <f ca="1">INDEX(Table1[FAKTUR],MG_3[//])</f>
        <v>#N/A</v>
      </c>
      <c r="J125" s="4" t="e">
        <f ca="1">INDEX(Table1[SUPPLIER],MG_3[//])</f>
        <v>#N/A</v>
      </c>
      <c r="K125" s="2">
        <f ca="1">IF(MG_3[//]="",0,INDEX(Table1[CTN_MG_3],MG_3[//]))</f>
        <v>1</v>
      </c>
      <c r="L125" s="2" t="str">
        <f ca="1">IF(MG_3[//]="","",INDEX(Table1[QTY_ECER_MG_3],MG_3[[#This Row],[//]])&amp;" "&amp;INDEX(Table1[STN_ECER_MG_32],MG_3[[#This Row],[//]]))</f>
        <v xml:space="preserve"> </v>
      </c>
      <c r="M125" s="4"/>
      <c r="N125" s="4"/>
      <c r="O125" s="2">
        <f ca="1">SUM(MG_3[[#This Row],[MASUK]]-SUM(MG_3[[#This Row],[KELUAR]:[BONGKAR]]))</f>
        <v>1</v>
      </c>
      <c r="Q125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126" spans="1:17" x14ac:dyDescent="0.25">
      <c r="A126">
        <v>125</v>
      </c>
      <c r="B126" s="4">
        <f ca="1">IF(MG_3[ID_3]="","",MATCH(MG_3[ID_3],Table1[ID_3],0))</f>
        <v>442</v>
      </c>
      <c r="C126" s="4" t="e">
        <f ca="1">MATCH(MG_3[Column3],Table6[POINTER],0)</f>
        <v>#N/A</v>
      </c>
      <c r="D126" s="4">
        <f ca="1">IF(MG_3[//]="",MATCH(MG_3[Column3],[2]!db[NB NOTA_C_QTY],0),INDEX(Table1[//DB],MG_3[//]))</f>
        <v>791</v>
      </c>
      <c r="G126" s="4" t="str">
        <f ca="1">IF(MG_3[Column1]="",INDEX(Table1[NB BM],MG_3[//]),MG_3[[#This Row],[Column1]])</f>
        <v>Stip JK 526-B40 BL Hitam</v>
      </c>
      <c r="H126" t="str">
        <f ca="1">INDEX(Table1[QTY/ CTN],MG_3[//])</f>
        <v>50 BOX (40 PCS)</v>
      </c>
      <c r="I126" s="4" t="str">
        <f ca="1">INDEX(Table1[FAKTUR],MG_3[//])</f>
        <v>ARTO MORO</v>
      </c>
      <c r="J126" s="4" t="str">
        <f ca="1">INDEX(Table1[SUPPLIER],MG_3[//])</f>
        <v>ATALI</v>
      </c>
      <c r="K126" s="2">
        <f ca="1">IF(MG_3[//]="",0,INDEX(Table1[CTN_MG_3],MG_3[//]))</f>
        <v>2</v>
      </c>
      <c r="L126" s="2" t="str">
        <f ca="1">IF(MG_3[//]="","",INDEX(Table1[QTY_ECER_MG_3],MG_3[[#This Row],[//]])&amp;" "&amp;INDEX(Table1[STN_ECER_MG_32],MG_3[[#This Row],[//]]))</f>
        <v xml:space="preserve"> </v>
      </c>
      <c r="M126" s="4"/>
      <c r="N126" s="4"/>
      <c r="O126" s="2">
        <f ca="1">SUM(MG_3[[#This Row],[MASUK]]-SUM(MG_3[[#This Row],[KELUAR]:[BONGKAR]]))</f>
        <v>2</v>
      </c>
      <c r="Q126" s="2" t="str">
        <f ca="1">LOWER(SUBSTITUTE(SUBSTITUTE(SUBSTITUTE(SUBSTITUTE(SUBSTITUTE(SUBSTITUTE(SUBSTITUTE(SUBSTITUTE(SUBSTITUTE(MG_3[NAMA BARANG]&amp;MG_3[QTY/ CTN]," ",),".",""),"-",""),"(",""),")",""),",",""),"/",""),"""",""),"+",""))</f>
        <v>stipjk526b40blhitam50box40pcs</v>
      </c>
    </row>
    <row r="127" spans="1:17" x14ac:dyDescent="0.25">
      <c r="A127">
        <v>126</v>
      </c>
      <c r="B127" s="4">
        <f ca="1">IF(MG_3[ID_3]="","",MATCH(MG_3[ID_3],Table1[ID_3],0))</f>
        <v>443</v>
      </c>
      <c r="C127" s="4" t="e">
        <f ca="1">MATCH(MG_3[Column3],Table6[POINTER],0)</f>
        <v>#N/A</v>
      </c>
      <c r="D127" s="4">
        <f ca="1">IF(MG_3[//]="",MATCH(MG_3[Column3],[2]!db[NB NOTA_C_QTY],0),INDEX(Table1[//DB],MG_3[//]))</f>
        <v>2042</v>
      </c>
      <c r="G127" s="4" t="str">
        <f ca="1">IF(MG_3[Column1]="",INDEX(Table1[NB BM],MG_3[//]),MG_3[[#This Row],[Column1]])</f>
        <v>Pc JK PC-0618PL-11 Biru</v>
      </c>
      <c r="H127" t="str">
        <f ca="1">INDEX(Table1[QTY/ CTN],MG_3[//])</f>
        <v>12 BOX (24 PCS)</v>
      </c>
      <c r="I127" s="4" t="str">
        <f ca="1">INDEX(Table1[FAKTUR],MG_3[//])</f>
        <v>ARTO MORO</v>
      </c>
      <c r="J127" s="4" t="str">
        <f ca="1">INDEX(Table1[SUPPLIER],MG_3[//])</f>
        <v>ATALI</v>
      </c>
      <c r="K127" s="2">
        <f ca="1">IF(MG_3[//]="",0,INDEX(Table1[CTN_MG_3],MG_3[//]))</f>
        <v>0</v>
      </c>
      <c r="L127" s="2" t="str">
        <f ca="1">IF(MG_3[//]="","",INDEX(Table1[QTY_ECER_MG_3],MG_3[[#This Row],[//]])&amp;" "&amp;INDEX(Table1[STN_ECER_MG_32],MG_3[[#This Row],[//]]))</f>
        <v>72 PCS</v>
      </c>
      <c r="M127" s="4"/>
      <c r="N127" s="4"/>
      <c r="O127" s="2">
        <f ca="1">SUM(MG_3[[#This Row],[MASUK]]-SUM(MG_3[[#This Row],[KELUAR]:[BONGKAR]]))</f>
        <v>0</v>
      </c>
      <c r="Q127" s="2" t="str">
        <f ca="1">LOWER(SUBSTITUTE(SUBSTITUTE(SUBSTITUTE(SUBSTITUTE(SUBSTITUTE(SUBSTITUTE(SUBSTITUTE(SUBSTITUTE(SUBSTITUTE(MG_3[NAMA BARANG]&amp;MG_3[QTY/ CTN]," ",),".",""),"-",""),"(",""),")",""),",",""),"/",""),"""",""),"+",""))</f>
        <v>pcjkpc0618pl11biru12box24pcs</v>
      </c>
    </row>
    <row r="128" spans="1:17" x14ac:dyDescent="0.25">
      <c r="A128">
        <v>127</v>
      </c>
      <c r="B128" s="4">
        <f ca="1">IF(MG_3[ID_3]="","",MATCH(MG_3[ID_3],Table1[ID_3],0))</f>
        <v>444</v>
      </c>
      <c r="C128" s="4" t="e">
        <f ca="1">MATCH(MG_3[Column3],Table6[POINTER],0)</f>
        <v>#N/A</v>
      </c>
      <c r="D128" s="4">
        <f ca="1">IF(MG_3[//]="",MATCH(MG_3[Column3],[2]!db[NB NOTA_C_QTY],0),INDEX(Table1[//DB],MG_3[//]))</f>
        <v>2043</v>
      </c>
      <c r="G128" s="4" t="str">
        <f ca="1">IF(MG_3[Column1]="",INDEX(Table1[NB BM],MG_3[//]),MG_3[[#This Row],[Column1]])</f>
        <v>Pc JK PC-0618PL-11 Hijau</v>
      </c>
      <c r="H128" t="str">
        <f ca="1">INDEX(Table1[QTY/ CTN],MG_3[//])</f>
        <v>12 BOX (24 PCS)</v>
      </c>
      <c r="I128" s="4" t="str">
        <f ca="1">INDEX(Table1[FAKTUR],MG_3[//])</f>
        <v>ARTO MORO</v>
      </c>
      <c r="J128" s="4" t="str">
        <f ca="1">INDEX(Table1[SUPPLIER],MG_3[//])</f>
        <v>ATALI</v>
      </c>
      <c r="K128" s="2">
        <f ca="1">IF(MG_3[//]="",0,INDEX(Table1[CTN_MG_3],MG_3[//]))</f>
        <v>0</v>
      </c>
      <c r="L128" s="2" t="str">
        <f ca="1">IF(MG_3[//]="","",INDEX(Table1[QTY_ECER_MG_3],MG_3[[#This Row],[//]])&amp;" "&amp;INDEX(Table1[STN_ECER_MG_32],MG_3[[#This Row],[//]]))</f>
        <v>72 PCS</v>
      </c>
      <c r="M128" s="4"/>
      <c r="N128" s="4"/>
      <c r="O128" s="2">
        <f ca="1">SUM(MG_3[[#This Row],[MASUK]]-SUM(MG_3[[#This Row],[KELUAR]:[BONGKAR]]))</f>
        <v>0</v>
      </c>
      <c r="Q128" s="2" t="str">
        <f ca="1">LOWER(SUBSTITUTE(SUBSTITUTE(SUBSTITUTE(SUBSTITUTE(SUBSTITUTE(SUBSTITUTE(SUBSTITUTE(SUBSTITUTE(SUBSTITUTE(MG_3[NAMA BARANG]&amp;MG_3[QTY/ CTN]," ",),".",""),"-",""),"(",""),")",""),",",""),"/",""),"""",""),"+",""))</f>
        <v>pcjkpc0618pl11hijau12box24pcs</v>
      </c>
    </row>
    <row r="129" spans="1:17" x14ac:dyDescent="0.25">
      <c r="A129">
        <v>128</v>
      </c>
      <c r="B129" s="4">
        <f ca="1">IF(MG_3[ID_3]="","",MATCH(MG_3[ID_3],Table1[ID_3],0))</f>
        <v>445</v>
      </c>
      <c r="C129" s="4" t="e">
        <f ca="1">MATCH(MG_3[Column3],Table6[POINTER],0)</f>
        <v>#N/A</v>
      </c>
      <c r="D129" s="4">
        <f ca="1">IF(MG_3[//]="",MATCH(MG_3[Column3],[2]!db[NB NOTA_C_QTY],0),INDEX(Table1[//DB],MG_3[//]))</f>
        <v>2044</v>
      </c>
      <c r="G129" s="4" t="str">
        <f ca="1">IF(MG_3[Column1]="",INDEX(Table1[NB BM],MG_3[//]),MG_3[[#This Row],[Column1]])</f>
        <v>Pc JK PC-0618PL-11 Merah</v>
      </c>
      <c r="H129" t="str">
        <f ca="1">INDEX(Table1[QTY/ CTN],MG_3[//])</f>
        <v>12 BOX (24 PCS)</v>
      </c>
      <c r="I129" s="4" t="str">
        <f ca="1">INDEX(Table1[FAKTUR],MG_3[//])</f>
        <v>ARTO MORO</v>
      </c>
      <c r="J129" s="4" t="str">
        <f ca="1">INDEX(Table1[SUPPLIER],MG_3[//])</f>
        <v>ATALI</v>
      </c>
      <c r="K129" s="2">
        <f ca="1">IF(MG_3[//]="",0,INDEX(Table1[CTN_MG_3],MG_3[//]))</f>
        <v>0</v>
      </c>
      <c r="L129" s="2" t="str">
        <f ca="1">IF(MG_3[//]="","",INDEX(Table1[QTY_ECER_MG_3],MG_3[[#This Row],[//]])&amp;" "&amp;INDEX(Table1[STN_ECER_MG_32],MG_3[[#This Row],[//]]))</f>
        <v>72 PCS</v>
      </c>
      <c r="M129" s="4"/>
      <c r="N129" s="4"/>
      <c r="O129" s="2">
        <f ca="1">SUM(MG_3[[#This Row],[MASUK]]-SUM(MG_3[[#This Row],[KELUAR]:[BONGKAR]]))</f>
        <v>0</v>
      </c>
      <c r="Q129" s="2" t="str">
        <f ca="1">LOWER(SUBSTITUTE(SUBSTITUTE(SUBSTITUTE(SUBSTITUTE(SUBSTITUTE(SUBSTITUTE(SUBSTITUTE(SUBSTITUTE(SUBSTITUTE(MG_3[NAMA BARANG]&amp;MG_3[QTY/ CTN]," ",),".",""),"-",""),"(",""),")",""),",",""),"/",""),"""",""),"+",""))</f>
        <v>pcjkpc0618pl11merah12box24pcs</v>
      </c>
    </row>
    <row r="130" spans="1:17" x14ac:dyDescent="0.25">
      <c r="A130">
        <v>129</v>
      </c>
      <c r="B130" s="4">
        <f ca="1">IF(MG_3[ID_3]="","",MATCH(MG_3[ID_3],Table1[ID_3],0))</f>
        <v>446</v>
      </c>
      <c r="C130" s="4" t="e">
        <f ca="1">MATCH(MG_3[Column3],Table6[POINTER],0)</f>
        <v>#N/A</v>
      </c>
      <c r="D130" s="4">
        <f ca="1">IF(MG_3[//]="",MATCH(MG_3[Column3],[2]!db[NB NOTA_C_QTY],0),INDEX(Table1[//DB],MG_3[//]))</f>
        <v>2045</v>
      </c>
      <c r="G130" s="4" t="str">
        <f ca="1">IF(MG_3[Column1]="",INDEX(Table1[NB BM],MG_3[//]),MG_3[[#This Row],[Column1]])</f>
        <v>Pc JK PC-0618PL-11 Kuning</v>
      </c>
      <c r="H130" t="str">
        <f ca="1">INDEX(Table1[QTY/ CTN],MG_3[//])</f>
        <v>12 BOX (24 PCS)</v>
      </c>
      <c r="I130" s="4" t="str">
        <f ca="1">INDEX(Table1[FAKTUR],MG_3[//])</f>
        <v>ARTO MORO</v>
      </c>
      <c r="J130" s="4" t="str">
        <f ca="1">INDEX(Table1[SUPPLIER],MG_3[//])</f>
        <v>ATALI</v>
      </c>
      <c r="K130" s="2">
        <f ca="1">IF(MG_3[//]="",0,INDEX(Table1[CTN_MG_3],MG_3[//]))</f>
        <v>0</v>
      </c>
      <c r="L130" s="2" t="str">
        <f ca="1">IF(MG_3[//]="","",INDEX(Table1[QTY_ECER_MG_3],MG_3[[#This Row],[//]])&amp;" "&amp;INDEX(Table1[STN_ECER_MG_32],MG_3[[#This Row],[//]]))</f>
        <v>72 PCS</v>
      </c>
      <c r="M130" s="4"/>
      <c r="N130" s="4"/>
      <c r="O130" s="2">
        <f ca="1">SUM(MG_3[[#This Row],[MASUK]]-SUM(MG_3[[#This Row],[KELUAR]:[BONGKAR]]))</f>
        <v>0</v>
      </c>
      <c r="Q130" s="2" t="str">
        <f ca="1">LOWER(SUBSTITUTE(SUBSTITUTE(SUBSTITUTE(SUBSTITUTE(SUBSTITUTE(SUBSTITUTE(SUBSTITUTE(SUBSTITUTE(SUBSTITUTE(MG_3[NAMA BARANG]&amp;MG_3[QTY/ CTN]," ",),".",""),"-",""),"(",""),")",""),",",""),"/",""),"""",""),"+",""))</f>
        <v>pcjkpc0618pl11kuning12box24pcs</v>
      </c>
    </row>
    <row r="131" spans="1:17" x14ac:dyDescent="0.25">
      <c r="A131">
        <v>130</v>
      </c>
      <c r="B131" s="4">
        <f ca="1">IF(MG_3[ID_3]="","",MATCH(MG_3[ID_3],Table1[ID_3],0))</f>
        <v>447</v>
      </c>
      <c r="C131" s="4" t="e">
        <f ca="1">MATCH(MG_3[Column3],Table6[POINTER],0)</f>
        <v>#N/A</v>
      </c>
      <c r="D131" s="4">
        <f ca="1">IF(MG_3[//]="",MATCH(MG_3[Column3],[2]!db[NB NOTA_C_QTY],0),INDEX(Table1[//DB],MG_3[//]))</f>
        <v>1121</v>
      </c>
      <c r="G131" s="4" t="str">
        <f ca="1">IF(MG_3[Column1]="",INDEX(Table1[NB BM],MG_3[//]),MG_3[[#This Row],[Column1]])</f>
        <v>Stabillo Highlighter JK HL-1 kuning</v>
      </c>
      <c r="H131" t="str">
        <f ca="1">INDEX(Table1[QTY/ CTN],MG_3[//])</f>
        <v>72 BOX (10 PCS)</v>
      </c>
      <c r="I131" s="4" t="str">
        <f ca="1">INDEX(Table1[FAKTUR],MG_3[//])</f>
        <v>ARTO MORO</v>
      </c>
      <c r="J131" s="4" t="str">
        <f ca="1">INDEX(Table1[SUPPLIER],MG_3[//])</f>
        <v>ATALI</v>
      </c>
      <c r="K131" s="2">
        <f ca="1">IF(MG_3[//]="",0,INDEX(Table1[CTN_MG_3],MG_3[//]))</f>
        <v>0</v>
      </c>
      <c r="L131" s="2" t="str">
        <f ca="1">IF(MG_3[//]="","",INDEX(Table1[QTY_ECER_MG_3],MG_3[[#This Row],[//]])&amp;" "&amp;INDEX(Table1[STN_ECER_MG_32],MG_3[[#This Row],[//]]))</f>
        <v>360 PCS</v>
      </c>
      <c r="M131" s="4"/>
      <c r="N131" s="4"/>
      <c r="O131" s="2">
        <f ca="1">SUM(MG_3[[#This Row],[MASUK]]-SUM(MG_3[[#This Row],[KELUAR]:[BONGKAR]]))</f>
        <v>0</v>
      </c>
      <c r="Q131" s="2" t="str">
        <f ca="1">LOWER(SUBSTITUTE(SUBSTITUTE(SUBSTITUTE(SUBSTITUTE(SUBSTITUTE(SUBSTITUTE(SUBSTITUTE(SUBSTITUTE(SUBSTITUTE(MG_3[NAMA BARANG]&amp;MG_3[QTY/ CTN]," ",),".",""),"-",""),"(",""),")",""),",",""),"/",""),"""",""),"+",""))</f>
        <v>stabillohighlighterjkhl1kuning72box10pcs</v>
      </c>
    </row>
    <row r="132" spans="1:17" x14ac:dyDescent="0.25">
      <c r="A132">
        <v>131</v>
      </c>
      <c r="B132" s="4">
        <f ca="1">IF(MG_3[ID_3]="","",MATCH(MG_3[ID_3],Table1[ID_3],0))</f>
        <v>448</v>
      </c>
      <c r="C132" s="4" t="e">
        <f ca="1">MATCH(MG_3[Column3],Table6[POINTER],0)</f>
        <v>#N/A</v>
      </c>
      <c r="D132" s="4" t="e">
        <f ca="1">IF(MG_3[//]="",MATCH(MG_3[Column3],[2]!db[NB NOTA_C_QTY],0),INDEX(Table1[//DB],MG_3[//]))</f>
        <v>#N/A</v>
      </c>
      <c r="G132" s="4" t="e">
        <f ca="1">IF(MG_3[Column1]="",INDEX(Table1[NB BM],MG_3[//]),MG_3[[#This Row],[Column1]])</f>
        <v>#N/A</v>
      </c>
      <c r="H132" t="e">
        <f ca="1">INDEX(Table1[QTY/ CTN],MG_3[//])</f>
        <v>#N/A</v>
      </c>
      <c r="I132" s="4" t="e">
        <f ca="1">INDEX(Table1[FAKTUR],MG_3[//])</f>
        <v>#N/A</v>
      </c>
      <c r="J132" s="4" t="e">
        <f ca="1">INDEX(Table1[SUPPLIER],MG_3[//])</f>
        <v>#N/A</v>
      </c>
      <c r="K132" s="2">
        <f ca="1">IF(MG_3[//]="",0,INDEX(Table1[CTN_MG_3],MG_3[//]))</f>
        <v>0</v>
      </c>
      <c r="L132" s="2" t="e">
        <f ca="1">IF(MG_3[//]="","",INDEX(Table1[QTY_ECER_MG_3],MG_3[[#This Row],[//]])&amp;" "&amp;INDEX(Table1[STN_ECER_MG_32],MG_3[[#This Row],[//]]))</f>
        <v>#N/A</v>
      </c>
      <c r="M132" s="4"/>
      <c r="N132" s="4"/>
      <c r="O132" s="2">
        <f ca="1">SUM(MG_3[[#This Row],[MASUK]]-SUM(MG_3[[#This Row],[KELUAR]:[BONGKAR]]))</f>
        <v>0</v>
      </c>
      <c r="Q132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133" spans="1:17" x14ac:dyDescent="0.25">
      <c r="A133">
        <v>132</v>
      </c>
      <c r="B133" s="4">
        <f ca="1">IF(MG_3[ID_3]="","",MATCH(MG_3[ID_3],Table1[ID_3],0))</f>
        <v>449</v>
      </c>
      <c r="C133" s="4" t="e">
        <f ca="1">MATCH(MG_3[Column3],Table6[POINTER],0)</f>
        <v>#N/A</v>
      </c>
      <c r="D133" s="4" t="e">
        <f ca="1">IF(MG_3[//]="",MATCH(MG_3[Column3],[2]!db[NB NOTA_C_QTY],0),INDEX(Table1[//DB],MG_3[//]))</f>
        <v>#N/A</v>
      </c>
      <c r="G133" s="4" t="e">
        <f ca="1">IF(MG_3[Column1]="",INDEX(Table1[NB BM],MG_3[//]),MG_3[[#This Row],[Column1]])</f>
        <v>#N/A</v>
      </c>
      <c r="H133" t="e">
        <f ca="1">INDEX(Table1[QTY/ CTN],MG_3[//])</f>
        <v>#N/A</v>
      </c>
      <c r="I133" s="4" t="e">
        <f ca="1">INDEX(Table1[FAKTUR],MG_3[//])</f>
        <v>#N/A</v>
      </c>
      <c r="J133" s="4" t="e">
        <f ca="1">INDEX(Table1[SUPPLIER],MG_3[//])</f>
        <v>#N/A</v>
      </c>
      <c r="K133" s="2">
        <f ca="1">IF(MG_3[//]="",0,INDEX(Table1[CTN_MG_3],MG_3[//]))</f>
        <v>0</v>
      </c>
      <c r="L133" s="2" t="e">
        <f ca="1">IF(MG_3[//]="","",INDEX(Table1[QTY_ECER_MG_3],MG_3[[#This Row],[//]])&amp;" "&amp;INDEX(Table1[STN_ECER_MG_32],MG_3[[#This Row],[//]]))</f>
        <v>#N/A</v>
      </c>
      <c r="M133" s="4"/>
      <c r="N133" s="4"/>
      <c r="O133" s="2">
        <f ca="1">SUM(MG_3[[#This Row],[MASUK]]-SUM(MG_3[[#This Row],[KELUAR]:[BONGKAR]]))</f>
        <v>0</v>
      </c>
      <c r="Q133" s="2" t="e">
        <f ca="1">LOWER(SUBSTITUTE(SUBSTITUTE(SUBSTITUTE(SUBSTITUTE(SUBSTITUTE(SUBSTITUTE(SUBSTITUTE(SUBSTITUTE(SUBSTITUTE(MG_3[NAMA BARANG]&amp;MG_3[QTY/ CTN]," ",),".",""),"-",""),"(",""),")",""),",",""),"/",""),"""",""),"+",""))</f>
        <v>#N/A</v>
      </c>
    </row>
    <row r="134" spans="1:17" x14ac:dyDescent="0.25">
      <c r="A134">
        <v>133</v>
      </c>
      <c r="B134" s="4">
        <f ca="1">IF(MG_3[ID_3]="","",MATCH(MG_3[ID_3],Table1[ID_3],0))</f>
        <v>450</v>
      </c>
      <c r="C134" s="4" t="e">
        <f ca="1">MATCH(MG_3[Column3],Table6[POINTER],0)</f>
        <v>#N/A</v>
      </c>
      <c r="D134" s="4">
        <f ca="1">IF(MG_3[//]="",MATCH(MG_3[Column3],[2]!db[NB NOTA_C_QTY],0),INDEX(Table1[//DB],MG_3[//]))</f>
        <v>1795</v>
      </c>
      <c r="G134" s="4" t="str">
        <f ca="1">IF(MG_3[Column1]="",INDEX(Table1[NB BM],MG_3[//]),MG_3[[#This Row],[Column1]])</f>
        <v>O pastel JK 36W OP-36 S</v>
      </c>
      <c r="H134" t="str">
        <f ca="1">INDEX(Table1[QTY/ CTN],MG_3[//])</f>
        <v>6 BOX (6 SET)</v>
      </c>
      <c r="I134" s="4" t="str">
        <f ca="1">INDEX(Table1[FAKTUR],MG_3[//])</f>
        <v>ARTO MORO</v>
      </c>
      <c r="J134" s="4" t="str">
        <f ca="1">INDEX(Table1[SUPPLIER],MG_3[//])</f>
        <v>ATALI</v>
      </c>
      <c r="K134" s="2">
        <f ca="1">IF(MG_3[//]="",0,INDEX(Table1[CTN_MG_3],MG_3[//]))</f>
        <v>10</v>
      </c>
      <c r="L134" s="2" t="str">
        <f ca="1">IF(MG_3[//]="","",INDEX(Table1[QTY_ECER_MG_3],MG_3[[#This Row],[//]])&amp;" "&amp;INDEX(Table1[STN_ECER_MG_32],MG_3[[#This Row],[//]]))</f>
        <v xml:space="preserve"> </v>
      </c>
      <c r="M134" s="4"/>
      <c r="N134" s="4"/>
      <c r="O134" s="2">
        <f ca="1">SUM(MG_3[[#This Row],[MASUK]]-SUM(MG_3[[#This Row],[KELUAR]:[BONGKAR]]))</f>
        <v>10</v>
      </c>
      <c r="Q134" s="2" t="str">
        <f ca="1">LOWER(SUBSTITUTE(SUBSTITUTE(SUBSTITUTE(SUBSTITUTE(SUBSTITUTE(SUBSTITUTE(SUBSTITUTE(SUBSTITUTE(SUBSTITUTE(MG_3[NAMA BARANG]&amp;MG_3[QTY/ CTN]," ",),".",""),"-",""),"(",""),")",""),",",""),"/",""),"""",""),"+",""))</f>
        <v>opasteljk36wop36s6box6set</v>
      </c>
    </row>
    <row r="135" spans="1:17" x14ac:dyDescent="0.25">
      <c r="A135">
        <v>134</v>
      </c>
      <c r="B135" s="4">
        <f ca="1">IF(MG_3[ID_3]="","",MATCH(MG_3[ID_3],Table1[ID_3],0))</f>
        <v>451</v>
      </c>
      <c r="C135" s="4" t="e">
        <f ca="1">MATCH(MG_3[Column3],Table6[POINTER],0)</f>
        <v>#N/A</v>
      </c>
      <c r="D135" s="4">
        <f ca="1">IF(MG_3[//]="",MATCH(MG_3[Column3],[2]!db[NB NOTA_C_QTY],0),INDEX(Table1[//DB],MG_3[//]))</f>
        <v>1791</v>
      </c>
      <c r="G135" s="4" t="str">
        <f ca="1">IF(MG_3[Column1]="",INDEX(Table1[NB BM],MG_3[//]),MG_3[[#This Row],[Column1]])</f>
        <v>O pastel JK 12W OP-12 CR Round</v>
      </c>
      <c r="H135" t="str">
        <f ca="1">INDEX(Table1[QTY/ CTN],MG_3[//])</f>
        <v>6 BOX (24 SET)</v>
      </c>
      <c r="I135" s="4" t="str">
        <f ca="1">INDEX(Table1[FAKTUR],MG_3[//])</f>
        <v>ARTO MORO</v>
      </c>
      <c r="J135" s="4" t="str">
        <f ca="1">INDEX(Table1[SUPPLIER],MG_3[//])</f>
        <v>ATALI</v>
      </c>
      <c r="K135" s="2">
        <f ca="1">IF(MG_3[//]="",0,INDEX(Table1[CTN_MG_3],MG_3[//]))</f>
        <v>1</v>
      </c>
      <c r="L135" s="2" t="str">
        <f ca="1">IF(MG_3[//]="","",INDEX(Table1[QTY_ECER_MG_3],MG_3[[#This Row],[//]])&amp;" "&amp;INDEX(Table1[STN_ECER_MG_32],MG_3[[#This Row],[//]]))</f>
        <v xml:space="preserve"> </v>
      </c>
      <c r="M135" s="4"/>
      <c r="N135" s="4"/>
      <c r="O135" s="2">
        <f ca="1">SUM(MG_3[[#This Row],[MASUK]]-SUM(MG_3[[#This Row],[KELUAR]:[BONGKAR]]))</f>
        <v>1</v>
      </c>
      <c r="Q135" s="2" t="str">
        <f ca="1">LOWER(SUBSTITUTE(SUBSTITUTE(SUBSTITUTE(SUBSTITUTE(SUBSTITUTE(SUBSTITUTE(SUBSTITUTE(SUBSTITUTE(SUBSTITUTE(MG_3[NAMA BARANG]&amp;MG_3[QTY/ CTN]," ",),".",""),"-",""),"(",""),")",""),",",""),"/",""),"""",""),"+",""))</f>
        <v>opasteljk12wop12crround6box24set</v>
      </c>
    </row>
    <row r="136" spans="1:17" x14ac:dyDescent="0.25">
      <c r="A136">
        <v>135</v>
      </c>
      <c r="B136" s="4">
        <f ca="1">IF(MG_3[ID_3]="","",MATCH(MG_3[ID_3],Table1[ID_3],0))</f>
        <v>452</v>
      </c>
      <c r="C136" s="4">
        <f ca="1">MATCH(MG_3[Column3],Table6[POINTER],0)</f>
        <v>3653</v>
      </c>
      <c r="D136" s="4">
        <f ca="1">IF(MG_3[//]="",MATCH(MG_3[Column3],[2]!db[NB NOTA_C_QTY],0),INDEX(Table1[//DB],MG_3[//]))</f>
        <v>2069</v>
      </c>
      <c r="G136" s="4" t="str">
        <f ca="1">IF(MG_3[Column1]="",INDEX(Table1[NB BM],MG_3[//]),MG_3[[#This Row],[Column1]])</f>
        <v>Pensil JK P-88 2B</v>
      </c>
      <c r="H136" t="str">
        <f ca="1">INDEX(Table1[QTY/ CTN],MG_3[//])</f>
        <v>30 GRS</v>
      </c>
      <c r="I136" s="4" t="str">
        <f ca="1">INDEX(Table1[FAKTUR],MG_3[//])</f>
        <v>ARTO MORO</v>
      </c>
      <c r="J136" s="4" t="str">
        <f ca="1">INDEX(Table1[SUPPLIER],MG_3[//])</f>
        <v>ATALI</v>
      </c>
      <c r="K136" s="2">
        <f ca="1">IF(MG_3[//]="",0,INDEX(Table1[CTN_MG_3],MG_3[//]))</f>
        <v>5</v>
      </c>
      <c r="L136" s="2" t="str">
        <f ca="1">IF(MG_3[//]="","",INDEX(Table1[QTY_ECER_MG_3],MG_3[[#This Row],[//]])&amp;" "&amp;INDEX(Table1[STN_ECER_MG_32],MG_3[[#This Row],[//]]))</f>
        <v xml:space="preserve"> </v>
      </c>
      <c r="M136" s="4"/>
      <c r="N136" s="4"/>
      <c r="O136" s="2">
        <f ca="1">SUM(MG_3[[#This Row],[MASUK]]-SUM(MG_3[[#This Row],[KELUAR]:[BONGKAR]]))</f>
        <v>5</v>
      </c>
      <c r="Q136" s="2" t="str">
        <f ca="1">LOWER(SUBSTITUTE(SUBSTITUTE(SUBSTITUTE(SUBSTITUTE(SUBSTITUTE(SUBSTITUTE(SUBSTITUTE(SUBSTITUTE(SUBSTITUTE(MG_3[NAMA BARANG]&amp;MG_3[QTY/ CTN]," ",),".",""),"-",""),"(",""),")",""),",",""),"/",""),"""",""),"+",""))</f>
        <v>pensiljkp882b30grs</v>
      </c>
    </row>
    <row r="137" spans="1:17" x14ac:dyDescent="0.25">
      <c r="A137">
        <v>136</v>
      </c>
      <c r="B137" s="4">
        <f ca="1">IF(MG_3[ID_3]="","",MATCH(MG_3[ID_3],Table1[ID_3],0))</f>
        <v>453</v>
      </c>
      <c r="C137" s="4" t="e">
        <f ca="1">MATCH(MG_3[Column3],Table6[POINTER],0)</f>
        <v>#N/A</v>
      </c>
      <c r="D137" s="4">
        <f ca="1">IF(MG_3[//]="",MATCH(MG_3[Column3],[2]!db[NB NOTA_C_QTY],0),INDEX(Table1[//DB],MG_3[//]))</f>
        <v>2336</v>
      </c>
      <c r="G137" s="4" t="str">
        <f ca="1">IF(MG_3[Column1]="",INDEX(Table1[NB BM],MG_3[//]),MG_3[[#This Row],[Column1]])</f>
        <v>Stapler JK HD-10 CL</v>
      </c>
      <c r="H137" t="str">
        <f ca="1">INDEX(Table1[QTY/ CTN],MG_3[//])</f>
        <v>20 LSN</v>
      </c>
      <c r="I137" s="4" t="str">
        <f ca="1">INDEX(Table1[FAKTUR],MG_3[//])</f>
        <v>ARTO MORO</v>
      </c>
      <c r="J137" s="4" t="str">
        <f ca="1">INDEX(Table1[SUPPLIER],MG_3[//])</f>
        <v>ATALI</v>
      </c>
      <c r="K137" s="2">
        <f ca="1">IF(MG_3[//]="",0,INDEX(Table1[CTN_MG_3],MG_3[//]))</f>
        <v>5</v>
      </c>
      <c r="L137" s="2" t="str">
        <f ca="1">IF(MG_3[//]="","",INDEX(Table1[QTY_ECER_MG_3],MG_3[[#This Row],[//]])&amp;" "&amp;INDEX(Table1[STN_ECER_MG_32],MG_3[[#This Row],[//]]))</f>
        <v xml:space="preserve"> </v>
      </c>
      <c r="M137" s="4"/>
      <c r="N137" s="4"/>
      <c r="O137" s="2">
        <f ca="1">SUM(MG_3[[#This Row],[MASUK]]-SUM(MG_3[[#This Row],[KELUAR]:[BONGKAR]]))</f>
        <v>5</v>
      </c>
      <c r="Q137" s="2" t="str">
        <f ca="1">LOWER(SUBSTITUTE(SUBSTITUTE(SUBSTITUTE(SUBSTITUTE(SUBSTITUTE(SUBSTITUTE(SUBSTITUTE(SUBSTITUTE(SUBSTITUTE(MG_3[NAMA BARANG]&amp;MG_3[QTY/ CTN]," ",),".",""),"-",""),"(",""),")",""),",",""),"/",""),"""",""),"+",""))</f>
        <v>staplerjkhd10cl20lsn</v>
      </c>
    </row>
    <row r="138" spans="1:17" x14ac:dyDescent="0.25">
      <c r="A138">
        <v>137</v>
      </c>
      <c r="B138" s="4">
        <f ca="1">IF(MG_3[ID_3]="","",MATCH(MG_3[ID_3],Table1[ID_3],0))</f>
        <v>454</v>
      </c>
      <c r="C138" s="4">
        <f ca="1">MATCH(MG_3[Column3],Table6[POINTER],0)</f>
        <v>3729</v>
      </c>
      <c r="D138" s="4">
        <f ca="1">IF(MG_3[//]="",MATCH(MG_3[Column3],[2]!db[NB NOTA_C_QTY],0),INDEX(Table1[//DB],MG_3[//]))</f>
        <v>2332</v>
      </c>
      <c r="G138" s="4" t="str">
        <f ca="1">IF(MG_3[Column1]="",INDEX(Table1[NB BM],MG_3[//]),MG_3[[#This Row],[Column1]])</f>
        <v>Stapler JK HD-10 M</v>
      </c>
      <c r="H138" t="str">
        <f ca="1">INDEX(Table1[QTY/ CTN],MG_3[//])</f>
        <v>25 LSN</v>
      </c>
      <c r="I138" s="4" t="str">
        <f ca="1">INDEX(Table1[FAKTUR],MG_3[//])</f>
        <v>ARTO MORO</v>
      </c>
      <c r="J138" s="4" t="str">
        <f ca="1">INDEX(Table1[SUPPLIER],MG_3[//])</f>
        <v>ATALI</v>
      </c>
      <c r="K138" s="2">
        <f ca="1">IF(MG_3[//]="",0,INDEX(Table1[CTN_MG_3],MG_3[//]))</f>
        <v>2</v>
      </c>
      <c r="L138" s="2" t="str">
        <f ca="1">IF(MG_3[//]="","",INDEX(Table1[QTY_ECER_MG_3],MG_3[[#This Row],[//]])&amp;" "&amp;INDEX(Table1[STN_ECER_MG_32],MG_3[[#This Row],[//]]))</f>
        <v xml:space="preserve"> </v>
      </c>
      <c r="M138" s="4"/>
      <c r="N138" s="4"/>
      <c r="O138" s="2">
        <f ca="1">SUM(MG_3[[#This Row],[MASUK]]-SUM(MG_3[[#This Row],[KELUAR]:[BONGKAR]]))</f>
        <v>2</v>
      </c>
      <c r="Q138" s="2" t="str">
        <f ca="1">LOWER(SUBSTITUTE(SUBSTITUTE(SUBSTITUTE(SUBSTITUTE(SUBSTITUTE(SUBSTITUTE(SUBSTITUTE(SUBSTITUTE(SUBSTITUTE(MG_3[NAMA BARANG]&amp;MG_3[QTY/ CTN]," ",),".",""),"-",""),"(",""),")",""),",",""),"/",""),"""",""),"+",""))</f>
        <v>staplerjkhd10m25lsn</v>
      </c>
    </row>
    <row r="139" spans="1:17" x14ac:dyDescent="0.25">
      <c r="A139">
        <v>138</v>
      </c>
      <c r="B139" s="4">
        <f ca="1">IF(MG_3[ID_3]="","",MATCH(MG_3[ID_3],Table1[ID_3],0))</f>
        <v>455</v>
      </c>
      <c r="C139" s="4" t="e">
        <f ca="1">MATCH(MG_3[Column3],Table6[POINTER],0)</f>
        <v>#N/A</v>
      </c>
      <c r="D139" s="4">
        <f ca="1">IF(MG_3[//]="",MATCH(MG_3[Column3],[2]!db[NB NOTA_C_QTY],0),INDEX(Table1[//DB],MG_3[//]))</f>
        <v>2301</v>
      </c>
      <c r="G139" s="4" t="str">
        <f ca="1">IF(MG_3[Column1]="",INDEX(Table1[NB BM],MG_3[//]),MG_3[[#This Row],[Column1]])</f>
        <v>Asahan JK A-63 Robot</v>
      </c>
      <c r="H139" t="str">
        <f ca="1">INDEX(Table1[QTY/ CTN],MG_3[//])</f>
        <v>72 PCS</v>
      </c>
      <c r="I139" s="4" t="str">
        <f ca="1">INDEX(Table1[FAKTUR],MG_3[//])</f>
        <v>ARTO MORO</v>
      </c>
      <c r="J139" s="4" t="str">
        <f ca="1">INDEX(Table1[SUPPLIER],MG_3[//])</f>
        <v>ATALI</v>
      </c>
      <c r="K139" s="2">
        <f ca="1">IF(MG_3[//]="",0,INDEX(Table1[CTN_MG_3],MG_3[//]))</f>
        <v>1</v>
      </c>
      <c r="L139" s="2" t="str">
        <f ca="1">IF(MG_3[//]="","",INDEX(Table1[QTY_ECER_MG_3],MG_3[[#This Row],[//]])&amp;" "&amp;INDEX(Table1[STN_ECER_MG_32],MG_3[[#This Row],[//]]))</f>
        <v xml:space="preserve"> </v>
      </c>
      <c r="M139" s="4"/>
      <c r="N139" s="4"/>
      <c r="O139" s="2">
        <f ca="1">SUM(MG_3[[#This Row],[MASUK]]-SUM(MG_3[[#This Row],[KELUAR]:[BONGKAR]]))</f>
        <v>1</v>
      </c>
      <c r="Q139" s="2" t="str">
        <f ca="1">LOWER(SUBSTITUTE(SUBSTITUTE(SUBSTITUTE(SUBSTITUTE(SUBSTITUTE(SUBSTITUTE(SUBSTITUTE(SUBSTITUTE(SUBSTITUTE(MG_3[NAMA BARANG]&amp;MG_3[QTY/ CTN]," ",),".",""),"-",""),"(",""),")",""),",",""),"/",""),"""",""),"+",""))</f>
        <v>asahanjka63robot72pcs</v>
      </c>
    </row>
    <row r="140" spans="1:17" x14ac:dyDescent="0.25">
      <c r="A140">
        <v>139</v>
      </c>
      <c r="B140" s="4">
        <f ca="1">IF(MG_3[ID_3]="","",MATCH(MG_3[ID_3],Table1[ID_3],0))</f>
        <v>456</v>
      </c>
      <c r="C140" s="4" t="e">
        <f ca="1">MATCH(MG_3[Column3],Table6[POINTER],0)</f>
        <v>#N/A</v>
      </c>
      <c r="D140" s="4">
        <f ca="1">IF(MG_3[//]="",MATCH(MG_3[Column3],[2]!db[NB NOTA_C_QTY],0),INDEX(Table1[//DB],MG_3[//]))</f>
        <v>96</v>
      </c>
      <c r="G140" s="4" t="str">
        <f ca="1">IF(MG_3[Column1]="",INDEX(Table1[NB BM],MG_3[//]),MG_3[[#This Row],[Column1]])</f>
        <v>Bp JK BP-338 Vocus hitam</v>
      </c>
      <c r="H140" t="str">
        <f ca="1">INDEX(Table1[QTY/ CTN],MG_3[//])</f>
        <v>144 LSN</v>
      </c>
      <c r="I140" s="4" t="str">
        <f ca="1">INDEX(Table1[FAKTUR],MG_3[//])</f>
        <v>ARTO MORO</v>
      </c>
      <c r="J140" s="4" t="str">
        <f ca="1">INDEX(Table1[SUPPLIER],MG_3[//])</f>
        <v>ATALI</v>
      </c>
      <c r="K140" s="2">
        <f ca="1">IF(MG_3[//]="",0,INDEX(Table1[CTN_MG_3],MG_3[//]))</f>
        <v>1</v>
      </c>
      <c r="L140" s="2" t="str">
        <f ca="1">IF(MG_3[//]="","",INDEX(Table1[QTY_ECER_MG_3],MG_3[[#This Row],[//]])&amp;" "&amp;INDEX(Table1[STN_ECER_MG_32],MG_3[[#This Row],[//]]))</f>
        <v xml:space="preserve"> </v>
      </c>
      <c r="M140" s="4"/>
      <c r="N140" s="4"/>
      <c r="O140" s="2">
        <f ca="1">SUM(MG_3[[#This Row],[MASUK]]-SUM(MG_3[[#This Row],[KELUAR]:[BONGKAR]]))</f>
        <v>1</v>
      </c>
      <c r="Q140" s="2" t="str">
        <f ca="1">LOWER(SUBSTITUTE(SUBSTITUTE(SUBSTITUTE(SUBSTITUTE(SUBSTITUTE(SUBSTITUTE(SUBSTITUTE(SUBSTITUTE(SUBSTITUTE(MG_3[NAMA BARANG]&amp;MG_3[QTY/ CTN]," ",),".",""),"-",""),"(",""),")",""),",",""),"/",""),"""",""),"+",""))</f>
        <v>bpjkbp338vocushitam144lsn</v>
      </c>
    </row>
    <row r="141" spans="1:17" x14ac:dyDescent="0.25">
      <c r="A141">
        <v>140</v>
      </c>
      <c r="B141" s="4">
        <f ca="1">IF(MG_3[ID_3]="","",MATCH(MG_3[ID_3],Table1[ID_3],0))</f>
        <v>457</v>
      </c>
      <c r="C141" s="4">
        <f ca="1">MATCH(MG_3[Column3],Table6[POINTER],0)</f>
        <v>3545</v>
      </c>
      <c r="D141" s="4">
        <f ca="1">IF(MG_3[//]="",MATCH(MG_3[Column3],[2]!db[NB NOTA_C_QTY],0),INDEX(Table1[//DB],MG_3[//]))</f>
        <v>1702</v>
      </c>
      <c r="G141" s="4" t="str">
        <f ca="1">IF(MG_3[Column1]="",INDEX(Table1[NB BM],MG_3[//]),MG_3[[#This Row],[Column1]])</f>
        <v>Jangka set JK MS-25</v>
      </c>
      <c r="H141" t="str">
        <f ca="1">INDEX(Table1[QTY/ CTN],MG_3[//])</f>
        <v>24 LSN</v>
      </c>
      <c r="I141" s="4" t="str">
        <f ca="1">INDEX(Table1[FAKTUR],MG_3[//])</f>
        <v>ARTO MORO</v>
      </c>
      <c r="J141" s="4" t="str">
        <f ca="1">INDEX(Table1[SUPPLIER],MG_3[//])</f>
        <v>ATALI</v>
      </c>
      <c r="K141" s="2">
        <f ca="1">IF(MG_3[//]="",0,INDEX(Table1[CTN_MG_3],MG_3[//]))</f>
        <v>1</v>
      </c>
      <c r="L141" s="2" t="str">
        <f ca="1">IF(MG_3[//]="","",INDEX(Table1[QTY_ECER_MG_3],MG_3[[#This Row],[//]])&amp;" "&amp;INDEX(Table1[STN_ECER_MG_32],MG_3[[#This Row],[//]]))</f>
        <v xml:space="preserve"> </v>
      </c>
      <c r="M141" s="4"/>
      <c r="N141" s="4"/>
      <c r="O141" s="2">
        <f ca="1">SUM(MG_3[[#This Row],[MASUK]]-SUM(MG_3[[#This Row],[KELUAR]:[BONGKAR]]))</f>
        <v>1</v>
      </c>
      <c r="Q141" s="2" t="str">
        <f ca="1">LOWER(SUBSTITUTE(SUBSTITUTE(SUBSTITUTE(SUBSTITUTE(SUBSTITUTE(SUBSTITUTE(SUBSTITUTE(SUBSTITUTE(SUBSTITUTE(MG_3[NAMA BARANG]&amp;MG_3[QTY/ CTN]," ",),".",""),"-",""),"(",""),")",""),",",""),"/",""),"""",""),"+",""))</f>
        <v>jangkasetjkms2524lsn</v>
      </c>
    </row>
    <row r="142" spans="1:17" x14ac:dyDescent="0.25">
      <c r="A142">
        <v>141</v>
      </c>
      <c r="B142" s="4">
        <f ca="1">IF(MG_3[ID_3]="","",MATCH(MG_3[ID_3],Table1[ID_3],0))</f>
        <v>458</v>
      </c>
      <c r="C142" s="4" t="e">
        <f ca="1">MATCH(MG_3[Column3],Table6[POINTER],0)</f>
        <v>#N/A</v>
      </c>
      <c r="D142" s="4">
        <f ca="1">IF(MG_3[//]="",MATCH(MG_3[Column3],[2]!db[NB NOTA_C_QTY],0),INDEX(Table1[//DB],MG_3[//]))</f>
        <v>2262</v>
      </c>
      <c r="G142" s="4" t="str">
        <f ca="1">IF(MG_3[Column1]="",INDEX(Table1[NB BM],MG_3[//]),MG_3[[#This Row],[Column1]])</f>
        <v>Gunting JK SC-828</v>
      </c>
      <c r="H142" t="str">
        <f ca="1">INDEX(Table1[QTY/ CTN],MG_3[//])</f>
        <v>12 LSN</v>
      </c>
      <c r="I142" s="4" t="str">
        <f ca="1">INDEX(Table1[FAKTUR],MG_3[//])</f>
        <v>ARTO MORO</v>
      </c>
      <c r="J142" s="4" t="str">
        <f ca="1">INDEX(Table1[SUPPLIER],MG_3[//])</f>
        <v>ATALI</v>
      </c>
      <c r="K142" s="2">
        <f ca="1">IF(MG_3[//]="",0,INDEX(Table1[CTN_MG_3],MG_3[//]))</f>
        <v>2</v>
      </c>
      <c r="L142" s="2" t="str">
        <f ca="1">IF(MG_3[//]="","",INDEX(Table1[QTY_ECER_MG_3],MG_3[[#This Row],[//]])&amp;" "&amp;INDEX(Table1[STN_ECER_MG_32],MG_3[[#This Row],[//]]))</f>
        <v xml:space="preserve"> </v>
      </c>
      <c r="M142" s="4"/>
      <c r="N142" s="4"/>
      <c r="O142" s="2">
        <f ca="1">SUM(MG_3[[#This Row],[MASUK]]-SUM(MG_3[[#This Row],[KELUAR]:[BONGKAR]]))</f>
        <v>2</v>
      </c>
      <c r="Q142" s="2" t="str">
        <f ca="1">LOWER(SUBSTITUTE(SUBSTITUTE(SUBSTITUTE(SUBSTITUTE(SUBSTITUTE(SUBSTITUTE(SUBSTITUTE(SUBSTITUTE(SUBSTITUTE(MG_3[NAMA BARANG]&amp;MG_3[QTY/ CTN]," ",),".",""),"-",""),"(",""),")",""),",",""),"/",""),"""",""),"+",""))</f>
        <v>guntingjksc82812lsn</v>
      </c>
    </row>
    <row r="143" spans="1:17" x14ac:dyDescent="0.25">
      <c r="A143">
        <v>142</v>
      </c>
      <c r="B143" s="4">
        <f ca="1">IF(MG_3[ID_3]="","",MATCH(MG_3[ID_3],Table1[ID_3],0))</f>
        <v>459</v>
      </c>
      <c r="C143" s="4">
        <f ca="1">MATCH(MG_3[Column3],Table6[POINTER],0)</f>
        <v>3521</v>
      </c>
      <c r="D143" s="4">
        <f ca="1">IF(MG_3[//]="",MATCH(MG_3[Column3],[2]!db[NB NOTA_C_QTY],0),INDEX(Table1[//DB],MG_3[//]))</f>
        <v>2263</v>
      </c>
      <c r="G143" s="4" t="str">
        <f ca="1">IF(MG_3[Column1]="",INDEX(Table1[NB BM],MG_3[//]),MG_3[[#This Row],[Column1]])</f>
        <v>Gunting JK SC-838</v>
      </c>
      <c r="H143" t="str">
        <f ca="1">INDEX(Table1[QTY/ CTN],MG_3[//])</f>
        <v>12 LSN</v>
      </c>
      <c r="I143" s="4" t="str">
        <f ca="1">INDEX(Table1[FAKTUR],MG_3[//])</f>
        <v>ARTO MORO</v>
      </c>
      <c r="J143" s="4" t="str">
        <f ca="1">INDEX(Table1[SUPPLIER],MG_3[//])</f>
        <v>ATALI</v>
      </c>
      <c r="K143" s="2">
        <f ca="1">IF(MG_3[//]="",0,INDEX(Table1[CTN_MG_3],MG_3[//]))</f>
        <v>2</v>
      </c>
      <c r="L143" s="2" t="str">
        <f ca="1">IF(MG_3[//]="","",INDEX(Table1[QTY_ECER_MG_3],MG_3[[#This Row],[//]])&amp;" "&amp;INDEX(Table1[STN_ECER_MG_32],MG_3[[#This Row],[//]]))</f>
        <v xml:space="preserve"> </v>
      </c>
      <c r="M143" s="4"/>
      <c r="N143" s="4"/>
      <c r="O143" s="2">
        <f ca="1">SUM(MG_3[[#This Row],[MASUK]]-SUM(MG_3[[#This Row],[KELUAR]:[BONGKAR]]))</f>
        <v>2</v>
      </c>
      <c r="Q143" s="2" t="str">
        <f ca="1">LOWER(SUBSTITUTE(SUBSTITUTE(SUBSTITUTE(SUBSTITUTE(SUBSTITUTE(SUBSTITUTE(SUBSTITUTE(SUBSTITUTE(SUBSTITUTE(MG_3[NAMA BARANG]&amp;MG_3[QTY/ CTN]," ",),".",""),"-",""),"(",""),")",""),",",""),"/",""),"""",""),"+",""))</f>
        <v>guntingjksc83812lsn</v>
      </c>
    </row>
    <row r="144" spans="1:17" x14ac:dyDescent="0.25">
      <c r="A144">
        <v>143</v>
      </c>
      <c r="B144" s="4">
        <f ca="1">IF(MG_3[ID_3]="","",MATCH(MG_3[ID_3],Table1[ID_3],0))</f>
        <v>460</v>
      </c>
      <c r="C144" s="4" t="e">
        <f ca="1">MATCH(MG_3[Column3],Table6[POINTER],0)</f>
        <v>#N/A</v>
      </c>
      <c r="D144" s="4">
        <f ca="1">IF(MG_3[//]="",MATCH(MG_3[Column3],[2]!db[NB NOTA_C_QTY],0),INDEX(Table1[//DB],MG_3[//]))</f>
        <v>2304</v>
      </c>
      <c r="G144" s="4" t="str">
        <f ca="1">IF(MG_3[Column1]="",INDEX(Table1[NB BM],MG_3[//]),MG_3[[#This Row],[Column1]])</f>
        <v>Asahan JK B-24</v>
      </c>
      <c r="H144" t="str">
        <f ca="1">INDEX(Table1[QTY/ CTN],MG_3[//])</f>
        <v>60 LSN</v>
      </c>
      <c r="I144" s="4" t="str">
        <f ca="1">INDEX(Table1[FAKTUR],MG_3[//])</f>
        <v>ARTO MORO</v>
      </c>
      <c r="J144" s="4" t="str">
        <f ca="1">INDEX(Table1[SUPPLIER],MG_3[//])</f>
        <v>ATALI</v>
      </c>
      <c r="K144" s="2">
        <f ca="1">IF(MG_3[//]="",0,INDEX(Table1[CTN_MG_3],MG_3[//]))</f>
        <v>1</v>
      </c>
      <c r="L144" s="2" t="str">
        <f ca="1">IF(MG_3[//]="","",INDEX(Table1[QTY_ECER_MG_3],MG_3[[#This Row],[//]])&amp;" "&amp;INDEX(Table1[STN_ECER_MG_32],MG_3[[#This Row],[//]]))</f>
        <v xml:space="preserve"> </v>
      </c>
      <c r="M144" s="4"/>
      <c r="N144" s="4"/>
      <c r="O144" s="2">
        <f ca="1">SUM(MG_3[[#This Row],[MASUK]]-SUM(MG_3[[#This Row],[KELUAR]:[BONGKAR]]))</f>
        <v>1</v>
      </c>
      <c r="Q144" s="2" t="str">
        <f ca="1">LOWER(SUBSTITUTE(SUBSTITUTE(SUBSTITUTE(SUBSTITUTE(SUBSTITUTE(SUBSTITUTE(SUBSTITUTE(SUBSTITUTE(SUBSTITUTE(MG_3[NAMA BARANG]&amp;MG_3[QTY/ CTN]," ",),".",""),"-",""),"(",""),")",""),",",""),"/",""),"""",""),"+",""))</f>
        <v>asahanjkb2460lsn</v>
      </c>
    </row>
    <row r="145" spans="1:17" x14ac:dyDescent="0.25">
      <c r="A145">
        <v>144</v>
      </c>
      <c r="B145" s="4">
        <f ca="1">IF(MG_3[ID_3]="","",MATCH(MG_3[ID_3],Table1[ID_3],0))</f>
        <v>461</v>
      </c>
      <c r="C145" s="4" t="e">
        <f ca="1">MATCH(MG_3[Column3],Table6[POINTER],0)</f>
        <v>#N/A</v>
      </c>
      <c r="D145" s="4">
        <f ca="1">IF(MG_3[//]="",MATCH(MG_3[Column3],[2]!db[NB NOTA_C_QTY],0),INDEX(Table1[//DB],MG_3[//]))</f>
        <v>2305</v>
      </c>
      <c r="G145" s="4" t="str">
        <f ca="1">IF(MG_3[Column1]="",INDEX(Table1[NB BM],MG_3[//]),MG_3[[#This Row],[Column1]])</f>
        <v>Asahan JK B-24 PTL</v>
      </c>
      <c r="H145" t="str">
        <f ca="1">INDEX(Table1[QTY/ CTN],MG_3[//])</f>
        <v>60 LSN</v>
      </c>
      <c r="I145" s="4" t="str">
        <f ca="1">INDEX(Table1[FAKTUR],MG_3[//])</f>
        <v>ARTO MORO</v>
      </c>
      <c r="J145" s="4" t="str">
        <f ca="1">INDEX(Table1[SUPPLIER],MG_3[//])</f>
        <v>ATALI</v>
      </c>
      <c r="K145" s="2">
        <f ca="1">IF(MG_3[//]="",0,INDEX(Table1[CTN_MG_3],MG_3[//]))</f>
        <v>1</v>
      </c>
      <c r="L145" s="2" t="str">
        <f ca="1">IF(MG_3[//]="","",INDEX(Table1[QTY_ECER_MG_3],MG_3[[#This Row],[//]])&amp;" "&amp;INDEX(Table1[STN_ECER_MG_32],MG_3[[#This Row],[//]]))</f>
        <v xml:space="preserve"> </v>
      </c>
      <c r="M145" s="4"/>
      <c r="N145" s="4"/>
      <c r="O145" s="2">
        <f ca="1">SUM(MG_3[[#This Row],[MASUK]]-SUM(MG_3[[#This Row],[KELUAR]:[BONGKAR]]))</f>
        <v>1</v>
      </c>
      <c r="Q145" s="2" t="str">
        <f ca="1">LOWER(SUBSTITUTE(SUBSTITUTE(SUBSTITUTE(SUBSTITUTE(SUBSTITUTE(SUBSTITUTE(SUBSTITUTE(SUBSTITUTE(SUBSTITUTE(MG_3[NAMA BARANG]&amp;MG_3[QTY/ CTN]," ",),".",""),"-",""),"(",""),")",""),",",""),"/",""),"""",""),"+",""))</f>
        <v>asahanjkb24ptl60lsn</v>
      </c>
    </row>
  </sheetData>
  <conditionalFormatting sqref="G1:G1048576">
    <cfRule type="duplicateValues" dxfId="4" priority="1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24"/>
  <sheetViews>
    <sheetView topLeftCell="A2305" workbookViewId="0">
      <selection activeCell="J2721" sqref="J2721"/>
    </sheetView>
  </sheetViews>
  <sheetFormatPr defaultRowHeight="15" x14ac:dyDescent="0.25"/>
  <cols>
    <col min="4" max="4" width="68.28515625" customWidth="1"/>
    <col min="5" max="5" width="13.140625" bestFit="1" customWidth="1"/>
    <col min="6" max="7" width="9.42578125" customWidth="1"/>
  </cols>
  <sheetData>
    <row r="2" spans="2:9" x14ac:dyDescent="0.25">
      <c r="B2" t="s">
        <v>3794</v>
      </c>
      <c r="C2" t="s">
        <v>3792</v>
      </c>
      <c r="D2" t="s">
        <v>48</v>
      </c>
      <c r="E2" t="s">
        <v>3790</v>
      </c>
      <c r="F2" t="s">
        <v>3795</v>
      </c>
      <c r="G2" t="s">
        <v>7</v>
      </c>
      <c r="H2" t="s">
        <v>3793</v>
      </c>
      <c r="I2" t="s">
        <v>3791</v>
      </c>
    </row>
    <row r="3" spans="2:9" hidden="1" x14ac:dyDescent="0.25">
      <c r="B3" t="e">
        <f ca="1">MATCH(Table6[POINTER],MG_3[Column3],0)</f>
        <v>#N/A</v>
      </c>
      <c r="C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abjadd&amp;r260kcl20ls</v>
      </c>
      <c r="D3" t="s">
        <v>52</v>
      </c>
      <c r="E3" s="1" t="s">
        <v>3309</v>
      </c>
      <c r="F3">
        <v>4</v>
      </c>
      <c r="H3">
        <f ca="1">_xlfn.IFNA(SUMIF(MG_3[Column3],Table6[POINTER],MG_3[TOTAL]),"")</f>
        <v>0</v>
      </c>
      <c r="I3">
        <f ca="1">SUM(Table6[[#This Row],[AWAL]],Table6[[#This Row],[M_3]])</f>
        <v>4</v>
      </c>
    </row>
    <row r="4" spans="2:9" hidden="1" x14ac:dyDescent="0.25">
      <c r="B4" t="e">
        <f ca="1">MATCH(Table6[POINTER],MG_3[Column3],0)</f>
        <v>#N/A</v>
      </c>
      <c r="C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abjadmagnitkb812524ls</v>
      </c>
      <c r="D4" t="s">
        <v>53</v>
      </c>
      <c r="E4" s="1" t="s">
        <v>3310</v>
      </c>
      <c r="F4">
        <v>2</v>
      </c>
      <c r="H4">
        <f ca="1">_xlfn.IFNA(SUMIF(MG_3[Column3],Table6[POINTER],MG_3[TOTAL]),"")</f>
        <v>0</v>
      </c>
      <c r="I4">
        <f ca="1">SUM(Table6[[#This Row],[AWAL]],Table6[[#This Row],[M_3]])</f>
        <v>2</v>
      </c>
    </row>
    <row r="5" spans="2:9" hidden="1" x14ac:dyDescent="0.25">
      <c r="B5" t="e">
        <f ca="1">MATCH(Table6[POINTER],MG_3[Column3],0)</f>
        <v>#N/A</v>
      </c>
      <c r="C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acrylic215x3340pcs</v>
      </c>
      <c r="D5" t="s">
        <v>54</v>
      </c>
      <c r="E5" s="1" t="s">
        <v>3311</v>
      </c>
      <c r="F5">
        <v>1</v>
      </c>
      <c r="H5">
        <f ca="1">_xlfn.IFNA(SUMIF(MG_3[Column3],Table6[POINTER],MG_3[TOTAL]),"")</f>
        <v>0</v>
      </c>
      <c r="I5">
        <f ca="1">SUM(Table6[[#This Row],[AWAL]],Table6[[#This Row],[M_3]])</f>
        <v>1</v>
      </c>
    </row>
    <row r="6" spans="2:9" hidden="1" x14ac:dyDescent="0.25">
      <c r="B6" t="e">
        <f ca="1">MATCH(Table6[POINTER],MG_3[Column3],0)</f>
        <v>#N/A</v>
      </c>
      <c r="C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acrylic8x20144pc</v>
      </c>
      <c r="D6" t="s">
        <v>55</v>
      </c>
      <c r="E6" s="1" t="s">
        <v>3312</v>
      </c>
      <c r="F6">
        <v>7</v>
      </c>
      <c r="H6">
        <f ca="1">_xlfn.IFNA(SUMIF(MG_3[Column3],Table6[POINTER],MG_3[TOTAL]),"")</f>
        <v>0</v>
      </c>
      <c r="I6">
        <f ca="1">SUM(Table6[[#This Row],[AWAL]],Table6[[#This Row],[M_3]])</f>
        <v>7</v>
      </c>
    </row>
    <row r="7" spans="2:9" hidden="1" x14ac:dyDescent="0.25">
      <c r="B7" t="e">
        <f ca="1">MATCH(Table6[POINTER],MG_3[Column3],0)</f>
        <v>#N/A</v>
      </c>
      <c r="C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acrylic8x25144pc</v>
      </c>
      <c r="D7" t="s">
        <v>56</v>
      </c>
      <c r="E7" s="1" t="s">
        <v>3312</v>
      </c>
      <c r="F7">
        <v>15</v>
      </c>
      <c r="H7">
        <f ca="1">_xlfn.IFNA(SUMIF(MG_3[Column3],Table6[POINTER],MG_3[TOTAL]),"")</f>
        <v>0</v>
      </c>
      <c r="I7">
        <f ca="1">SUM(Table6[[#This Row],[AWAL]],Table6[[#This Row],[M_3]])</f>
        <v>15</v>
      </c>
    </row>
    <row r="8" spans="2:9" hidden="1" x14ac:dyDescent="0.25">
      <c r="B8" t="e">
        <f ca="1">MATCH(Table6[POINTER],MG_3[Column3],0)</f>
        <v>#N/A</v>
      </c>
      <c r="C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acrylic8x30144pc</v>
      </c>
      <c r="D8" t="s">
        <v>57</v>
      </c>
      <c r="E8" s="1" t="s">
        <v>3312</v>
      </c>
      <c r="F8">
        <v>17</v>
      </c>
      <c r="H8">
        <f ca="1">_xlfn.IFNA(SUMIF(MG_3[Column3],Table6[POINTER],MG_3[TOTAL]),"")</f>
        <v>0</v>
      </c>
      <c r="I8">
        <f ca="1">SUM(Table6[[#This Row],[AWAL]],Table6[[#This Row],[M_3]])</f>
        <v>17</v>
      </c>
    </row>
    <row r="9" spans="2:9" hidden="1" x14ac:dyDescent="0.25">
      <c r="B9" t="e">
        <f ca="1">MATCH(Table6[POINTER],MG_3[Column3],0)</f>
        <v>#N/A</v>
      </c>
      <c r="C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acrylica12912w120pcs</v>
      </c>
      <c r="D9" t="s">
        <v>58</v>
      </c>
      <c r="E9" s="1" t="s">
        <v>3313</v>
      </c>
      <c r="F9">
        <v>14</v>
      </c>
      <c r="H9">
        <f ca="1">_xlfn.IFNA(SUMIF(MG_3[Column3],Table6[POINTER],MG_3[TOTAL]),"")</f>
        <v>0</v>
      </c>
      <c r="I9">
        <f ca="1">SUM(Table6[[#This Row],[AWAL]],Table6[[#This Row],[M_3]])</f>
        <v>14</v>
      </c>
    </row>
    <row r="10" spans="2:9" hidden="1" x14ac:dyDescent="0.25">
      <c r="B10" t="e">
        <f ca="1">MATCH(Table6[POINTER],MG_3[Column3],0)</f>
        <v>#N/A</v>
      </c>
      <c r="C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acrylicentera912120</v>
      </c>
      <c r="D10" t="s">
        <v>59</v>
      </c>
      <c r="E10" s="1">
        <v>120</v>
      </c>
      <c r="F10">
        <v>6</v>
      </c>
      <c r="H10">
        <f ca="1">_xlfn.IFNA(SUMIF(MG_3[Column3],Table6[POINTER],MG_3[TOTAL]),"")</f>
        <v>0</v>
      </c>
      <c r="I10">
        <f ca="1">SUM(Table6[[#This Row],[AWAL]],Table6[[#This Row],[M_3]])</f>
        <v>6</v>
      </c>
    </row>
    <row r="11" spans="2:9" hidden="1" x14ac:dyDescent="0.25">
      <c r="B11" t="e">
        <f ca="1">MATCH(Table6[POINTER],MG_3[Column3],0)</f>
        <v>#N/A</v>
      </c>
      <c r="C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acrylicmarries81212wbiasabt60</v>
      </c>
      <c r="D11" t="s">
        <v>60</v>
      </c>
      <c r="E11" s="1">
        <v>60</v>
      </c>
      <c r="F11">
        <v>120</v>
      </c>
      <c r="H11">
        <f ca="1">_xlfn.IFNA(SUMIF(MG_3[Column3],Table6[POINTER],MG_3[TOTAL]),"")</f>
        <v>0</v>
      </c>
      <c r="I11">
        <f ca="1">SUM(Table6[[#This Row],[AWAL]],Table6[[#This Row],[M_3]])</f>
        <v>120</v>
      </c>
    </row>
    <row r="12" spans="2:9" hidden="1" x14ac:dyDescent="0.25">
      <c r="B12" t="e">
        <f ca="1">MATCH(Table6[POINTER],MG_3[Column3],0)</f>
        <v>#N/A</v>
      </c>
      <c r="C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acrylicmarries81818w3ls</v>
      </c>
      <c r="D12" t="s">
        <v>61</v>
      </c>
      <c r="E12" s="1" t="s">
        <v>3314</v>
      </c>
      <c r="F12">
        <v>73</v>
      </c>
      <c r="H12">
        <f ca="1">_xlfn.IFNA(SUMIF(MG_3[Column3],Table6[POINTER],MG_3[TOTAL]),"")</f>
        <v>0</v>
      </c>
      <c r="I12">
        <f ca="1">SUM(Table6[[#This Row],[AWAL]],Table6[[#This Row],[M_3]])</f>
        <v>73</v>
      </c>
    </row>
    <row r="13" spans="2:9" hidden="1" x14ac:dyDescent="0.25">
      <c r="B13" t="e">
        <f ca="1">MATCH(Table6[POINTER],MG_3[Column3],0)</f>
        <v>#N/A</v>
      </c>
      <c r="C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acrylicnt7x20144pc</v>
      </c>
      <c r="D13" t="s">
        <v>62</v>
      </c>
      <c r="E13" s="1" t="s">
        <v>3312</v>
      </c>
      <c r="F13">
        <v>1</v>
      </c>
      <c r="H13">
        <f ca="1">_xlfn.IFNA(SUMIF(MG_3[Column3],Table6[POINTER],MG_3[TOTAL]),"")</f>
        <v>0</v>
      </c>
      <c r="I13">
        <f ca="1">SUM(Table6[[#This Row],[AWAL]],Table6[[#This Row],[M_3]])</f>
        <v>1</v>
      </c>
    </row>
    <row r="14" spans="2:9" hidden="1" x14ac:dyDescent="0.25">
      <c r="B14" t="e">
        <f ca="1">MATCH(Table6[POINTER],MG_3[Column3],0)</f>
        <v>#N/A</v>
      </c>
      <c r="C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acrylicnt7x25144pc</v>
      </c>
      <c r="D14" t="s">
        <v>63</v>
      </c>
      <c r="E14" s="1" t="s">
        <v>3312</v>
      </c>
      <c r="F14">
        <v>13</v>
      </c>
      <c r="H14">
        <f ca="1">_xlfn.IFNA(SUMIF(MG_3[Column3],Table6[POINTER],MG_3[TOTAL]),"")</f>
        <v>0</v>
      </c>
      <c r="I14">
        <f ca="1">SUM(Table6[[#This Row],[AWAL]],Table6[[#This Row],[M_3]])</f>
        <v>13</v>
      </c>
    </row>
    <row r="15" spans="2:9" hidden="1" x14ac:dyDescent="0.25">
      <c r="B15" t="e">
        <f ca="1">MATCH(Table6[POINTER],MG_3[Column3],0)</f>
        <v>#N/A</v>
      </c>
      <c r="C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acrylicnt7x30144pc</v>
      </c>
      <c r="D15" t="s">
        <v>64</v>
      </c>
      <c r="E15" s="1" t="s">
        <v>3312</v>
      </c>
      <c r="F15">
        <v>13</v>
      </c>
      <c r="H15">
        <f ca="1">_xlfn.IFNA(SUMIF(MG_3[Column3],Table6[POINTER],MG_3[TOTAL]),"")</f>
        <v>0</v>
      </c>
      <c r="I15">
        <f ca="1">SUM(Table6[[#This Row],[AWAL]],Table6[[#This Row],[M_3]])</f>
        <v>13</v>
      </c>
    </row>
    <row r="16" spans="2:9" hidden="1" x14ac:dyDescent="0.25">
      <c r="B16" t="e">
        <f ca="1">MATCH(Table6[POINTER],MG_3[Column3],0)</f>
        <v>#N/A</v>
      </c>
      <c r="C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acrylictf0016ls</v>
      </c>
      <c r="D16" t="s">
        <v>65</v>
      </c>
      <c r="E16" s="1" t="s">
        <v>3315</v>
      </c>
      <c r="F16">
        <v>55</v>
      </c>
      <c r="H16">
        <f ca="1">_xlfn.IFNA(SUMIF(MG_3[Column3],Table6[POINTER],MG_3[TOTAL]),"")</f>
        <v>0</v>
      </c>
      <c r="I16">
        <f ca="1">SUM(Table6[[#This Row],[AWAL]],Table6[[#This Row],[M_3]])</f>
        <v>55</v>
      </c>
    </row>
    <row r="17" spans="2:9" hidden="1" x14ac:dyDescent="0.25">
      <c r="B17" t="e">
        <f ca="1">MATCH(Table6[POINTER],MG_3[Column3],0)</f>
        <v>#N/A</v>
      </c>
      <c r="C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acrylictf00260pc</v>
      </c>
      <c r="D17" t="s">
        <v>66</v>
      </c>
      <c r="E17" s="1" t="s">
        <v>3316</v>
      </c>
      <c r="F17">
        <v>22</v>
      </c>
      <c r="H17">
        <f ca="1">_xlfn.IFNA(SUMIF(MG_3[Column3],Table6[POINTER],MG_3[TOTAL]),"")</f>
        <v>0</v>
      </c>
      <c r="I17">
        <f ca="1">SUM(Table6[[#This Row],[AWAL]],Table6[[#This Row],[M_3]])</f>
        <v>22</v>
      </c>
    </row>
    <row r="18" spans="2:9" hidden="1" x14ac:dyDescent="0.25">
      <c r="B18" t="e">
        <f ca="1">MATCH(Table6[POINTER],MG_3[Column3],0)</f>
        <v>#N/A</v>
      </c>
      <c r="C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acrylictf00372</v>
      </c>
      <c r="D18" t="s">
        <v>67</v>
      </c>
      <c r="E18" s="1">
        <v>72</v>
      </c>
      <c r="F18">
        <v>27</v>
      </c>
      <c r="H18">
        <f ca="1">_xlfn.IFNA(SUMIF(MG_3[Column3],Table6[POINTER],MG_3[TOTAL]),"")</f>
        <v>0</v>
      </c>
      <c r="I18">
        <f ca="1">SUM(Table6[[#This Row],[AWAL]],Table6[[#This Row],[M_3]])</f>
        <v>27</v>
      </c>
    </row>
    <row r="19" spans="2:9" hidden="1" x14ac:dyDescent="0.25">
      <c r="B19" t="e">
        <f ca="1">MATCH(Table6[POINTER],MG_3[Column3],0)</f>
        <v>#N/A</v>
      </c>
      <c r="C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acrylictf00472</v>
      </c>
      <c r="D19" t="s">
        <v>68</v>
      </c>
      <c r="E19" s="1">
        <v>72</v>
      </c>
      <c r="F19">
        <v>2</v>
      </c>
      <c r="H19">
        <f ca="1">_xlfn.IFNA(SUMIF(MG_3[Column3],Table6[POINTER],MG_3[TOTAL]),"")</f>
        <v>0</v>
      </c>
      <c r="I19">
        <f ca="1">SUM(Table6[[#This Row],[AWAL]],Table6[[#This Row],[M_3]])</f>
        <v>2</v>
      </c>
    </row>
    <row r="20" spans="2:9" hidden="1" x14ac:dyDescent="0.25">
      <c r="B20" t="e">
        <f ca="1">MATCH(Table6[POINTER],MG_3[Column3],0)</f>
        <v>#N/A</v>
      </c>
      <c r="C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acrylictf00572</v>
      </c>
      <c r="D20" t="s">
        <v>69</v>
      </c>
      <c r="E20" s="1">
        <v>72</v>
      </c>
      <c r="F20">
        <v>1</v>
      </c>
      <c r="H20">
        <f ca="1">_xlfn.IFNA(SUMIF(MG_3[Column3],Table6[POINTER],MG_3[TOTAL]),"")</f>
        <v>0</v>
      </c>
      <c r="I20">
        <f ca="1">SUM(Table6[[#This Row],[AWAL]],Table6[[#This Row],[M_3]])</f>
        <v>1</v>
      </c>
    </row>
    <row r="21" spans="2:9" hidden="1" x14ac:dyDescent="0.25">
      <c r="B21" t="e">
        <f ca="1">MATCH(Table6[POINTER],MG_3[Column3],0)</f>
        <v>#N/A</v>
      </c>
      <c r="C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acrylictf00672</v>
      </c>
      <c r="D21" t="s">
        <v>70</v>
      </c>
      <c r="E21" s="1">
        <v>72</v>
      </c>
      <c r="F21">
        <v>3</v>
      </c>
      <c r="H21">
        <f ca="1">_xlfn.IFNA(SUMIF(MG_3[Column3],Table6[POINTER],MG_3[TOTAL]),"")</f>
        <v>0</v>
      </c>
      <c r="I21">
        <f ca="1">SUM(Table6[[#This Row],[AWAL]],Table6[[#This Row],[M_3]])</f>
        <v>3</v>
      </c>
    </row>
    <row r="22" spans="2:9" hidden="1" x14ac:dyDescent="0.25">
      <c r="B22" t="e">
        <f ca="1">MATCH(Table6[POINTER],MG_3[Column3],0)</f>
        <v>#N/A</v>
      </c>
      <c r="C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acrylicvtech6ls</v>
      </c>
      <c r="D22" t="s">
        <v>71</v>
      </c>
      <c r="E22" s="1" t="s">
        <v>3317</v>
      </c>
      <c r="F22">
        <v>173</v>
      </c>
      <c r="H22">
        <f ca="1">_xlfn.IFNA(SUMIF(MG_3[Column3],Table6[POINTER],MG_3[TOTAL]),"")</f>
        <v>0</v>
      </c>
      <c r="I22">
        <f ca="1">SUM(Table6[[#This Row],[AWAL]],Table6[[#This Row],[M_3]])</f>
        <v>173</v>
      </c>
    </row>
    <row r="23" spans="2:9" hidden="1" x14ac:dyDescent="0.25">
      <c r="B23" t="e">
        <f ca="1">MATCH(Table6[POINTER],MG_3[Column3],0)</f>
        <v>#N/A</v>
      </c>
      <c r="C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address107rapico100ls</v>
      </c>
      <c r="D23" t="s">
        <v>72</v>
      </c>
      <c r="E23" s="1" t="s">
        <v>3318</v>
      </c>
      <c r="F23">
        <v>1</v>
      </c>
      <c r="H23">
        <f ca="1">_xlfn.IFNA(SUMIF(MG_3[Column3],Table6[POINTER],MG_3[TOTAL]),"")</f>
        <v>0</v>
      </c>
      <c r="I23">
        <f ca="1">SUM(Table6[[#This Row],[AWAL]],Table6[[#This Row],[M_3]])</f>
        <v>1</v>
      </c>
    </row>
    <row r="24" spans="2:9" hidden="1" x14ac:dyDescent="0.25">
      <c r="B24" t="e">
        <f ca="1">MATCH(Table6[POINTER],MG_3[Column3],0)</f>
        <v>#N/A</v>
      </c>
      <c r="C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addressfancypkcholo106784ls</v>
      </c>
      <c r="D24" t="s">
        <v>73</v>
      </c>
      <c r="E24" s="1" t="s">
        <v>3319</v>
      </c>
      <c r="F24">
        <v>1</v>
      </c>
      <c r="H24">
        <f ca="1">_xlfn.IFNA(SUMIF(MG_3[Column3],Table6[POINTER],MG_3[TOTAL]),"")</f>
        <v>0</v>
      </c>
      <c r="I24">
        <f ca="1">SUM(Table6[[#This Row],[AWAL]],Table6[[#This Row],[M_3]])</f>
        <v>1</v>
      </c>
    </row>
    <row r="25" spans="2:9" hidden="1" x14ac:dyDescent="0.25">
      <c r="B25" t="e">
        <f ca="1">MATCH(Table6[POINTER],MG_3[Column3],0)</f>
        <v>#N/A</v>
      </c>
      <c r="C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addressfancypkctdkholo106200ls</v>
      </c>
      <c r="D25" t="s">
        <v>74</v>
      </c>
      <c r="E25" s="1" t="s">
        <v>3321</v>
      </c>
      <c r="F25">
        <v>1</v>
      </c>
      <c r="H25">
        <f ca="1">_xlfn.IFNA(SUMIF(MG_3[Column3],Table6[POINTER],MG_3[TOTAL]),"")</f>
        <v>0</v>
      </c>
      <c r="I25">
        <f ca="1">SUM(Table6[[#This Row],[AWAL]],Table6[[#This Row],[M_3]])</f>
        <v>1</v>
      </c>
    </row>
    <row r="26" spans="2:9" hidden="1" x14ac:dyDescent="0.25">
      <c r="B26" t="e">
        <f ca="1">MATCH(Table6[POINTER],MG_3[Column3],0)</f>
        <v>#N/A</v>
      </c>
      <c r="C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addressfancypkctdkholo106784ls</v>
      </c>
      <c r="D26" t="s">
        <v>74</v>
      </c>
      <c r="E26" s="1" t="s">
        <v>3320</v>
      </c>
      <c r="F26">
        <v>1</v>
      </c>
      <c r="H26">
        <f ca="1">_xlfn.IFNA(SUMIF(MG_3[Column3],Table6[POINTER],MG_3[TOTAL]),"")</f>
        <v>0</v>
      </c>
      <c r="I26">
        <f ca="1">SUM(Table6[[#This Row],[AWAL]],Table6[[#This Row],[M_3]])</f>
        <v>1</v>
      </c>
    </row>
    <row r="27" spans="2:9" hidden="1" x14ac:dyDescent="0.25">
      <c r="B27" t="e">
        <f ca="1">MATCH(Table6[POINTER],MG_3[Column3],0)</f>
        <v>#N/A</v>
      </c>
      <c r="C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addressfancywtpholo106500ls</v>
      </c>
      <c r="D27" t="s">
        <v>75</v>
      </c>
      <c r="E27" s="1" t="s">
        <v>3322</v>
      </c>
      <c r="F27">
        <v>4</v>
      </c>
      <c r="H27">
        <f ca="1">_xlfn.IFNA(SUMIF(MG_3[Column3],Table6[POINTER],MG_3[TOTAL]),"")</f>
        <v>0</v>
      </c>
      <c r="I27">
        <f ca="1">SUM(Table6[[#This Row],[AWAL]],Table6[[#This Row],[M_3]])</f>
        <v>4</v>
      </c>
    </row>
    <row r="28" spans="2:9" hidden="1" x14ac:dyDescent="0.25">
      <c r="B28" t="e">
        <f ca="1">MATCH(Table6[POINTER],MG_3[Column3],0)</f>
        <v>#N/A</v>
      </c>
      <c r="C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addresshkmill2000230ls</v>
      </c>
      <c r="D28" t="s">
        <v>76</v>
      </c>
      <c r="E28" s="1" t="s">
        <v>3323</v>
      </c>
      <c r="F28">
        <v>12</v>
      </c>
      <c r="H28">
        <f ca="1">_xlfn.IFNA(SUMIF(MG_3[Column3],Table6[POINTER],MG_3[TOTAL]),"")</f>
        <v>0</v>
      </c>
      <c r="I28">
        <f ca="1">SUM(Table6[[#This Row],[AWAL]],Table6[[#This Row],[M_3]])</f>
        <v>12</v>
      </c>
    </row>
    <row r="29" spans="2:9" hidden="1" x14ac:dyDescent="0.25">
      <c r="B29" t="e">
        <f ca="1">MATCH(Table6[POINTER],MG_3[Column3],0)</f>
        <v>#N/A</v>
      </c>
      <c r="C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addresskacax1002indeks42ls</v>
      </c>
      <c r="D29" t="s">
        <v>77</v>
      </c>
      <c r="E29" s="1" t="s">
        <v>3324</v>
      </c>
      <c r="F29">
        <v>1</v>
      </c>
      <c r="H29">
        <f ca="1">_xlfn.IFNA(SUMIF(MG_3[Column3],Table6[POINTER],MG_3[TOTAL]),"")</f>
        <v>0</v>
      </c>
      <c r="I29">
        <f ca="1">SUM(Table6[[#This Row],[AWAL]],Table6[[#This Row],[M_3]])</f>
        <v>1</v>
      </c>
    </row>
    <row r="30" spans="2:9" hidden="1" x14ac:dyDescent="0.25">
      <c r="B30" t="e">
        <f ca="1">MATCH(Table6[POINTER],MG_3[Column3],0)</f>
        <v>#N/A</v>
      </c>
      <c r="C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addressmagnit056gantkunci125ls</v>
      </c>
      <c r="D30" t="s">
        <v>78</v>
      </c>
      <c r="E30" s="1" t="s">
        <v>3325</v>
      </c>
      <c r="F30">
        <v>14</v>
      </c>
      <c r="H30">
        <f ca="1">_xlfn.IFNA(SUMIF(MG_3[Column3],Table6[POINTER],MG_3[TOTAL]),"")</f>
        <v>0</v>
      </c>
      <c r="I30">
        <f ca="1">SUM(Table6[[#This Row],[AWAL]],Table6[[#This Row],[M_3]])</f>
        <v>14</v>
      </c>
    </row>
    <row r="31" spans="2:9" hidden="1" x14ac:dyDescent="0.25">
      <c r="B31" t="e">
        <f ca="1">MATCH(Table6[POINTER],MG_3[Column3],0)</f>
        <v>#N/A</v>
      </c>
      <c r="C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addressmagnit058bsr125ls</v>
      </c>
      <c r="D31" t="s">
        <v>79</v>
      </c>
      <c r="E31" s="1" t="s">
        <v>3325</v>
      </c>
      <c r="F31">
        <v>7</v>
      </c>
      <c r="H31">
        <f ca="1">_xlfn.IFNA(SUMIF(MG_3[Column3],Table6[POINTER],MG_3[TOTAL]),"")</f>
        <v>0</v>
      </c>
      <c r="I31">
        <f ca="1">SUM(Table6[[#This Row],[AWAL]],Table6[[#This Row],[M_3]])</f>
        <v>7</v>
      </c>
    </row>
    <row r="32" spans="2:9" hidden="1" x14ac:dyDescent="0.25">
      <c r="B32" t="e">
        <f ca="1">MATCH(Table6[POINTER],MG_3[Column3],0)</f>
        <v>#N/A</v>
      </c>
      <c r="C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addressmagnitartishongkong50ls</v>
      </c>
      <c r="D32" t="s">
        <v>80</v>
      </c>
      <c r="E32" s="1" t="s">
        <v>3326</v>
      </c>
      <c r="F32">
        <v>1</v>
      </c>
      <c r="H32">
        <f ca="1">_xlfn.IFNA(SUMIF(MG_3[Column3],Table6[POINTER],MG_3[TOTAL]),"")</f>
        <v>0</v>
      </c>
      <c r="I32">
        <f ca="1">SUM(Table6[[#This Row],[AWAL]],Table6[[#This Row],[M_3]])</f>
        <v>1</v>
      </c>
    </row>
    <row r="33" spans="2:9" hidden="1" x14ac:dyDescent="0.25">
      <c r="B33" t="e">
        <f ca="1">MATCH(Table6[POINTER],MG_3[Column3],0)</f>
        <v>#N/A</v>
      </c>
      <c r="C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addressmagnitf4gantkunci1200pc</v>
      </c>
      <c r="D33" t="s">
        <v>81</v>
      </c>
      <c r="E33" s="1" t="s">
        <v>3327</v>
      </c>
      <c r="F33">
        <v>2</v>
      </c>
      <c r="H33">
        <f ca="1">_xlfn.IFNA(SUMIF(MG_3[Column3],Table6[POINTER],MG_3[TOTAL]),"")</f>
        <v>0</v>
      </c>
      <c r="I33">
        <f ca="1">SUM(Table6[[#This Row],[AWAL]],Table6[[#This Row],[M_3]])</f>
        <v>2</v>
      </c>
    </row>
    <row r="34" spans="2:9" hidden="1" x14ac:dyDescent="0.25">
      <c r="B34" t="e">
        <f ca="1">MATCH(Table6[POINTER],MG_3[Column3],0)</f>
        <v>#N/A</v>
      </c>
      <c r="C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addressmagnithkb5372wrn500pc</v>
      </c>
      <c r="D34" t="s">
        <v>82</v>
      </c>
      <c r="E34" s="1" t="s">
        <v>3328</v>
      </c>
      <c r="F34">
        <v>6</v>
      </c>
      <c r="H34">
        <f ca="1">_xlfn.IFNA(SUMIF(MG_3[Column3],Table6[POINTER],MG_3[TOTAL]),"")</f>
        <v>0</v>
      </c>
      <c r="I34">
        <f ca="1">SUM(Table6[[#This Row],[AWAL]],Table6[[#This Row],[M_3]])</f>
        <v>6</v>
      </c>
    </row>
    <row r="35" spans="2:9" hidden="1" x14ac:dyDescent="0.25">
      <c r="B35" t="e">
        <f ca="1">MATCH(Table6[POINTER],MG_3[Column3],0)</f>
        <v>#N/A</v>
      </c>
      <c r="C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addressmagnitkclwtp120ls</v>
      </c>
      <c r="D35" t="s">
        <v>83</v>
      </c>
      <c r="E35" s="1" t="s">
        <v>3329</v>
      </c>
      <c r="F35">
        <v>2</v>
      </c>
      <c r="H35">
        <f ca="1">_xlfn.IFNA(SUMIF(MG_3[Column3],Table6[POINTER],MG_3[TOTAL]),"")</f>
        <v>0</v>
      </c>
      <c r="I35">
        <f ca="1">SUM(Table6[[#This Row],[AWAL]],Table6[[#This Row],[M_3]])</f>
        <v>2</v>
      </c>
    </row>
    <row r="36" spans="2:9" hidden="1" x14ac:dyDescent="0.25">
      <c r="B36" t="e">
        <f ca="1">MATCH(Table6[POINTER],MG_3[Column3],0)</f>
        <v>#N/A</v>
      </c>
      <c r="C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addressmagnitpkcliekcl5tg5120ls</v>
      </c>
      <c r="D36" t="s">
        <v>84</v>
      </c>
      <c r="E36" s="1" t="s">
        <v>3329</v>
      </c>
      <c r="F36">
        <v>10</v>
      </c>
      <c r="H36">
        <f ca="1">_xlfn.IFNA(SUMIF(MG_3[Column3],Table6[POINTER],MG_3[TOTAL]),"")</f>
        <v>0</v>
      </c>
      <c r="I36">
        <f ca="1">SUM(Table6[[#This Row],[AWAL]],Table6[[#This Row],[M_3]])</f>
        <v>10</v>
      </c>
    </row>
    <row r="37" spans="2:9" hidden="1" x14ac:dyDescent="0.25">
      <c r="B37" t="e">
        <f ca="1">MATCH(Table6[POINTER],MG_3[Column3],0)</f>
        <v>#N/A</v>
      </c>
      <c r="C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addressmagnitpkcbsrlie96ls</v>
      </c>
      <c r="D37" t="s">
        <v>85</v>
      </c>
      <c r="E37" s="1" t="s">
        <v>3330</v>
      </c>
      <c r="F37">
        <v>9</v>
      </c>
      <c r="H37">
        <f ca="1">_xlfn.IFNA(SUMIF(MG_3[Column3],Table6[POINTER],MG_3[TOTAL]),"")</f>
        <v>0</v>
      </c>
      <c r="I37">
        <f ca="1">SUM(Table6[[#This Row],[AWAL]],Table6[[#This Row],[M_3]])</f>
        <v>9</v>
      </c>
    </row>
    <row r="38" spans="2:9" hidden="1" x14ac:dyDescent="0.25">
      <c r="B38" t="e">
        <f ca="1">MATCH(Table6[POINTER],MG_3[Column3],0)</f>
        <v>#N/A</v>
      </c>
      <c r="C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addressmagnitpkcbsrmmas1000pc</v>
      </c>
      <c r="D38" t="s">
        <v>86</v>
      </c>
      <c r="E38" s="1" t="s">
        <v>3331</v>
      </c>
      <c r="F38">
        <v>1</v>
      </c>
      <c r="H38">
        <f ca="1">_xlfn.IFNA(SUMIF(MG_3[Column3],Table6[POINTER],MG_3[TOTAL]),"")</f>
        <v>0</v>
      </c>
      <c r="I38">
        <f ca="1">SUM(Table6[[#This Row],[AWAL]],Table6[[#This Row],[M_3]])</f>
        <v>1</v>
      </c>
    </row>
    <row r="39" spans="2:9" hidden="1" x14ac:dyDescent="0.25">
      <c r="B39" t="e">
        <f ca="1">MATCH(Table6[POINTER],MG_3[Column3],0)</f>
        <v>#N/A</v>
      </c>
      <c r="C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addressmagnittalhk3br2bsr60ls</v>
      </c>
      <c r="D39" t="s">
        <v>87</v>
      </c>
      <c r="E39" s="1" t="s">
        <v>3332</v>
      </c>
      <c r="F39">
        <v>5</v>
      </c>
      <c r="H39">
        <f ca="1">_xlfn.IFNA(SUMIF(MG_3[Column3],Table6[POINTER],MG_3[TOTAL]),"")</f>
        <v>0</v>
      </c>
      <c r="I39">
        <f ca="1">SUM(Table6[[#This Row],[AWAL]],Table6[[#This Row],[M_3]])</f>
        <v>5</v>
      </c>
    </row>
    <row r="40" spans="2:9" hidden="1" x14ac:dyDescent="0.25">
      <c r="B40" t="e">
        <f ca="1">MATCH(Table6[POINTER],MG_3[Column3],0)</f>
        <v>#N/A</v>
      </c>
      <c r="C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addressmagnittamhk6dny4br6bsr60ls</v>
      </c>
      <c r="D40" t="s">
        <v>88</v>
      </c>
      <c r="E40" s="1" t="s">
        <v>3332</v>
      </c>
      <c r="F40">
        <v>16</v>
      </c>
      <c r="H40">
        <f ca="1">_xlfn.IFNA(SUMIF(MG_3[Column3],Table6[POINTER],MG_3[TOTAL]),"")</f>
        <v>0</v>
      </c>
      <c r="I40">
        <f ca="1">SUM(Table6[[#This Row],[AWAL]],Table6[[#This Row],[M_3]])</f>
        <v>16</v>
      </c>
    </row>
    <row r="41" spans="2:9" hidden="1" x14ac:dyDescent="0.25">
      <c r="B41" t="e">
        <f ca="1">MATCH(Table6[POINTER],MG_3[Column3],0)</f>
        <v>#N/A</v>
      </c>
      <c r="C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addressmagnittgwtp120ls</v>
      </c>
      <c r="D41" t="s">
        <v>89</v>
      </c>
      <c r="E41" s="1" t="s">
        <v>3329</v>
      </c>
      <c r="F41">
        <v>1</v>
      </c>
      <c r="H41">
        <f ca="1">_xlfn.IFNA(SUMIF(MG_3[Column3],Table6[POINTER],MG_3[TOTAL]),"")</f>
        <v>0</v>
      </c>
      <c r="I41">
        <f ca="1">SUM(Table6[[#This Row],[AWAL]],Table6[[#This Row],[M_3]])</f>
        <v>1</v>
      </c>
    </row>
    <row r="42" spans="2:9" hidden="1" x14ac:dyDescent="0.25">
      <c r="B42" t="e">
        <f ca="1">MATCH(Table6[POINTER],MG_3[Column3],0)</f>
        <v>#N/A</v>
      </c>
      <c r="C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addresstelpmmoroa06080161a0628012190ls</v>
      </c>
      <c r="D42" t="s">
        <v>90</v>
      </c>
      <c r="E42" s="1" t="s">
        <v>3333</v>
      </c>
      <c r="F42">
        <v>2</v>
      </c>
      <c r="H42">
        <f ca="1">_xlfn.IFNA(SUMIF(MG_3[Column3],Table6[POINTER],MG_3[TOTAL]),"")</f>
        <v>0</v>
      </c>
      <c r="I42">
        <f ca="1">SUM(Table6[[#This Row],[AWAL]],Table6[[#This Row],[M_3]])</f>
        <v>2</v>
      </c>
    </row>
    <row r="43" spans="2:9" hidden="1" x14ac:dyDescent="0.25">
      <c r="B43" t="e">
        <f ca="1">MATCH(Table6[POINTER],MG_3[Column3],0)</f>
        <v>#N/A</v>
      </c>
      <c r="C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agenda22kba22k160pc</v>
      </c>
      <c r="D43" t="s">
        <v>91</v>
      </c>
      <c r="E43" s="1" t="s">
        <v>3334</v>
      </c>
      <c r="F43">
        <v>1</v>
      </c>
      <c r="H43">
        <f ca="1">_xlfn.IFNA(SUMIF(MG_3[Column3],Table6[POINTER],MG_3[TOTAL]),"")</f>
        <v>0</v>
      </c>
      <c r="I43">
        <f ca="1">SUM(Table6[[#This Row],[AWAL]],Table6[[#This Row],[M_3]])</f>
        <v>1</v>
      </c>
    </row>
    <row r="44" spans="2:9" hidden="1" x14ac:dyDescent="0.25">
      <c r="B44" t="e">
        <f ca="1">MATCH(Table6[POINTER],MG_3[Column3],0)</f>
        <v>#N/A</v>
      </c>
      <c r="C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agenda32kba32kkuncib300pc</v>
      </c>
      <c r="D44" t="s">
        <v>92</v>
      </c>
      <c r="E44" s="1" t="s">
        <v>3335</v>
      </c>
      <c r="F44">
        <v>2</v>
      </c>
      <c r="H44">
        <f ca="1">_xlfn.IFNA(SUMIF(MG_3[Column3],Table6[POINTER],MG_3[TOTAL]),"")</f>
        <v>0</v>
      </c>
      <c r="I44">
        <f ca="1">SUM(Table6[[#This Row],[AWAL]],Table6[[#This Row],[M_3]])</f>
        <v>2</v>
      </c>
    </row>
    <row r="45" spans="2:9" hidden="1" x14ac:dyDescent="0.25">
      <c r="B45" t="e">
        <f ca="1">MATCH(Table6[POINTER],MG_3[Column3],0)</f>
        <v>#N/A</v>
      </c>
      <c r="C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agenda48khitam513200pcs</v>
      </c>
      <c r="D45" t="s">
        <v>93</v>
      </c>
      <c r="E45" s="1" t="s">
        <v>3336</v>
      </c>
      <c r="F45">
        <v>4</v>
      </c>
      <c r="H45">
        <f ca="1">_xlfn.IFNA(SUMIF(MG_3[Column3],Table6[POINTER],MG_3[TOTAL]),"")</f>
        <v>0</v>
      </c>
      <c r="I45">
        <f ca="1">SUM(Table6[[#This Row],[AWAL]],Table6[[#This Row],[M_3]])</f>
        <v>4</v>
      </c>
    </row>
    <row r="46" spans="2:9" hidden="1" x14ac:dyDescent="0.25">
      <c r="B46" t="e">
        <f ca="1">MATCH(Table6[POINTER],MG_3[Column3],0)</f>
        <v>#N/A</v>
      </c>
      <c r="C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agenda50k511240pcs</v>
      </c>
      <c r="D46" t="s">
        <v>94</v>
      </c>
      <c r="E46" s="1" t="s">
        <v>3337</v>
      </c>
      <c r="F46">
        <v>3</v>
      </c>
      <c r="H46">
        <f ca="1">_xlfn.IFNA(SUMIF(MG_3[Column3],Table6[POINTER],MG_3[TOTAL]),"")</f>
        <v>0</v>
      </c>
      <c r="I46">
        <f ca="1">SUM(Table6[[#This Row],[AWAL]],Table6[[#This Row],[M_3]])</f>
        <v>3</v>
      </c>
    </row>
    <row r="47" spans="2:9" hidden="1" x14ac:dyDescent="0.25">
      <c r="B47" t="e">
        <f ca="1">MATCH(Table6[POINTER],MG_3[Column3],0)</f>
        <v>#N/A</v>
      </c>
      <c r="C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agenda704848kbc335160pcs</v>
      </c>
      <c r="D47" t="s">
        <v>95</v>
      </c>
      <c r="E47" s="1" t="s">
        <v>3338</v>
      </c>
      <c r="F47">
        <v>1</v>
      </c>
      <c r="H47">
        <f ca="1">_xlfn.IFNA(SUMIF(MG_3[Column3],Table6[POINTER],MG_3[TOTAL]),"")</f>
        <v>0</v>
      </c>
      <c r="I47">
        <f ca="1">SUM(Table6[[#This Row],[AWAL]],Table6[[#This Row],[M_3]])</f>
        <v>1</v>
      </c>
    </row>
    <row r="48" spans="2:9" hidden="1" x14ac:dyDescent="0.25">
      <c r="B48" t="e">
        <f ca="1">MATCH(Table6[POINTER],MG_3[Column3],0)</f>
        <v>#N/A</v>
      </c>
      <c r="C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agendakulitulark270pc</v>
      </c>
      <c r="D48" t="s">
        <v>96</v>
      </c>
      <c r="E48" s="1" t="s">
        <v>3339</v>
      </c>
      <c r="F48">
        <v>1</v>
      </c>
      <c r="H48">
        <f ca="1">_xlfn.IFNA(SUMIF(MG_3[Column3],Table6[POINTER],MG_3[TOTAL]),"")</f>
        <v>0</v>
      </c>
      <c r="I48">
        <f ca="1">SUM(Table6[[#This Row],[AWAL]],Table6[[#This Row],[M_3]])</f>
        <v>1</v>
      </c>
    </row>
    <row r="49" spans="2:9" hidden="1" x14ac:dyDescent="0.25">
      <c r="B49" t="e">
        <f ca="1">MATCH(Table6[POINTER],MG_3[Column3],0)</f>
        <v>#N/A</v>
      </c>
      <c r="C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alphabethurufabc8714456pc</v>
      </c>
      <c r="D49" t="s">
        <v>97</v>
      </c>
      <c r="E49" s="1" t="s">
        <v>3340</v>
      </c>
      <c r="F49">
        <v>7</v>
      </c>
      <c r="H49">
        <f ca="1">_xlfn.IFNA(SUMIF(MG_3[Column3],Table6[POINTER],MG_3[TOTAL]),"")</f>
        <v>0</v>
      </c>
      <c r="I49">
        <f ca="1">SUM(Table6[[#This Row],[AWAL]],Table6[[#This Row],[M_3]])</f>
        <v>7</v>
      </c>
    </row>
    <row r="50" spans="2:9" hidden="1" x14ac:dyDescent="0.25">
      <c r="B50" t="e">
        <f ca="1">MATCH(Table6[POINTER],MG_3[Column3],0)</f>
        <v>#N/A</v>
      </c>
      <c r="C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alphabethurufabc8715456pc</v>
      </c>
      <c r="D50" t="s">
        <v>98</v>
      </c>
      <c r="E50" s="1" t="s">
        <v>3340</v>
      </c>
      <c r="F50">
        <v>6</v>
      </c>
      <c r="H50">
        <f ca="1">_xlfn.IFNA(SUMIF(MG_3[Column3],Table6[POINTER],MG_3[TOTAL]),"")</f>
        <v>0</v>
      </c>
      <c r="I50">
        <f ca="1">SUM(Table6[[#This Row],[AWAL]],Table6[[#This Row],[M_3]])</f>
        <v>6</v>
      </c>
    </row>
    <row r="51" spans="2:9" hidden="1" x14ac:dyDescent="0.25">
      <c r="B51" t="e">
        <f ca="1">MATCH(Table6[POINTER],MG_3[Column3],0)</f>
        <v>#N/A</v>
      </c>
      <c r="C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alphabetmagneticletterhuruf400pc</v>
      </c>
      <c r="D51" t="s">
        <v>99</v>
      </c>
      <c r="E51" s="1" t="s">
        <v>3341</v>
      </c>
      <c r="F51">
        <v>21</v>
      </c>
      <c r="H51">
        <f ca="1">_xlfn.IFNA(SUMIF(MG_3[Column3],Table6[POINTER],MG_3[TOTAL]),"")</f>
        <v>0</v>
      </c>
      <c r="I51">
        <f ca="1">SUM(Table6[[#This Row],[AWAL]],Table6[[#This Row],[M_3]])</f>
        <v>21</v>
      </c>
    </row>
    <row r="52" spans="2:9" hidden="1" x14ac:dyDescent="0.25">
      <c r="B52" t="e">
        <f ca="1">MATCH(Table6[POINTER],MG_3[Column3],0)</f>
        <v>#N/A</v>
      </c>
      <c r="C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alphabetmagneticnumberangka400pc</v>
      </c>
      <c r="D52" t="s">
        <v>100</v>
      </c>
      <c r="E52" s="1" t="s">
        <v>3341</v>
      </c>
      <c r="F52">
        <v>25</v>
      </c>
      <c r="H52">
        <f ca="1">_xlfn.IFNA(SUMIF(MG_3[Column3],Table6[POINTER],MG_3[TOTAL]),"")</f>
        <v>0</v>
      </c>
      <c r="I52">
        <f ca="1">SUM(Table6[[#This Row],[AWAL]],Table6[[#This Row],[M_3]])</f>
        <v>25</v>
      </c>
    </row>
    <row r="53" spans="2:9" hidden="1" x14ac:dyDescent="0.25">
      <c r="B53" t="e">
        <f ca="1">MATCH(Table6[POINTER],MG_3[Column3],0)</f>
        <v>#N/A</v>
      </c>
      <c r="C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alphabetmagnitangkaak18026400pc</v>
      </c>
      <c r="D53" t="s">
        <v>101</v>
      </c>
      <c r="E53" s="1" t="s">
        <v>3341</v>
      </c>
      <c r="F53">
        <v>17</v>
      </c>
      <c r="H53">
        <f ca="1">_xlfn.IFNA(SUMIF(MG_3[Column3],Table6[POINTER],MG_3[TOTAL]),"")</f>
        <v>0</v>
      </c>
      <c r="I53">
        <f ca="1">SUM(Table6[[#This Row],[AWAL]],Table6[[#This Row],[M_3]])</f>
        <v>17</v>
      </c>
    </row>
    <row r="54" spans="2:9" hidden="1" x14ac:dyDescent="0.25">
      <c r="B54" t="e">
        <f ca="1">MATCH(Table6[POINTER],MG_3[Column3],0)</f>
        <v>#N/A</v>
      </c>
      <c r="C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alphabetmagnithurufak17005400pc</v>
      </c>
      <c r="D54" t="s">
        <v>102</v>
      </c>
      <c r="E54" s="1" t="s">
        <v>3341</v>
      </c>
      <c r="F54">
        <v>19</v>
      </c>
      <c r="H54">
        <f ca="1">_xlfn.IFNA(SUMIF(MG_3[Column3],Table6[POINTER],MG_3[TOTAL]),"")</f>
        <v>0</v>
      </c>
      <c r="I54">
        <f ca="1">SUM(Table6[[#This Row],[AWAL]],Table6[[#This Row],[M_3]])</f>
        <v>19</v>
      </c>
    </row>
    <row r="55" spans="2:9" hidden="1" x14ac:dyDescent="0.25">
      <c r="B55" t="e">
        <f ca="1">MATCH(Table6[POINTER],MG_3[Column3],0)</f>
        <v>#N/A</v>
      </c>
      <c r="C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amplopbe5540ls</v>
      </c>
      <c r="D55" t="s">
        <v>103</v>
      </c>
      <c r="E55" s="1" t="s">
        <v>3342</v>
      </c>
      <c r="F55">
        <v>4</v>
      </c>
      <c r="H55">
        <f ca="1">_xlfn.IFNA(SUMIF(MG_3[Column3],Table6[POINTER],MG_3[TOTAL]),"")</f>
        <v>0</v>
      </c>
      <c r="I55">
        <f ca="1">SUM(Table6[[#This Row],[AWAL]],Table6[[#This Row],[M_3]])</f>
        <v>4</v>
      </c>
    </row>
    <row r="56" spans="2:9" hidden="1" x14ac:dyDescent="0.25">
      <c r="B56" t="e">
        <f ca="1">MATCH(Table6[POINTER],MG_3[Column3],0)</f>
        <v>#N/A</v>
      </c>
      <c r="C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amplopdatabt5350ls</v>
      </c>
      <c r="D56" t="s">
        <v>104</v>
      </c>
      <c r="E56" s="1" t="s">
        <v>3326</v>
      </c>
      <c r="F56">
        <v>3</v>
      </c>
      <c r="H56">
        <f ca="1">_xlfn.IFNA(SUMIF(MG_3[Column3],Table6[POINTER],MG_3[TOTAL]),"")</f>
        <v>0</v>
      </c>
      <c r="I56">
        <f ca="1">SUM(Table6[[#This Row],[AWAL]],Table6[[#This Row],[M_3]])</f>
        <v>3</v>
      </c>
    </row>
    <row r="57" spans="2:9" hidden="1" x14ac:dyDescent="0.25">
      <c r="B57" t="e">
        <f ca="1">MATCH(Table6[POINTER],MG_3[Column3],0)</f>
        <v>#N/A</v>
      </c>
      <c r="C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amplopdatagastagd57240</v>
      </c>
      <c r="D57" t="s">
        <v>105</v>
      </c>
      <c r="E57" s="1">
        <v>240</v>
      </c>
      <c r="F57">
        <v>2</v>
      </c>
      <c r="H57">
        <f ca="1">_xlfn.IFNA(SUMIF(MG_3[Column3],Table6[POINTER],MG_3[TOTAL]),"")</f>
        <v>0</v>
      </c>
      <c r="I57">
        <f ca="1">SUM(Table6[[#This Row],[AWAL]],Table6[[#This Row],[M_3]])</f>
        <v>2</v>
      </c>
    </row>
    <row r="58" spans="2:9" hidden="1" x14ac:dyDescent="0.25">
      <c r="B58" t="e">
        <f ca="1">MATCH(Table6[POINTER],MG_3[Column3],0)</f>
        <v>#N/A</v>
      </c>
      <c r="C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amplopdatamicrotopcf57240pc</v>
      </c>
      <c r="D58" t="s">
        <v>106</v>
      </c>
      <c r="E58" s="1" t="s">
        <v>3343</v>
      </c>
      <c r="F58">
        <v>4</v>
      </c>
      <c r="H58">
        <f ca="1">_xlfn.IFNA(SUMIF(MG_3[Column3],Table6[POINTER],MG_3[TOTAL]),"")</f>
        <v>0</v>
      </c>
      <c r="I58">
        <f ca="1">SUM(Table6[[#This Row],[AWAL]],Table6[[#This Row],[M_3]])</f>
        <v>4</v>
      </c>
    </row>
    <row r="59" spans="2:9" hidden="1" x14ac:dyDescent="0.25">
      <c r="B59" t="e">
        <f ca="1">MATCH(Table6[POINTER],MG_3[Column3],0)</f>
        <v>#N/A</v>
      </c>
      <c r="C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amplopdatateslats55batik50ls</v>
      </c>
      <c r="D59" t="s">
        <v>107</v>
      </c>
      <c r="E59" s="1" t="s">
        <v>3326</v>
      </c>
      <c r="F59">
        <v>3</v>
      </c>
      <c r="H59">
        <f ca="1">_xlfn.IFNA(SUMIF(MG_3[Column3],Table6[POINTER],MG_3[TOTAL]),"")</f>
        <v>0</v>
      </c>
      <c r="I59">
        <f ca="1">SUM(Table6[[#This Row],[AWAL]],Table6[[#This Row],[M_3]])</f>
        <v>3</v>
      </c>
    </row>
    <row r="60" spans="2:9" hidden="1" x14ac:dyDescent="0.25">
      <c r="B60" t="e">
        <f ca="1">MATCH(Table6[POINTER],MG_3[Column3],0)</f>
        <v>#N/A</v>
      </c>
      <c r="C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amplopdatamapgastagf5630lsn</v>
      </c>
      <c r="D60" t="s">
        <v>108</v>
      </c>
      <c r="E60" s="1" t="s">
        <v>3344</v>
      </c>
      <c r="F60">
        <v>1</v>
      </c>
      <c r="H60">
        <f ca="1">_xlfn.IFNA(SUMIF(MG_3[Column3],Table6[POINTER],MG_3[TOTAL]),"")</f>
        <v>0</v>
      </c>
      <c r="I60">
        <f ca="1">SUM(Table6[[#This Row],[AWAL]],Table6[[#This Row],[M_3]])</f>
        <v>1</v>
      </c>
    </row>
    <row r="61" spans="2:9" hidden="1" x14ac:dyDescent="0.25">
      <c r="B61" t="e">
        <f ca="1">MATCH(Table6[POINTER],MG_3[Column3],0)</f>
        <v>#N/A</v>
      </c>
      <c r="C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amplopf5480ls</v>
      </c>
      <c r="D61" t="s">
        <v>109</v>
      </c>
      <c r="E61" s="1" t="s">
        <v>3345</v>
      </c>
      <c r="F61">
        <v>2</v>
      </c>
      <c r="H61">
        <f ca="1">_xlfn.IFNA(SUMIF(MG_3[Column3],Table6[POINTER],MG_3[TOTAL]),"")</f>
        <v>0</v>
      </c>
      <c r="I61">
        <f ca="1">SUM(Table6[[#This Row],[AWAL]],Table6[[#This Row],[M_3]])</f>
        <v>2</v>
      </c>
    </row>
    <row r="62" spans="2:9" hidden="1" x14ac:dyDescent="0.25">
      <c r="B62" t="e">
        <f ca="1">MATCH(Table6[POINTER],MG_3[Column3],0)</f>
        <v>#N/A</v>
      </c>
      <c r="C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amplopgastace56360ls</v>
      </c>
      <c r="D62" t="s">
        <v>110</v>
      </c>
      <c r="E62" s="1" t="s">
        <v>3346</v>
      </c>
      <c r="F62">
        <v>1</v>
      </c>
      <c r="H62">
        <f ca="1">_xlfn.IFNA(SUMIF(MG_3[Column3],Table6[POINTER],MG_3[TOTAL]),"")</f>
        <v>0</v>
      </c>
      <c r="I62">
        <f ca="1">SUM(Table6[[#This Row],[AWAL]],Table6[[#This Row],[M_3]])</f>
        <v>1</v>
      </c>
    </row>
    <row r="63" spans="2:9" hidden="1" x14ac:dyDescent="0.25">
      <c r="B63" t="e">
        <f ca="1">MATCH(Table6[POINTER],MG_3[Column3],0)</f>
        <v>#N/A</v>
      </c>
      <c r="C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amplopgastafc5630ls</v>
      </c>
      <c r="D63" t="s">
        <v>111</v>
      </c>
      <c r="E63" s="1" t="s">
        <v>3347</v>
      </c>
      <c r="F63">
        <v>3</v>
      </c>
      <c r="H63">
        <f ca="1">_xlfn.IFNA(SUMIF(MG_3[Column3],Table6[POINTER],MG_3[TOTAL]),"")</f>
        <v>0</v>
      </c>
      <c r="I63">
        <f ca="1">SUM(Table6[[#This Row],[AWAL]],Table6[[#This Row],[M_3]])</f>
        <v>3</v>
      </c>
    </row>
    <row r="64" spans="2:9" hidden="1" x14ac:dyDescent="0.25">
      <c r="B64" t="e">
        <f ca="1">MATCH(Table6[POINTER],MG_3[Column3],0)</f>
        <v>#N/A</v>
      </c>
      <c r="C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amplopgastagd56360</v>
      </c>
      <c r="D64" t="s">
        <v>112</v>
      </c>
      <c r="E64" s="1">
        <v>360</v>
      </c>
      <c r="F64">
        <v>1</v>
      </c>
      <c r="H64">
        <f ca="1">_xlfn.IFNA(SUMIF(MG_3[Column3],Table6[POINTER],MG_3[TOTAL]),"")</f>
        <v>0</v>
      </c>
      <c r="I64">
        <f ca="1">SUM(Table6[[#This Row],[AWAL]],Table6[[#This Row],[M_3]])</f>
        <v>1</v>
      </c>
    </row>
    <row r="65" spans="2:9" hidden="1" x14ac:dyDescent="0.25">
      <c r="B65" t="e">
        <f ca="1">MATCH(Table6[POINTER],MG_3[Column3],0)</f>
        <v>#N/A</v>
      </c>
      <c r="C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amplophutangpiutang500</v>
      </c>
      <c r="D65" t="s">
        <v>113</v>
      </c>
      <c r="E65" s="1">
        <v>500</v>
      </c>
      <c r="F65">
        <v>3</v>
      </c>
      <c r="H65">
        <f ca="1">_xlfn.IFNA(SUMIF(MG_3[Column3],Table6[POINTER],MG_3[TOTAL]),"")</f>
        <v>0</v>
      </c>
      <c r="I65">
        <f ca="1">SUM(Table6[[#This Row],[AWAL]],Table6[[#This Row],[M_3]])</f>
        <v>3</v>
      </c>
    </row>
    <row r="66" spans="2:9" hidden="1" x14ac:dyDescent="0.25">
      <c r="B66" t="e">
        <f ca="1">MATCH(Table6[POINTER],MG_3[Column3],0)</f>
        <v>#N/A</v>
      </c>
      <c r="C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amplopkd865b540ls</v>
      </c>
      <c r="D66" t="s">
        <v>114</v>
      </c>
      <c r="E66" s="1" t="s">
        <v>3342</v>
      </c>
      <c r="F66">
        <v>4</v>
      </c>
      <c r="H66">
        <f ca="1">_xlfn.IFNA(SUMIF(MG_3[Column3],Table6[POINTER],MG_3[TOTAL]),"")</f>
        <v>0</v>
      </c>
      <c r="I66">
        <f ca="1">SUM(Table6[[#This Row],[AWAL]],Table6[[#This Row],[M_3]])</f>
        <v>4</v>
      </c>
    </row>
    <row r="67" spans="2:9" hidden="1" x14ac:dyDescent="0.25">
      <c r="B67" t="e">
        <f ca="1">MATCH(Table6[POINTER],MG_3[Column3],0)</f>
        <v>#N/A</v>
      </c>
      <c r="C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amplopmicrotopdataf53b5100lsn</v>
      </c>
      <c r="D67" t="s">
        <v>115</v>
      </c>
      <c r="E67" s="1" t="s">
        <v>3348</v>
      </c>
      <c r="F67">
        <v>1</v>
      </c>
      <c r="H67">
        <f ca="1">_xlfn.IFNA(SUMIF(MG_3[Column3],Table6[POINTER],MG_3[TOTAL]),"")</f>
        <v>0</v>
      </c>
      <c r="I67">
        <f ca="1">SUM(Table6[[#This Row],[AWAL]],Table6[[#This Row],[M_3]])</f>
        <v>1</v>
      </c>
    </row>
    <row r="68" spans="2:9" hidden="1" x14ac:dyDescent="0.25">
      <c r="B68" t="e">
        <f ca="1">MATCH(Table6[POINTER],MG_3[Column3],0)</f>
        <v>#N/A</v>
      </c>
      <c r="C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amplopdataenvelopedea4576pc</v>
      </c>
      <c r="D68" t="s">
        <v>116</v>
      </c>
      <c r="E68" s="1" t="s">
        <v>3349</v>
      </c>
      <c r="F68">
        <v>4</v>
      </c>
      <c r="H68">
        <f ca="1">_xlfn.IFNA(SUMIF(MG_3[Column3],Table6[POINTER],MG_3[TOTAL]),"")</f>
        <v>0</v>
      </c>
      <c r="I68">
        <f ca="1">SUM(Table6[[#This Row],[AWAL]],Table6[[#This Row],[M_3]])</f>
        <v>4</v>
      </c>
    </row>
    <row r="69" spans="2:9" hidden="1" x14ac:dyDescent="0.25">
      <c r="B69" t="e">
        <f ca="1">MATCH(Table6[POINTER],MG_3[Column3],0)</f>
        <v>#N/A</v>
      </c>
      <c r="C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amplopmapdatafc53600pc</v>
      </c>
      <c r="D69" t="s">
        <v>117</v>
      </c>
      <c r="E69" s="1" t="s">
        <v>3350</v>
      </c>
      <c r="F69">
        <v>3</v>
      </c>
      <c r="H69">
        <f ca="1">_xlfn.IFNA(SUMIF(MG_3[Column3],Table6[POINTER],MG_3[TOTAL]),"")</f>
        <v>0</v>
      </c>
      <c r="I69">
        <f ca="1">SUM(Table6[[#This Row],[AWAL]],Table6[[#This Row],[M_3]])</f>
        <v>3</v>
      </c>
    </row>
    <row r="70" spans="2:9" hidden="1" x14ac:dyDescent="0.25">
      <c r="B70" t="e">
        <f ca="1">MATCH(Table6[POINTER],MG_3[Column3],0)</f>
        <v>#N/A</v>
      </c>
      <c r="C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amplopmapdatamicrotopkd86150ls</v>
      </c>
      <c r="D70" t="s">
        <v>118</v>
      </c>
      <c r="E70" s="1" t="s">
        <v>3326</v>
      </c>
      <c r="F70">
        <v>8</v>
      </c>
      <c r="H70">
        <f ca="1">_xlfn.IFNA(SUMIF(MG_3[Column3],Table6[POINTER],MG_3[TOTAL]),"")</f>
        <v>0</v>
      </c>
      <c r="I70">
        <f ca="1">SUM(Table6[[#This Row],[AWAL]],Table6[[#This Row],[M_3]])</f>
        <v>8</v>
      </c>
    </row>
    <row r="71" spans="2:9" hidden="1" x14ac:dyDescent="0.25">
      <c r="B71" t="e">
        <f ca="1">MATCH(Table6[POINTER],MG_3[Column3],0)</f>
        <v>#N/A</v>
      </c>
      <c r="C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amplopmapgastabm53600pc</v>
      </c>
      <c r="D71" t="s">
        <v>119</v>
      </c>
      <c r="E71" s="1" t="s">
        <v>3350</v>
      </c>
      <c r="F71">
        <v>7</v>
      </c>
      <c r="H71">
        <f ca="1">_xlfn.IFNA(SUMIF(MG_3[Column3],Table6[POINTER],MG_3[TOTAL]),"")</f>
        <v>0</v>
      </c>
      <c r="I71">
        <f ca="1">SUM(Table6[[#This Row],[AWAL]],Table6[[#This Row],[M_3]])</f>
        <v>7</v>
      </c>
    </row>
    <row r="72" spans="2:9" hidden="1" x14ac:dyDescent="0.25">
      <c r="B72" t="e">
        <f ca="1">MATCH(Table6[POINTER],MG_3[Column3],0)</f>
        <v>#N/A</v>
      </c>
      <c r="C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amplopmapgastabm56360pc</v>
      </c>
      <c r="D72" t="s">
        <v>120</v>
      </c>
      <c r="E72" s="1" t="s">
        <v>3351</v>
      </c>
      <c r="F72">
        <v>3</v>
      </c>
      <c r="H72">
        <f ca="1">_xlfn.IFNA(SUMIF(MG_3[Column3],Table6[POINTER],MG_3[TOTAL]),"")</f>
        <v>0</v>
      </c>
      <c r="I72">
        <f ca="1">SUM(Table6[[#This Row],[AWAL]],Table6[[#This Row],[M_3]])</f>
        <v>3</v>
      </c>
    </row>
    <row r="73" spans="2:9" hidden="1" x14ac:dyDescent="0.25">
      <c r="B73" t="e">
        <f ca="1">MATCH(Table6[POINTER],MG_3[Column3],0)</f>
        <v>#N/A</v>
      </c>
      <c r="C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amplopmapgastacf56360pc</v>
      </c>
      <c r="D73" t="s">
        <v>121</v>
      </c>
      <c r="E73" s="1" t="s">
        <v>3351</v>
      </c>
      <c r="F73">
        <v>1</v>
      </c>
      <c r="H73">
        <f ca="1">_xlfn.IFNA(SUMIF(MG_3[Column3],Table6[POINTER],MG_3[TOTAL]),"")</f>
        <v>0</v>
      </c>
      <c r="I73">
        <f ca="1">SUM(Table6[[#This Row],[AWAL]],Table6[[#This Row],[M_3]])</f>
        <v>1</v>
      </c>
    </row>
    <row r="74" spans="2:9" hidden="1" x14ac:dyDescent="0.25">
      <c r="B74" t="e">
        <f ca="1">MATCH(Table6[POINTER],MG_3[Column3],0)</f>
        <v>#N/A</v>
      </c>
      <c r="C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amplopmapteslabatikbt53s660pc</v>
      </c>
      <c r="D74" t="s">
        <v>122</v>
      </c>
      <c r="E74" s="1" t="s">
        <v>3352</v>
      </c>
      <c r="F74">
        <v>2</v>
      </c>
      <c r="H74">
        <f ca="1">_xlfn.IFNA(SUMIF(MG_3[Column3],Table6[POINTER],MG_3[TOTAL]),"")</f>
        <v>0</v>
      </c>
      <c r="I74">
        <f ca="1">SUM(Table6[[#This Row],[AWAL]],Table6[[#This Row],[M_3]])</f>
        <v>2</v>
      </c>
    </row>
    <row r="75" spans="2:9" hidden="1" x14ac:dyDescent="0.25">
      <c r="B75" t="e">
        <f ca="1">MATCH(Table6[POINTER],MG_3[Column3],0)</f>
        <v>#N/A</v>
      </c>
      <c r="C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asahan006ikan481440pc</v>
      </c>
      <c r="D75" t="s">
        <v>123</v>
      </c>
      <c r="E75" s="1" t="s">
        <v>3353</v>
      </c>
      <c r="F75">
        <v>2</v>
      </c>
      <c r="H75">
        <f ca="1">_xlfn.IFNA(SUMIF(MG_3[Column3],Table6[POINTER],MG_3[TOTAL]),"")</f>
        <v>0</v>
      </c>
      <c r="I75">
        <f ca="1">SUM(Table6[[#This Row],[AWAL]],Table6[[#This Row],[M_3]])</f>
        <v>2</v>
      </c>
    </row>
    <row r="76" spans="2:9" hidden="1" x14ac:dyDescent="0.25">
      <c r="B76" t="e">
        <f ca="1">MATCH(Table6[POINTER],MG_3[Column3],0)</f>
        <v>#N/A</v>
      </c>
      <c r="C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asahan101103ph1x2448box</v>
      </c>
      <c r="D76" t="s">
        <v>124</v>
      </c>
      <c r="E76" s="1" t="s">
        <v>3354</v>
      </c>
      <c r="F76">
        <v>8</v>
      </c>
      <c r="H76">
        <f ca="1">_xlfn.IFNA(SUMIF(MG_3[Column3],Table6[POINTER],MG_3[TOTAL]),"")</f>
        <v>0</v>
      </c>
      <c r="I76">
        <f ca="1">SUM(Table6[[#This Row],[AWAL]],Table6[[#This Row],[M_3]])</f>
        <v>8</v>
      </c>
    </row>
    <row r="77" spans="2:9" hidden="1" x14ac:dyDescent="0.25">
      <c r="B77" t="e">
        <f ca="1">MATCH(Table6[POINTER],MG_3[Column3],0)</f>
        <v>#N/A</v>
      </c>
      <c r="C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asahan201604236box</v>
      </c>
      <c r="D77" t="s">
        <v>125</v>
      </c>
      <c r="E77" s="1" t="s">
        <v>3355</v>
      </c>
      <c r="F77">
        <v>2</v>
      </c>
      <c r="H77">
        <f ca="1">_xlfn.IFNA(SUMIF(MG_3[Column3],Table6[POINTER],MG_3[TOTAL]),"")</f>
        <v>0</v>
      </c>
      <c r="I77">
        <f ca="1">SUM(Table6[[#This Row],[AWAL]],Table6[[#This Row],[M_3]])</f>
        <v>2</v>
      </c>
    </row>
    <row r="78" spans="2:9" hidden="1" x14ac:dyDescent="0.25">
      <c r="B78" t="e">
        <f ca="1">MATCH(Table6[POINTER],MG_3[Column3],0)</f>
        <v>#N/A</v>
      </c>
      <c r="C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asahan3006pesawat4548pot</v>
      </c>
      <c r="D78" t="s">
        <v>126</v>
      </c>
      <c r="E78" s="1" t="s">
        <v>3356</v>
      </c>
      <c r="F78">
        <v>2</v>
      </c>
      <c r="H78">
        <f ca="1">_xlfn.IFNA(SUMIF(MG_3[Column3],Table6[POINTER],MG_3[TOTAL]),"")</f>
        <v>0</v>
      </c>
      <c r="I78">
        <f ca="1">SUM(Table6[[#This Row],[AWAL]],Table6[[#This Row],[M_3]])</f>
        <v>2</v>
      </c>
    </row>
    <row r="79" spans="2:9" hidden="1" x14ac:dyDescent="0.25">
      <c r="B79" t="e">
        <f ca="1">MATCH(Table6[POINTER],MG_3[Column3],0)</f>
        <v>#N/A</v>
      </c>
      <c r="C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asahan3464890box</v>
      </c>
      <c r="D79" t="s">
        <v>127</v>
      </c>
      <c r="E79" s="1" t="s">
        <v>3357</v>
      </c>
      <c r="F79">
        <v>16</v>
      </c>
      <c r="H79">
        <f ca="1">_xlfn.IFNA(SUMIF(MG_3[Column3],Table6[POINTER],MG_3[TOTAL]),"")</f>
        <v>0</v>
      </c>
      <c r="I79">
        <f ca="1">SUM(Table6[[#This Row],[AWAL]],Table6[[#This Row],[M_3]])</f>
        <v>16</v>
      </c>
    </row>
    <row r="80" spans="2:9" hidden="1" x14ac:dyDescent="0.25">
      <c r="B80" t="e">
        <f ca="1">MATCH(Table6[POINTER],MG_3[Column3],0)</f>
        <v>#N/A</v>
      </c>
      <c r="C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asahan38521264box</v>
      </c>
      <c r="D80" t="s">
        <v>128</v>
      </c>
      <c r="E80" s="1" t="s">
        <v>3358</v>
      </c>
      <c r="F80">
        <v>3</v>
      </c>
      <c r="H80">
        <f ca="1">_xlfn.IFNA(SUMIF(MG_3[Column3],Table6[POINTER],MG_3[TOTAL]),"")</f>
        <v>0</v>
      </c>
      <c r="I80">
        <f ca="1">SUM(Table6[[#This Row],[AWAL]],Table6[[#This Row],[M_3]])</f>
        <v>3</v>
      </c>
    </row>
    <row r="81" spans="2:9" hidden="1" x14ac:dyDescent="0.25">
      <c r="B81" t="e">
        <f ca="1">MATCH(Table6[POINTER],MG_3[Column3],0)</f>
        <v>#N/A</v>
      </c>
      <c r="C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asahan387hipo1440pc</v>
      </c>
      <c r="D81" t="s">
        <v>129</v>
      </c>
      <c r="E81" s="1" t="s">
        <v>3353</v>
      </c>
      <c r="F81">
        <v>7</v>
      </c>
      <c r="H81">
        <f ca="1">_xlfn.IFNA(SUMIF(MG_3[Column3],Table6[POINTER],MG_3[TOTAL]),"")</f>
        <v>0</v>
      </c>
      <c r="I81">
        <f ca="1">SUM(Table6[[#This Row],[AWAL]],Table6[[#This Row],[M_3]])</f>
        <v>7</v>
      </c>
    </row>
    <row r="82" spans="2:9" hidden="1" x14ac:dyDescent="0.25">
      <c r="B82" t="e">
        <f ca="1">MATCH(Table6[POINTER],MG_3[Column3],0)</f>
        <v>#N/A</v>
      </c>
      <c r="C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asahan3in13281frozenlancip144ls</v>
      </c>
      <c r="D82" t="s">
        <v>130</v>
      </c>
      <c r="E82" s="1" t="s">
        <v>3359</v>
      </c>
      <c r="F82">
        <v>14</v>
      </c>
      <c r="H82">
        <f ca="1">_xlfn.IFNA(SUMIF(MG_3[Column3],Table6[POINTER],MG_3[TOTAL]),"")</f>
        <v>0</v>
      </c>
      <c r="I82">
        <f ca="1">SUM(Table6[[#This Row],[AWAL]],Table6[[#This Row],[M_3]])</f>
        <v>14</v>
      </c>
    </row>
    <row r="83" spans="2:9" hidden="1" x14ac:dyDescent="0.25">
      <c r="B83" t="e">
        <f ca="1">MATCH(Table6[POINTER],MG_3[Column3],0)</f>
        <v>#N/A</v>
      </c>
      <c r="C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asahan51102480pcs</v>
      </c>
      <c r="D83" t="s">
        <v>131</v>
      </c>
      <c r="E83" s="1" t="s">
        <v>3360</v>
      </c>
      <c r="F83">
        <v>2</v>
      </c>
      <c r="H83">
        <f ca="1">_xlfn.IFNA(SUMIF(MG_3[Column3],Table6[POINTER],MG_3[TOTAL]),"")</f>
        <v>0</v>
      </c>
      <c r="I83">
        <f ca="1">SUM(Table6[[#This Row],[AWAL]],Table6[[#This Row],[M_3]])</f>
        <v>2</v>
      </c>
    </row>
    <row r="84" spans="2:9" hidden="1" x14ac:dyDescent="0.25">
      <c r="B84" t="e">
        <f ca="1">MATCH(Table6[POINTER],MG_3[Column3],0)</f>
        <v>#N/A</v>
      </c>
      <c r="C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asahan6221694896box</v>
      </c>
      <c r="D84" t="s">
        <v>132</v>
      </c>
      <c r="E84" s="1" t="s">
        <v>3361</v>
      </c>
      <c r="F84">
        <v>3</v>
      </c>
      <c r="H84">
        <f ca="1">_xlfn.IFNA(SUMIF(MG_3[Column3],Table6[POINTER],MG_3[TOTAL]),"")</f>
        <v>0</v>
      </c>
      <c r="I84">
        <f ca="1">SUM(Table6[[#This Row],[AWAL]],Table6[[#This Row],[M_3]])</f>
        <v>3</v>
      </c>
    </row>
    <row r="85" spans="2:9" hidden="1" x14ac:dyDescent="0.25">
      <c r="B85" t="e">
        <f ca="1">MATCH(Table6[POINTER],MG_3[Column3],0)</f>
        <v>#N/A</v>
      </c>
      <c r="C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asahan6531152pc</v>
      </c>
      <c r="D85" t="s">
        <v>133</v>
      </c>
      <c r="E85" s="1" t="s">
        <v>3362</v>
      </c>
      <c r="F85">
        <v>3</v>
      </c>
      <c r="H85">
        <f ca="1">_xlfn.IFNA(SUMIF(MG_3[Column3],Table6[POINTER],MG_3[TOTAL]),"")</f>
        <v>0</v>
      </c>
      <c r="I85">
        <f ca="1">SUM(Table6[[#This Row],[AWAL]],Table6[[#This Row],[M_3]])</f>
        <v>3</v>
      </c>
    </row>
    <row r="86" spans="2:9" hidden="1" x14ac:dyDescent="0.25">
      <c r="B86" t="e">
        <f ca="1">MATCH(Table6[POINTER],MG_3[Column3],0)</f>
        <v>#N/A</v>
      </c>
      <c r="C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asahan661166192pc2760box</v>
      </c>
      <c r="D86" t="s">
        <v>134</v>
      </c>
      <c r="E86" s="1" t="s">
        <v>3363</v>
      </c>
      <c r="F86">
        <v>2</v>
      </c>
      <c r="H86">
        <f ca="1">_xlfn.IFNA(SUMIF(MG_3[Column3],Table6[POINTER],MG_3[TOTAL]),"")</f>
        <v>0</v>
      </c>
      <c r="I86">
        <f ca="1">SUM(Table6[[#This Row],[AWAL]],Table6[[#This Row],[M_3]])</f>
        <v>2</v>
      </c>
    </row>
    <row r="87" spans="2:9" hidden="1" x14ac:dyDescent="0.25">
      <c r="B87" t="e">
        <f ca="1">MATCH(Table6[POINTER],MG_3[Column3],0)</f>
        <v>#N/A</v>
      </c>
      <c r="C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asahan7528botol24botol</v>
      </c>
      <c r="D87" t="s">
        <v>135</v>
      </c>
      <c r="E87" s="1" t="s">
        <v>3364</v>
      </c>
      <c r="F87">
        <v>4</v>
      </c>
      <c r="H87">
        <f ca="1">_xlfn.IFNA(SUMIF(MG_3[Column3],Table6[POINTER],MG_3[TOTAL]),"")</f>
        <v>0</v>
      </c>
      <c r="I87">
        <f ca="1">SUM(Table6[[#This Row],[AWAL]],Table6[[#This Row],[M_3]])</f>
        <v>4</v>
      </c>
    </row>
    <row r="88" spans="2:9" hidden="1" x14ac:dyDescent="0.25">
      <c r="B88" t="e">
        <f ca="1">MATCH(Table6[POINTER],MG_3[Column3],0)</f>
        <v>#N/A</v>
      </c>
      <c r="C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asahan859cangkir125grs</v>
      </c>
      <c r="D88" t="s">
        <v>136</v>
      </c>
      <c r="E88" s="1" t="s">
        <v>3365</v>
      </c>
      <c r="F88">
        <v>2</v>
      </c>
      <c r="H88">
        <f ca="1">_xlfn.IFNA(SUMIF(MG_3[Column3],Table6[POINTER],MG_3[TOTAL]),"")</f>
        <v>0</v>
      </c>
      <c r="I88">
        <f ca="1">SUM(Table6[[#This Row],[AWAL]],Table6[[#This Row],[M_3]])</f>
        <v>2</v>
      </c>
    </row>
    <row r="89" spans="2:9" hidden="1" x14ac:dyDescent="0.25">
      <c r="B89" t="e">
        <f ca="1">MATCH(Table6[POINTER],MG_3[Column3],0)</f>
        <v>#N/A</v>
      </c>
      <c r="C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asahan888h2460box</v>
      </c>
      <c r="D89" t="s">
        <v>137</v>
      </c>
      <c r="E89" s="1" t="s">
        <v>3363</v>
      </c>
      <c r="F89">
        <v>1</v>
      </c>
      <c r="H89">
        <f ca="1">_xlfn.IFNA(SUMIF(MG_3[Column3],Table6[POINTER],MG_3[TOTAL]),"")</f>
        <v>0</v>
      </c>
      <c r="I89">
        <f ca="1">SUM(Table6[[#This Row],[AWAL]],Table6[[#This Row],[M_3]])</f>
        <v>1</v>
      </c>
    </row>
    <row r="90" spans="2:9" hidden="1" x14ac:dyDescent="0.25">
      <c r="B90" t="e">
        <f ca="1">MATCH(Table6[POINTER],MG_3[Column3],0)</f>
        <v>#N/A</v>
      </c>
      <c r="C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asahan888k360box</v>
      </c>
      <c r="D90" t="s">
        <v>138</v>
      </c>
      <c r="E90" s="1" t="s">
        <v>3363</v>
      </c>
      <c r="F90">
        <v>3</v>
      </c>
      <c r="H90">
        <f ca="1">_xlfn.IFNA(SUMIF(MG_3[Column3],Table6[POINTER],MG_3[TOTAL]),"")</f>
        <v>0</v>
      </c>
      <c r="I90">
        <f ca="1">SUM(Table6[[#This Row],[AWAL]],Table6[[#This Row],[M_3]])</f>
        <v>3</v>
      </c>
    </row>
    <row r="91" spans="2:9" hidden="1" x14ac:dyDescent="0.25">
      <c r="B91" t="e">
        <f ca="1">MATCH(Table6[POINTER],MG_3[Column3],0)</f>
        <v>#N/A</v>
      </c>
      <c r="C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asahan888e60box</v>
      </c>
      <c r="D91" t="s">
        <v>139</v>
      </c>
      <c r="E91" s="1" t="s">
        <v>3363</v>
      </c>
      <c r="F91">
        <v>1</v>
      </c>
      <c r="H91">
        <f ca="1">_xlfn.IFNA(SUMIF(MG_3[Column3],Table6[POINTER],MG_3[TOTAL]),"")</f>
        <v>0</v>
      </c>
      <c r="I91">
        <f ca="1">SUM(Table6[[#This Row],[AWAL]],Table6[[#This Row],[M_3]])</f>
        <v>1</v>
      </c>
    </row>
    <row r="92" spans="2:9" hidden="1" x14ac:dyDescent="0.25">
      <c r="B92" t="e">
        <f ca="1">MATCH(Table6[POINTER],MG_3[Column3],0)</f>
        <v>#N/A</v>
      </c>
      <c r="C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asahan9040arumah126pcs</v>
      </c>
      <c r="D92" t="s">
        <v>140</v>
      </c>
      <c r="E92" s="1" t="s">
        <v>3367</v>
      </c>
      <c r="F92">
        <v>1</v>
      </c>
      <c r="H92">
        <f ca="1">_xlfn.IFNA(SUMIF(MG_3[Column3],Table6[POINTER],MG_3[TOTAL]),"")</f>
        <v>0</v>
      </c>
      <c r="I92">
        <f ca="1">SUM(Table6[[#This Row],[AWAL]],Table6[[#This Row],[M_3]])</f>
        <v>1</v>
      </c>
    </row>
    <row r="93" spans="2:9" hidden="1" x14ac:dyDescent="0.25">
      <c r="B93" t="e">
        <f ca="1">MATCH(Table6[POINTER],MG_3[Column3],0)</f>
        <v>#N/A</v>
      </c>
      <c r="C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asahan9040arumah144pcs</v>
      </c>
      <c r="D93" t="s">
        <v>140</v>
      </c>
      <c r="E93" s="1" t="s">
        <v>3366</v>
      </c>
      <c r="F93">
        <v>2</v>
      </c>
      <c r="H93">
        <f ca="1">_xlfn.IFNA(SUMIF(MG_3[Column3],Table6[POINTER],MG_3[TOTAL]),"")</f>
        <v>0</v>
      </c>
      <c r="I93">
        <f ca="1">SUM(Table6[[#This Row],[AWAL]],Table6[[#This Row],[M_3]])</f>
        <v>2</v>
      </c>
    </row>
    <row r="94" spans="2:9" hidden="1" x14ac:dyDescent="0.25">
      <c r="B94" t="e">
        <f ca="1">MATCH(Table6[POINTER],MG_3[Column3],0)</f>
        <v>#N/A</v>
      </c>
      <c r="C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asahan90951728pcs</v>
      </c>
      <c r="D94" t="s">
        <v>141</v>
      </c>
      <c r="E94" s="1" t="s">
        <v>3368</v>
      </c>
      <c r="F94">
        <v>1</v>
      </c>
      <c r="H94">
        <f ca="1">_xlfn.IFNA(SUMIF(MG_3[Column3],Table6[POINTER],MG_3[TOTAL]),"")</f>
        <v>0</v>
      </c>
      <c r="I94">
        <f ca="1">SUM(Table6[[#This Row],[AWAL]],Table6[[#This Row],[M_3]])</f>
        <v>1</v>
      </c>
    </row>
    <row r="95" spans="2:9" hidden="1" x14ac:dyDescent="0.25">
      <c r="B95" t="e">
        <f ca="1">MATCH(Table6[POINTER],MG_3[Column3],0)</f>
        <v>#N/A</v>
      </c>
      <c r="C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asahan9102bubble2448box</v>
      </c>
      <c r="D95" t="s">
        <v>142</v>
      </c>
      <c r="E95" s="1" t="s">
        <v>3354</v>
      </c>
      <c r="F95">
        <v>2</v>
      </c>
      <c r="H95">
        <f ca="1">_xlfn.IFNA(SUMIF(MG_3[Column3],Table6[POINTER],MG_3[TOTAL]),"")</f>
        <v>0</v>
      </c>
      <c r="I95">
        <f ca="1">SUM(Table6[[#This Row],[AWAL]],Table6[[#This Row],[M_3]])</f>
        <v>2</v>
      </c>
    </row>
    <row r="96" spans="2:9" hidden="1" x14ac:dyDescent="0.25">
      <c r="B96" t="e">
        <f ca="1">MATCH(Table6[POINTER],MG_3[Column3],0)</f>
        <v>#N/A</v>
      </c>
      <c r="C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asahan991096pcs</v>
      </c>
      <c r="D96" t="s">
        <v>143</v>
      </c>
      <c r="E96" s="1" t="s">
        <v>3369</v>
      </c>
      <c r="F96">
        <v>6</v>
      </c>
      <c r="H96">
        <f ca="1">_xlfn.IFNA(SUMIF(MG_3[Column3],Table6[POINTER],MG_3[TOTAL]),"")</f>
        <v>0</v>
      </c>
      <c r="I96">
        <f ca="1">SUM(Table6[[#This Row],[AWAL]],Table6[[#This Row],[M_3]])</f>
        <v>6</v>
      </c>
    </row>
    <row r="97" spans="2:9" hidden="1" x14ac:dyDescent="0.25">
      <c r="B97" t="e">
        <f ca="1">MATCH(Table6[POINTER],MG_3[Column3],0)</f>
        <v>#N/A</v>
      </c>
      <c r="C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asahanb7521x24pc</v>
      </c>
      <c r="D97" t="s">
        <v>144</v>
      </c>
      <c r="E97" s="1" t="s">
        <v>3370</v>
      </c>
      <c r="F97">
        <v>6</v>
      </c>
      <c r="H97">
        <f ca="1">_xlfn.IFNA(SUMIF(MG_3[Column3],Table6[POINTER],MG_3[TOTAL]),"")</f>
        <v>0</v>
      </c>
      <c r="I97">
        <f ca="1">SUM(Table6[[#This Row],[AWAL]],Table6[[#This Row],[M_3]])</f>
        <v>6</v>
      </c>
    </row>
    <row r="98" spans="2:9" hidden="1" x14ac:dyDescent="0.25">
      <c r="B98" t="e">
        <f ca="1">MATCH(Table6[POINTER],MG_3[Column3],0)</f>
        <v>#N/A</v>
      </c>
      <c r="C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asahanbear83948ls</v>
      </c>
      <c r="D98" t="s">
        <v>145</v>
      </c>
      <c r="E98" s="1" t="s">
        <v>3371</v>
      </c>
      <c r="F98">
        <v>6</v>
      </c>
      <c r="H98">
        <f ca="1">_xlfn.IFNA(SUMIF(MG_3[Column3],Table6[POINTER],MG_3[TOTAL]),"")</f>
        <v>0</v>
      </c>
      <c r="I98">
        <f ca="1">SUM(Table6[[#This Row],[AWAL]],Table6[[#This Row],[M_3]])</f>
        <v>6</v>
      </c>
    </row>
    <row r="99" spans="2:9" hidden="1" x14ac:dyDescent="0.25">
      <c r="B99" t="e">
        <f ca="1">MATCH(Table6[POINTER],MG_3[Column3],0)</f>
        <v>#N/A</v>
      </c>
      <c r="C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asahanbulatdisney10833d2448box</v>
      </c>
      <c r="D99" t="s">
        <v>146</v>
      </c>
      <c r="E99" s="1" t="s">
        <v>3354</v>
      </c>
      <c r="F99">
        <v>4</v>
      </c>
      <c r="H99">
        <f ca="1">_xlfn.IFNA(SUMIF(MG_3[Column3],Table6[POINTER],MG_3[TOTAL]),"")</f>
        <v>0</v>
      </c>
      <c r="I99">
        <f ca="1">SUM(Table6[[#This Row],[AWAL]],Table6[[#This Row],[M_3]])</f>
        <v>4</v>
      </c>
    </row>
    <row r="100" spans="2:9" hidden="1" x14ac:dyDescent="0.25">
      <c r="B100" t="e">
        <f ca="1">MATCH(Table6[POINTER],MG_3[Column3],0)</f>
        <v>#N/A</v>
      </c>
      <c r="C1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asahancarmiccolor35130120ls</v>
      </c>
      <c r="D100" t="s">
        <v>147</v>
      </c>
      <c r="E100" s="1" t="s">
        <v>3329</v>
      </c>
      <c r="F100">
        <v>2</v>
      </c>
      <c r="H100">
        <f ca="1">_xlfn.IFNA(SUMIF(MG_3[Column3],Table6[POINTER],MG_3[TOTAL]),"")</f>
        <v>0</v>
      </c>
      <c r="I100">
        <f ca="1">SUM(Table6[[#This Row],[AWAL]],Table6[[#This Row],[M_3]])</f>
        <v>2</v>
      </c>
    </row>
    <row r="101" spans="2:9" hidden="1" x14ac:dyDescent="0.25">
      <c r="B101" t="e">
        <f ca="1">MATCH(Table6[POINTER],MG_3[Column3],0)</f>
        <v>#N/A</v>
      </c>
      <c r="C1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asahancc215144set</v>
      </c>
      <c r="D101" t="s">
        <v>148</v>
      </c>
      <c r="E101" s="1" t="s">
        <v>3372</v>
      </c>
      <c r="F101">
        <v>1</v>
      </c>
      <c r="H101">
        <f ca="1">_xlfn.IFNA(SUMIF(MG_3[Column3],Table6[POINTER],MG_3[TOTAL]),"")</f>
        <v>0</v>
      </c>
      <c r="I101">
        <f ca="1">SUM(Table6[[#This Row],[AWAL]],Table6[[#This Row],[M_3]])</f>
        <v>1</v>
      </c>
    </row>
    <row r="102" spans="2:9" hidden="1" x14ac:dyDescent="0.25">
      <c r="B102" t="e">
        <f ca="1">MATCH(Table6[POINTER],MG_3[Column3],0)</f>
        <v>#N/A</v>
      </c>
      <c r="C1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asahanchanglicl1612hole1440pc</v>
      </c>
      <c r="D102" t="s">
        <v>149</v>
      </c>
      <c r="E102" s="1" t="s">
        <v>3353</v>
      </c>
      <c r="F102">
        <v>1</v>
      </c>
      <c r="H102">
        <f ca="1">_xlfn.IFNA(SUMIF(MG_3[Column3],Table6[POINTER],MG_3[TOTAL]),"")</f>
        <v>0</v>
      </c>
      <c r="I102">
        <f ca="1">SUM(Table6[[#This Row],[AWAL]],Table6[[#This Row],[M_3]])</f>
        <v>1</v>
      </c>
    </row>
    <row r="103" spans="2:9" hidden="1" x14ac:dyDescent="0.25">
      <c r="B103" t="e">
        <f ca="1">MATCH(Table6[POINTER],MG_3[Column3],0)</f>
        <v>#N/A</v>
      </c>
      <c r="C1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asahancl135mini7236box</v>
      </c>
      <c r="D103" t="s">
        <v>150</v>
      </c>
      <c r="E103" s="1" t="s">
        <v>3355</v>
      </c>
      <c r="F103">
        <v>18</v>
      </c>
      <c r="H103">
        <f ca="1">_xlfn.IFNA(SUMIF(MG_3[Column3],Table6[POINTER],MG_3[TOTAL]),"")</f>
        <v>0</v>
      </c>
      <c r="I103">
        <f ca="1">SUM(Table6[[#This Row],[AWAL]],Table6[[#This Row],[M_3]])</f>
        <v>18</v>
      </c>
    </row>
    <row r="104" spans="2:9" hidden="1" x14ac:dyDescent="0.25">
      <c r="B104" t="e">
        <f ca="1">MATCH(Table6[POINTER],MG_3[Column3],0)</f>
        <v>#N/A</v>
      </c>
      <c r="C1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asahancl1132h1x4830box</v>
      </c>
      <c r="D104" t="s">
        <v>151</v>
      </c>
      <c r="E104" s="1" t="s">
        <v>3373</v>
      </c>
      <c r="F104">
        <v>1</v>
      </c>
      <c r="H104">
        <f ca="1">_xlfn.IFNA(SUMIF(MG_3[Column3],Table6[POINTER],MG_3[TOTAL]),"")</f>
        <v>0</v>
      </c>
      <c r="I104">
        <f ca="1">SUM(Table6[[#This Row],[AWAL]],Table6[[#This Row],[M_3]])</f>
        <v>1</v>
      </c>
    </row>
    <row r="105" spans="2:9" hidden="1" x14ac:dyDescent="0.25">
      <c r="B105" t="e">
        <f ca="1">MATCH(Table6[POINTER],MG_3[Column3],0)</f>
        <v>#N/A</v>
      </c>
      <c r="C1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asahancli4581pinguin2460box</v>
      </c>
      <c r="D105" t="s">
        <v>152</v>
      </c>
      <c r="E105" s="1" t="s">
        <v>3363</v>
      </c>
      <c r="F105">
        <v>2</v>
      </c>
      <c r="H105">
        <f ca="1">_xlfn.IFNA(SUMIF(MG_3[Column3],Table6[POINTER],MG_3[TOTAL]),"")</f>
        <v>0</v>
      </c>
      <c r="I105">
        <f ca="1">SUM(Table6[[#This Row],[AWAL]],Table6[[#This Row],[M_3]])</f>
        <v>2</v>
      </c>
    </row>
    <row r="106" spans="2:9" hidden="1" x14ac:dyDescent="0.25">
      <c r="B106" t="e">
        <f ca="1">MATCH(Table6[POINTER],MG_3[Column3],0)</f>
        <v>#N/A</v>
      </c>
      <c r="C1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asahandinosaurus81881728pc</v>
      </c>
      <c r="D106" t="s">
        <v>153</v>
      </c>
      <c r="E106" s="1" t="s">
        <v>3374</v>
      </c>
      <c r="F106">
        <v>3</v>
      </c>
      <c r="H106">
        <f ca="1">_xlfn.IFNA(SUMIF(MG_3[Column3],Table6[POINTER],MG_3[TOTAL]),"")</f>
        <v>0</v>
      </c>
      <c r="I106">
        <f ca="1">SUM(Table6[[#This Row],[AWAL]],Table6[[#This Row],[M_3]])</f>
        <v>3</v>
      </c>
    </row>
    <row r="107" spans="2:9" hidden="1" x14ac:dyDescent="0.25">
      <c r="B107" t="e">
        <f ca="1">MATCH(Table6[POINTER],MG_3[Column3],0)</f>
        <v>#N/A</v>
      </c>
      <c r="C1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asahandms0381152pc</v>
      </c>
      <c r="D107" t="s">
        <v>154</v>
      </c>
      <c r="E107" s="1" t="s">
        <v>3362</v>
      </c>
      <c r="F107">
        <v>14</v>
      </c>
      <c r="H107">
        <f ca="1">_xlfn.IFNA(SUMIF(MG_3[Column3],Table6[POINTER],MG_3[TOTAL]),"")</f>
        <v>0</v>
      </c>
      <c r="I107">
        <f ca="1">SUM(Table6[[#This Row],[AWAL]],Table6[[#This Row],[M_3]])</f>
        <v>14</v>
      </c>
    </row>
    <row r="108" spans="2:9" hidden="1" x14ac:dyDescent="0.25">
      <c r="B108" t="e">
        <f ca="1">MATCH(Table6[POINTER],MG_3[Column3],0)</f>
        <v>#N/A</v>
      </c>
      <c r="C1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asahandy358hp1x4824box</v>
      </c>
      <c r="D108" t="s">
        <v>155</v>
      </c>
      <c r="E108" s="1" t="s">
        <v>3375</v>
      </c>
      <c r="F108">
        <v>13</v>
      </c>
      <c r="H108">
        <f ca="1">_xlfn.IFNA(SUMIF(MG_3[Column3],Table6[POINTER],MG_3[TOTAL]),"")</f>
        <v>0</v>
      </c>
      <c r="I108">
        <f ca="1">SUM(Table6[[#This Row],[AWAL]],Table6[[#This Row],[M_3]])</f>
        <v>13</v>
      </c>
    </row>
    <row r="109" spans="2:9" hidden="1" x14ac:dyDescent="0.25">
      <c r="B109" t="e">
        <f ca="1">MATCH(Table6[POINTER],MG_3[Column3],0)</f>
        <v>#N/A</v>
      </c>
      <c r="C1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asahanfc2258otopet96ls</v>
      </c>
      <c r="D109" t="s">
        <v>156</v>
      </c>
      <c r="E109" s="1" t="s">
        <v>3330</v>
      </c>
      <c r="F109">
        <v>3</v>
      </c>
      <c r="H109">
        <f ca="1">_xlfn.IFNA(SUMIF(MG_3[Column3],Table6[POINTER],MG_3[TOTAL]),"")</f>
        <v>0</v>
      </c>
      <c r="I109">
        <f ca="1">SUM(Table6[[#This Row],[AWAL]],Table6[[#This Row],[M_3]])</f>
        <v>3</v>
      </c>
    </row>
    <row r="110" spans="2:9" hidden="1" x14ac:dyDescent="0.25">
      <c r="B110" t="e">
        <f ca="1">MATCH(Table6[POINTER],MG_3[Column3],0)</f>
        <v>#N/A</v>
      </c>
      <c r="C1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asahangc208phdotdisney1box30pc40box</v>
      </c>
      <c r="D110" t="s">
        <v>157</v>
      </c>
      <c r="E110" s="1" t="s">
        <v>3376</v>
      </c>
      <c r="F110">
        <v>1</v>
      </c>
      <c r="H110">
        <f ca="1">_xlfn.IFNA(SUMIF(MG_3[Column3],Table6[POINTER],MG_3[TOTAL]),"")</f>
        <v>0</v>
      </c>
      <c r="I110">
        <f ca="1">SUM(Table6[[#This Row],[AWAL]],Table6[[#This Row],[M_3]])</f>
        <v>1</v>
      </c>
    </row>
    <row r="111" spans="2:9" hidden="1" x14ac:dyDescent="0.25">
      <c r="B111" t="e">
        <f ca="1">MATCH(Table6[POINTER],MG_3[Column3],0)</f>
        <v>#N/A</v>
      </c>
      <c r="C1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asahangz46948pc</v>
      </c>
      <c r="D111" t="s">
        <v>158</v>
      </c>
      <c r="E111" s="1" t="s">
        <v>3377</v>
      </c>
      <c r="F111">
        <v>1</v>
      </c>
      <c r="H111">
        <f ca="1">_xlfn.IFNA(SUMIF(MG_3[Column3],Table6[POINTER],MG_3[TOTAL]),"")</f>
        <v>0</v>
      </c>
      <c r="I111">
        <f ca="1">SUM(Table6[[#This Row],[AWAL]],Table6[[#This Row],[M_3]])</f>
        <v>1</v>
      </c>
    </row>
    <row r="112" spans="2:9" hidden="1" x14ac:dyDescent="0.25">
      <c r="B112" t="e">
        <f ca="1">MATCH(Table6[POINTER],MG_3[Column3],0)</f>
        <v>#N/A</v>
      </c>
      <c r="C1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asahanh1004848box</v>
      </c>
      <c r="D112" t="s">
        <v>159</v>
      </c>
      <c r="E112" s="1" t="s">
        <v>3354</v>
      </c>
      <c r="F112">
        <v>1</v>
      </c>
      <c r="H112">
        <f ca="1">_xlfn.IFNA(SUMIF(MG_3[Column3],Table6[POINTER],MG_3[TOTAL]),"")</f>
        <v>0</v>
      </c>
      <c r="I112">
        <f ca="1">SUM(Table6[[#This Row],[AWAL]],Table6[[#This Row],[M_3]])</f>
        <v>1</v>
      </c>
    </row>
    <row r="113" spans="2:9" hidden="1" x14ac:dyDescent="0.25">
      <c r="B113" t="e">
        <f ca="1">MATCH(Table6[POINTER],MG_3[Column3],0)</f>
        <v>#N/A</v>
      </c>
      <c r="C1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asahanh2004836box</v>
      </c>
      <c r="D113" t="s">
        <v>160</v>
      </c>
      <c r="E113" s="1" t="s">
        <v>3355</v>
      </c>
      <c r="F113">
        <v>2</v>
      </c>
      <c r="H113">
        <f ca="1">_xlfn.IFNA(SUMIF(MG_3[Column3],Table6[POINTER],MG_3[TOTAL]),"")</f>
        <v>0</v>
      </c>
      <c r="I113">
        <f ca="1">SUM(Table6[[#This Row],[AWAL]],Table6[[#This Row],[M_3]])</f>
        <v>2</v>
      </c>
    </row>
    <row r="114" spans="2:9" hidden="1" x14ac:dyDescent="0.25">
      <c r="B114" t="e">
        <f ca="1">MATCH(Table6[POINTER],MG_3[Column3],0)</f>
        <v>#N/A</v>
      </c>
      <c r="C1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asahanhatis1382360ls</v>
      </c>
      <c r="D114" t="s">
        <v>161</v>
      </c>
      <c r="E114" s="1" t="s">
        <v>3346</v>
      </c>
      <c r="F114">
        <v>1</v>
      </c>
      <c r="H114">
        <f ca="1">_xlfn.IFNA(SUMIF(MG_3[Column3],Table6[POINTER],MG_3[TOTAL]),"")</f>
        <v>0</v>
      </c>
      <c r="I114">
        <f ca="1">SUM(Table6[[#This Row],[AWAL]],Table6[[#This Row],[M_3]])</f>
        <v>1</v>
      </c>
    </row>
    <row r="115" spans="2:9" hidden="1" x14ac:dyDescent="0.25">
      <c r="B115" t="e">
        <f ca="1">MATCH(Table6[POINTER],MG_3[Column3],0)</f>
        <v>#N/A</v>
      </c>
      <c r="C1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asahanhippox357135ls</v>
      </c>
      <c r="D115" t="s">
        <v>162</v>
      </c>
      <c r="E115" s="1" t="s">
        <v>3378</v>
      </c>
      <c r="F115">
        <v>18</v>
      </c>
      <c r="H115">
        <f ca="1">_xlfn.IFNA(SUMIF(MG_3[Column3],Table6[POINTER],MG_3[TOTAL]),"")</f>
        <v>0</v>
      </c>
      <c r="I115">
        <f ca="1">SUM(Table6[[#This Row],[AWAL]],Table6[[#This Row],[M_3]])</f>
        <v>18</v>
      </c>
    </row>
    <row r="116" spans="2:9" hidden="1" x14ac:dyDescent="0.25">
      <c r="B116" t="e">
        <f ca="1">MATCH(Table6[POINTER],MG_3[Column3],0)</f>
        <v>#N/A</v>
      </c>
      <c r="C1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asahanhkc1519010ls</v>
      </c>
      <c r="D116" t="s">
        <v>163</v>
      </c>
      <c r="E116" s="1" t="s">
        <v>3379</v>
      </c>
      <c r="F116">
        <v>3</v>
      </c>
      <c r="H116">
        <f ca="1">_xlfn.IFNA(SUMIF(MG_3[Column3],Table6[POINTER],MG_3[TOTAL]),"")</f>
        <v>0</v>
      </c>
      <c r="I116">
        <f ca="1">SUM(Table6[[#This Row],[AWAL]],Table6[[#This Row],[M_3]])</f>
        <v>3</v>
      </c>
    </row>
    <row r="117" spans="2:9" hidden="1" x14ac:dyDescent="0.25">
      <c r="B117" t="e">
        <f ca="1">MATCH(Table6[POINTER],MG_3[Column3],0)</f>
        <v>#N/A</v>
      </c>
      <c r="C1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asahanht032prangkobarbie1033barbie1320ls</v>
      </c>
      <c r="D117" t="s">
        <v>164</v>
      </c>
      <c r="E117" s="1" t="s">
        <v>3380</v>
      </c>
      <c r="F117">
        <v>2</v>
      </c>
      <c r="H117">
        <f ca="1">_xlfn.IFNA(SUMIF(MG_3[Column3],Table6[POINTER],MG_3[TOTAL]),"")</f>
        <v>0</v>
      </c>
      <c r="I117">
        <f ca="1">SUM(Table6[[#This Row],[AWAL]],Table6[[#This Row],[M_3]])</f>
        <v>2</v>
      </c>
    </row>
    <row r="118" spans="2:9" hidden="1" x14ac:dyDescent="0.25">
      <c r="B118" t="e">
        <f ca="1">MATCH(Table6[POINTER],MG_3[Column3],0)</f>
        <v>#N/A</v>
      </c>
      <c r="C1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asahanjx37492430box</v>
      </c>
      <c r="D118" t="s">
        <v>165</v>
      </c>
      <c r="E118" s="1" t="s">
        <v>3373</v>
      </c>
      <c r="F118">
        <v>2</v>
      </c>
      <c r="H118">
        <f ca="1">_xlfn.IFNA(SUMIF(MG_3[Column3],Table6[POINTER],MG_3[TOTAL]),"")</f>
        <v>0</v>
      </c>
      <c r="I118">
        <f ca="1">SUM(Table6[[#This Row],[AWAL]],Table6[[#This Row],[M_3]])</f>
        <v>2</v>
      </c>
    </row>
    <row r="119" spans="2:9" hidden="1" x14ac:dyDescent="0.25">
      <c r="B119" t="e">
        <f ca="1">MATCH(Table6[POINTER],MG_3[Column3],0)</f>
        <v>#N/A</v>
      </c>
      <c r="C1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asahankayua1631290ls</v>
      </c>
      <c r="D119" t="s">
        <v>166</v>
      </c>
      <c r="E119" s="1" t="s">
        <v>3333</v>
      </c>
      <c r="F119">
        <v>1</v>
      </c>
      <c r="H119">
        <f ca="1">_xlfn.IFNA(SUMIF(MG_3[Column3],Table6[POINTER],MG_3[TOTAL]),"")</f>
        <v>0</v>
      </c>
      <c r="I119">
        <f ca="1">SUM(Table6[[#This Row],[AWAL]],Table6[[#This Row],[M_3]])</f>
        <v>1</v>
      </c>
    </row>
    <row r="120" spans="2:9" hidden="1" x14ac:dyDescent="0.25">
      <c r="B120" t="e">
        <f ca="1">MATCH(Table6[POINTER],MG_3[Column3],0)</f>
        <v>#N/A</v>
      </c>
      <c r="C1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asahankerangikan294beningbe28sm60ls</v>
      </c>
      <c r="D120" t="s">
        <v>167</v>
      </c>
      <c r="E120" s="1" t="s">
        <v>3332</v>
      </c>
      <c r="F120">
        <v>8</v>
      </c>
      <c r="H120">
        <f ca="1">_xlfn.IFNA(SUMIF(MG_3[Column3],Table6[POINTER],MG_3[TOTAL]),"")</f>
        <v>0</v>
      </c>
      <c r="I120">
        <f ca="1">SUM(Table6[[#This Row],[AWAL]],Table6[[#This Row],[M_3]])</f>
        <v>8</v>
      </c>
    </row>
    <row r="121" spans="2:9" hidden="1" x14ac:dyDescent="0.25">
      <c r="B121" t="e">
        <f ca="1">MATCH(Table6[POINTER],MG_3[Column3],0)</f>
        <v>#N/A</v>
      </c>
      <c r="C1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asahankeretaapikayu80box</v>
      </c>
      <c r="D121" t="s">
        <v>168</v>
      </c>
      <c r="E121" s="1" t="s">
        <v>3381</v>
      </c>
      <c r="F121">
        <v>1</v>
      </c>
      <c r="H121">
        <f ca="1">_xlfn.IFNA(SUMIF(MG_3[Column3],Table6[POINTER],MG_3[TOTAL]),"")</f>
        <v>0</v>
      </c>
      <c r="I121">
        <f ca="1">SUM(Table6[[#This Row],[AWAL]],Table6[[#This Row],[M_3]])</f>
        <v>1</v>
      </c>
    </row>
    <row r="122" spans="2:9" hidden="1" x14ac:dyDescent="0.25">
      <c r="B122" t="e">
        <f ca="1">MATCH(Table6[POINTER],MG_3[Column3],0)</f>
        <v>#N/A</v>
      </c>
      <c r="C1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asahankfc48box</v>
      </c>
      <c r="D122" t="s">
        <v>169</v>
      </c>
      <c r="E122" s="1" t="s">
        <v>3354</v>
      </c>
      <c r="F122">
        <v>8</v>
      </c>
      <c r="H122">
        <f ca="1">_xlfn.IFNA(SUMIF(MG_3[Column3],Table6[POINTER],MG_3[TOTAL]),"")</f>
        <v>0</v>
      </c>
      <c r="I122">
        <f ca="1">SUM(Table6[[#This Row],[AWAL]],Table6[[#This Row],[M_3]])</f>
        <v>8</v>
      </c>
    </row>
    <row r="123" spans="2:9" hidden="1" x14ac:dyDescent="0.25">
      <c r="B123" t="e">
        <f ca="1">MATCH(Table6[POINTER],MG_3[Column3],0)</f>
        <v>#N/A</v>
      </c>
      <c r="C1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asahankm9088d2hole960pc</v>
      </c>
      <c r="D123" t="s">
        <v>170</v>
      </c>
      <c r="E123" s="1" t="s">
        <v>3382</v>
      </c>
      <c r="F123">
        <v>1</v>
      </c>
      <c r="H123">
        <f ca="1">_xlfn.IFNA(SUMIF(MG_3[Column3],Table6[POINTER],MG_3[TOTAL]),"")</f>
        <v>0</v>
      </c>
      <c r="I123">
        <f ca="1">SUM(Table6[[#This Row],[AWAL]],Table6[[#This Row],[M_3]])</f>
        <v>1</v>
      </c>
    </row>
    <row r="124" spans="2:9" hidden="1" x14ac:dyDescent="0.25">
      <c r="B124" t="e">
        <f ca="1">MATCH(Table6[POINTER],MG_3[Column3],0)</f>
        <v>#N/A</v>
      </c>
      <c r="C1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asahanlokomotif253560ls</v>
      </c>
      <c r="D124" t="s">
        <v>171</v>
      </c>
      <c r="E124" s="1" t="s">
        <v>3332</v>
      </c>
      <c r="F124">
        <v>3</v>
      </c>
      <c r="H124">
        <f ca="1">_xlfn.IFNA(SUMIF(MG_3[Column3],Table6[POINTER],MG_3[TOTAL]),"")</f>
        <v>0</v>
      </c>
      <c r="I124">
        <f ca="1">SUM(Table6[[#This Row],[AWAL]],Table6[[#This Row],[M_3]])</f>
        <v>3</v>
      </c>
    </row>
    <row r="125" spans="2:9" hidden="1" x14ac:dyDescent="0.25">
      <c r="B125" t="e">
        <f ca="1">MATCH(Table6[POINTER],MG_3[Column3],0)</f>
        <v>#N/A</v>
      </c>
      <c r="C1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asahanmeja004blk96pc</v>
      </c>
      <c r="D125" t="s">
        <v>172</v>
      </c>
      <c r="E125" s="1" t="s">
        <v>3383</v>
      </c>
      <c r="F125">
        <v>4</v>
      </c>
      <c r="H125">
        <f ca="1">_xlfn.IFNA(SUMIF(MG_3[Column3],Table6[POINTER],MG_3[TOTAL]),"")</f>
        <v>0</v>
      </c>
      <c r="I125">
        <f ca="1">SUM(Table6[[#This Row],[AWAL]],Table6[[#This Row],[M_3]])</f>
        <v>4</v>
      </c>
    </row>
    <row r="126" spans="2:9" hidden="1" x14ac:dyDescent="0.25">
      <c r="B126" t="e">
        <f ca="1">MATCH(Table6[POINTER],MG_3[Column3],0)</f>
        <v>#N/A</v>
      </c>
      <c r="C1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asahanmeja061372pc</v>
      </c>
      <c r="D126" t="s">
        <v>173</v>
      </c>
      <c r="E126" s="1" t="s">
        <v>3384</v>
      </c>
      <c r="F126">
        <v>8</v>
      </c>
      <c r="H126">
        <f ca="1">_xlfn.IFNA(SUMIF(MG_3[Column3],Table6[POINTER],MG_3[TOTAL]),"")</f>
        <v>0</v>
      </c>
      <c r="I126">
        <f ca="1">SUM(Table6[[#This Row],[AWAL]],Table6[[#This Row],[M_3]])</f>
        <v>8</v>
      </c>
    </row>
    <row r="127" spans="2:9" hidden="1" x14ac:dyDescent="0.25">
      <c r="B127" t="e">
        <f ca="1">MATCH(Table6[POINTER],MG_3[Column3],0)</f>
        <v>#N/A</v>
      </c>
      <c r="C1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asahanmeja061896pc</v>
      </c>
      <c r="D127" t="s">
        <v>174</v>
      </c>
      <c r="E127" s="1" t="s">
        <v>3383</v>
      </c>
      <c r="F127">
        <v>4</v>
      </c>
      <c r="H127">
        <f ca="1">_xlfn.IFNA(SUMIF(MG_3[Column3],Table6[POINTER],MG_3[TOTAL]),"")</f>
        <v>0</v>
      </c>
      <c r="I127">
        <f ca="1">SUM(Table6[[#This Row],[AWAL]],Table6[[#This Row],[M_3]])</f>
        <v>4</v>
      </c>
    </row>
    <row r="128" spans="2:9" hidden="1" x14ac:dyDescent="0.25">
      <c r="B128" t="e">
        <f ca="1">MATCH(Table6[POINTER],MG_3[Column3],0)</f>
        <v>#N/A</v>
      </c>
      <c r="C1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asahanmeja0619tank96pc</v>
      </c>
      <c r="D128" t="s">
        <v>175</v>
      </c>
      <c r="E128" s="1" t="s">
        <v>3383</v>
      </c>
      <c r="F128">
        <v>7</v>
      </c>
      <c r="H128">
        <f ca="1">_xlfn.IFNA(SUMIF(MG_3[Column3],Table6[POINTER],MG_3[TOTAL]),"")</f>
        <v>0</v>
      </c>
      <c r="I128">
        <f ca="1">SUM(Table6[[#This Row],[AWAL]],Table6[[#This Row],[M_3]])</f>
        <v>7</v>
      </c>
    </row>
    <row r="129" spans="2:9" hidden="1" x14ac:dyDescent="0.25">
      <c r="B129" t="e">
        <f ca="1">MATCH(Table6[POINTER],MG_3[Column3],0)</f>
        <v>#N/A</v>
      </c>
      <c r="C1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asahanmeja1001120pc</v>
      </c>
      <c r="D129" t="s">
        <v>176</v>
      </c>
      <c r="E129" s="1" t="s">
        <v>3385</v>
      </c>
      <c r="F129">
        <v>7</v>
      </c>
      <c r="H129">
        <f ca="1">_xlfn.IFNA(SUMIF(MG_3[Column3],Table6[POINTER],MG_3[TOTAL]),"")</f>
        <v>0</v>
      </c>
      <c r="I129">
        <f ca="1">SUM(Table6[[#This Row],[AWAL]],Table6[[#This Row],[M_3]])</f>
        <v>7</v>
      </c>
    </row>
    <row r="130" spans="2:9" hidden="1" x14ac:dyDescent="0.25">
      <c r="B130" t="e">
        <f ca="1">MATCH(Table6[POINTER],MG_3[Column3],0)</f>
        <v>#N/A</v>
      </c>
      <c r="C1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asahanmeja18121192</v>
      </c>
      <c r="D130" t="s">
        <v>177</v>
      </c>
      <c r="E130" s="1">
        <v>192</v>
      </c>
      <c r="F130">
        <v>1</v>
      </c>
      <c r="H130">
        <f ca="1">_xlfn.IFNA(SUMIF(MG_3[Column3],Table6[POINTER],MG_3[TOTAL]),"")</f>
        <v>0</v>
      </c>
      <c r="I130">
        <f ca="1">SUM(Table6[[#This Row],[AWAL]],Table6[[#This Row],[M_3]])</f>
        <v>1</v>
      </c>
    </row>
    <row r="131" spans="2:9" hidden="1" x14ac:dyDescent="0.25">
      <c r="B131" t="e">
        <f ca="1">MATCH(Table6[POINTER],MG_3[Column3],0)</f>
        <v>#N/A</v>
      </c>
      <c r="C1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asahanmeja1fyf910372pc</v>
      </c>
      <c r="D131" t="s">
        <v>178</v>
      </c>
      <c r="E131" s="1" t="s">
        <v>3384</v>
      </c>
      <c r="F131">
        <v>5</v>
      </c>
      <c r="H131">
        <f ca="1">_xlfn.IFNA(SUMIF(MG_3[Column3],Table6[POINTER],MG_3[TOTAL]),"")</f>
        <v>0</v>
      </c>
      <c r="I131">
        <f ca="1">SUM(Table6[[#This Row],[AWAL]],Table6[[#This Row],[M_3]])</f>
        <v>5</v>
      </c>
    </row>
    <row r="132" spans="2:9" hidden="1" x14ac:dyDescent="0.25">
      <c r="B132" t="e">
        <f ca="1">MATCH(Table6[POINTER],MG_3[Column3],0)</f>
        <v>#N/A</v>
      </c>
      <c r="C1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asahanmeja601mm96pc</v>
      </c>
      <c r="D132" t="s">
        <v>179</v>
      </c>
      <c r="E132" s="1" t="s">
        <v>3383</v>
      </c>
      <c r="F132">
        <v>8</v>
      </c>
      <c r="H132">
        <f ca="1">_xlfn.IFNA(SUMIF(MG_3[Column3],Table6[POINTER],MG_3[TOTAL]),"")</f>
        <v>0</v>
      </c>
      <c r="I132">
        <f ca="1">SUM(Table6[[#This Row],[AWAL]],Table6[[#This Row],[M_3]])</f>
        <v>8</v>
      </c>
    </row>
    <row r="133" spans="2:9" hidden="1" x14ac:dyDescent="0.25">
      <c r="B133" t="e">
        <f ca="1">MATCH(Table6[POINTER],MG_3[Column3],0)</f>
        <v>#N/A</v>
      </c>
      <c r="C1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asahanmeja61096pc</v>
      </c>
      <c r="D133" t="s">
        <v>180</v>
      </c>
      <c r="E133" s="1" t="s">
        <v>3383</v>
      </c>
      <c r="F133">
        <v>3</v>
      </c>
      <c r="H133">
        <f ca="1">_xlfn.IFNA(SUMIF(MG_3[Column3],Table6[POINTER],MG_3[TOTAL]),"")</f>
        <v>0</v>
      </c>
      <c r="I133">
        <f ca="1">SUM(Table6[[#This Row],[AWAL]],Table6[[#This Row],[M_3]])</f>
        <v>3</v>
      </c>
    </row>
    <row r="134" spans="2:9" hidden="1" x14ac:dyDescent="0.25">
      <c r="B134" t="e">
        <f ca="1">MATCH(Table6[POINTER],MG_3[Column3],0)</f>
        <v>#N/A</v>
      </c>
      <c r="C1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asahanmeja61236pc</v>
      </c>
      <c r="D134" t="s">
        <v>181</v>
      </c>
      <c r="E134" s="1" t="s">
        <v>3386</v>
      </c>
      <c r="F134">
        <v>17</v>
      </c>
      <c r="H134">
        <f ca="1">_xlfn.IFNA(SUMIF(MG_3[Column3],Table6[POINTER],MG_3[TOTAL]),"")</f>
        <v>0</v>
      </c>
      <c r="I134">
        <f ca="1">SUM(Table6[[#This Row],[AWAL]],Table6[[#This Row],[M_3]])</f>
        <v>17</v>
      </c>
    </row>
    <row r="135" spans="2:9" hidden="1" x14ac:dyDescent="0.25">
      <c r="B135" t="e">
        <f ca="1">MATCH(Table6[POINTER],MG_3[Column3],0)</f>
        <v>#N/A</v>
      </c>
      <c r="C1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asahanmeja61596</v>
      </c>
      <c r="D135" t="s">
        <v>182</v>
      </c>
      <c r="E135" s="1">
        <v>96</v>
      </c>
      <c r="F135">
        <v>2</v>
      </c>
      <c r="H135">
        <f ca="1">_xlfn.IFNA(SUMIF(MG_3[Column3],Table6[POINTER],MG_3[TOTAL]),"")</f>
        <v>0</v>
      </c>
      <c r="I135">
        <f ca="1">SUM(Table6[[#This Row],[AWAL]],Table6[[#This Row],[M_3]])</f>
        <v>2</v>
      </c>
    </row>
    <row r="136" spans="2:9" hidden="1" x14ac:dyDescent="0.25">
      <c r="B136" t="e">
        <f ca="1">MATCH(Table6[POINTER],MG_3[Column3],0)</f>
        <v>#N/A</v>
      </c>
      <c r="C1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asahanmeja6516piglet96pc</v>
      </c>
      <c r="D136" t="s">
        <v>183</v>
      </c>
      <c r="E136" s="1" t="s">
        <v>3383</v>
      </c>
      <c r="F136">
        <v>3</v>
      </c>
      <c r="H136">
        <f ca="1">_xlfn.IFNA(SUMIF(MG_3[Column3],Table6[POINTER],MG_3[TOTAL]),"")</f>
        <v>0</v>
      </c>
      <c r="I136">
        <f ca="1">SUM(Table6[[#This Row],[AWAL]],Table6[[#This Row],[M_3]])</f>
        <v>3</v>
      </c>
    </row>
    <row r="137" spans="2:9" hidden="1" x14ac:dyDescent="0.25">
      <c r="B137" t="e">
        <f ca="1">MATCH(Table6[POINTER],MG_3[Column3],0)</f>
        <v>#N/A</v>
      </c>
      <c r="C1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asahanmeja7923144pc</v>
      </c>
      <c r="D137" t="s">
        <v>184</v>
      </c>
      <c r="E137" s="1" t="s">
        <v>3312</v>
      </c>
      <c r="F137">
        <v>12</v>
      </c>
      <c r="H137">
        <f ca="1">_xlfn.IFNA(SUMIF(MG_3[Column3],Table6[POINTER],MG_3[TOTAL]),"")</f>
        <v>0</v>
      </c>
      <c r="I137">
        <f ca="1">SUM(Table6[[#This Row],[AWAL]],Table6[[#This Row],[M_3]])</f>
        <v>12</v>
      </c>
    </row>
    <row r="138" spans="2:9" hidden="1" x14ac:dyDescent="0.25">
      <c r="B138" t="e">
        <f ca="1">MATCH(Table6[POINTER],MG_3[Column3],0)</f>
        <v>#N/A</v>
      </c>
      <c r="C1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asahanmeja826kotakmotif180pc</v>
      </c>
      <c r="D138" t="s">
        <v>185</v>
      </c>
      <c r="E138" s="1" t="s">
        <v>3387</v>
      </c>
      <c r="F138">
        <v>23</v>
      </c>
      <c r="H138">
        <f ca="1">_xlfn.IFNA(SUMIF(MG_3[Column3],Table6[POINTER],MG_3[TOTAL]),"")</f>
        <v>0</v>
      </c>
      <c r="I138">
        <f ca="1">SUM(Table6[[#This Row],[AWAL]],Table6[[#This Row],[M_3]])</f>
        <v>23</v>
      </c>
    </row>
    <row r="139" spans="2:9" hidden="1" x14ac:dyDescent="0.25">
      <c r="B139" t="e">
        <f ca="1">MATCH(Table6[POINTER],MG_3[Column3],0)</f>
        <v>#N/A</v>
      </c>
      <c r="C1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asahanmeja8621dragon96pc</v>
      </c>
      <c r="D139" t="s">
        <v>186</v>
      </c>
      <c r="E139" s="1" t="s">
        <v>3383</v>
      </c>
      <c r="F139">
        <v>6</v>
      </c>
      <c r="H139">
        <f ca="1">_xlfn.IFNA(SUMIF(MG_3[Column3],Table6[POINTER],MG_3[TOTAL]),"")</f>
        <v>0</v>
      </c>
      <c r="I139">
        <f ca="1">SUM(Table6[[#This Row],[AWAL]],Table6[[#This Row],[M_3]])</f>
        <v>6</v>
      </c>
    </row>
    <row r="140" spans="2:9" hidden="1" x14ac:dyDescent="0.25">
      <c r="B140" t="e">
        <f ca="1">MATCH(Table6[POINTER],MG_3[Column3],0)</f>
        <v>#N/A</v>
      </c>
      <c r="C1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asahanmeja8808ablk120pc</v>
      </c>
      <c r="D140" t="s">
        <v>187</v>
      </c>
      <c r="E140" s="1" t="s">
        <v>3385</v>
      </c>
      <c r="F140">
        <v>1</v>
      </c>
      <c r="H140">
        <f ca="1">_xlfn.IFNA(SUMIF(MG_3[Column3],Table6[POINTER],MG_3[TOTAL]),"")</f>
        <v>0</v>
      </c>
      <c r="I140">
        <f ca="1">SUM(Table6[[#This Row],[AWAL]],Table6[[#This Row],[M_3]])</f>
        <v>1</v>
      </c>
    </row>
    <row r="141" spans="2:9" hidden="1" x14ac:dyDescent="0.25">
      <c r="B141" t="e">
        <f ca="1">MATCH(Table6[POINTER],MG_3[Column3],0)</f>
        <v>#N/A</v>
      </c>
      <c r="C1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asahanmeja9163144pc</v>
      </c>
      <c r="D141" t="s">
        <v>188</v>
      </c>
      <c r="E141" s="1" t="s">
        <v>3312</v>
      </c>
      <c r="F141">
        <v>7</v>
      </c>
      <c r="H141">
        <f ca="1">_xlfn.IFNA(SUMIF(MG_3[Column3],Table6[POINTER],MG_3[TOTAL]),"")</f>
        <v>0</v>
      </c>
      <c r="I141">
        <f ca="1">SUM(Table6[[#This Row],[AWAL]],Table6[[#This Row],[M_3]])</f>
        <v>7</v>
      </c>
    </row>
    <row r="142" spans="2:9" hidden="1" x14ac:dyDescent="0.25">
      <c r="B142" t="e">
        <f ca="1">MATCH(Table6[POINTER],MG_3[Column3],0)</f>
        <v>#N/A</v>
      </c>
      <c r="C1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asahanmeja9233144pcs</v>
      </c>
      <c r="D142" t="s">
        <v>189</v>
      </c>
      <c r="E142" s="1" t="s">
        <v>3388</v>
      </c>
      <c r="F142">
        <v>16</v>
      </c>
      <c r="H142">
        <f ca="1">_xlfn.IFNA(SUMIF(MG_3[Column3],Table6[POINTER],MG_3[TOTAL]),"")</f>
        <v>0</v>
      </c>
      <c r="I142">
        <f ca="1">SUM(Table6[[#This Row],[AWAL]],Table6[[#This Row],[M_3]])</f>
        <v>16</v>
      </c>
    </row>
    <row r="143" spans="2:9" hidden="1" x14ac:dyDescent="0.25">
      <c r="B143" t="e">
        <f ca="1">MATCH(Table6[POINTER],MG_3[Column3],0)</f>
        <v>#N/A</v>
      </c>
      <c r="C1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asahanmejaa3396pcs</v>
      </c>
      <c r="D143" t="s">
        <v>190</v>
      </c>
      <c r="E143" s="1" t="s">
        <v>3369</v>
      </c>
      <c r="F143">
        <v>15</v>
      </c>
      <c r="H143">
        <f ca="1">_xlfn.IFNA(SUMIF(MG_3[Column3],Table6[POINTER],MG_3[TOTAL]),"")</f>
        <v>0</v>
      </c>
      <c r="I143">
        <f ca="1">SUM(Table6[[#This Row],[AWAL]],Table6[[#This Row],[M_3]])</f>
        <v>15</v>
      </c>
    </row>
    <row r="144" spans="2:9" hidden="1" x14ac:dyDescent="0.25">
      <c r="B144" t="e">
        <f ca="1">MATCH(Table6[POINTER],MG_3[Column3],0)</f>
        <v>#N/A</v>
      </c>
      <c r="C1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asahanmejaa00296pc</v>
      </c>
      <c r="D144" t="s">
        <v>191</v>
      </c>
      <c r="E144" s="1" t="s">
        <v>3383</v>
      </c>
      <c r="F144">
        <v>2</v>
      </c>
      <c r="H144">
        <f ca="1">_xlfn.IFNA(SUMIF(MG_3[Column3],Table6[POINTER],MG_3[TOTAL]),"")</f>
        <v>0</v>
      </c>
      <c r="I144">
        <f ca="1">SUM(Table6[[#This Row],[AWAL]],Table6[[#This Row],[M_3]])</f>
        <v>2</v>
      </c>
    </row>
    <row r="145" spans="2:9" hidden="1" x14ac:dyDescent="0.25">
      <c r="B145" t="e">
        <f ca="1">MATCH(Table6[POINTER],MG_3[Column3],0)</f>
        <v>#N/A</v>
      </c>
      <c r="C1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asahanmejas5227120pc</v>
      </c>
      <c r="D145" t="s">
        <v>192</v>
      </c>
      <c r="E145" s="1" t="s">
        <v>3385</v>
      </c>
      <c r="F145">
        <v>4</v>
      </c>
      <c r="H145">
        <f ca="1">_xlfn.IFNA(SUMIF(MG_3[Column3],Table6[POINTER],MG_3[TOTAL]),"")</f>
        <v>0</v>
      </c>
      <c r="I145">
        <f ca="1">SUM(Table6[[#This Row],[AWAL]],Table6[[#This Row],[M_3]])</f>
        <v>4</v>
      </c>
    </row>
    <row r="146" spans="2:9" hidden="1" x14ac:dyDescent="0.25">
      <c r="B146" t="e">
        <f ca="1">MATCH(Table6[POINTER],MG_3[Column3],0)</f>
        <v>#N/A</v>
      </c>
      <c r="C1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asahanmejas530180pc</v>
      </c>
      <c r="D146" t="s">
        <v>193</v>
      </c>
      <c r="E146" s="1" t="s">
        <v>3387</v>
      </c>
      <c r="F146">
        <v>1</v>
      </c>
      <c r="H146">
        <f ca="1">_xlfn.IFNA(SUMIF(MG_3[Column3],Table6[POINTER],MG_3[TOTAL]),"")</f>
        <v>0</v>
      </c>
      <c r="I146">
        <f ca="1">SUM(Table6[[#This Row],[AWAL]],Table6[[#This Row],[M_3]])</f>
        <v>1</v>
      </c>
    </row>
    <row r="147" spans="2:9" hidden="1" x14ac:dyDescent="0.25">
      <c r="B147" t="e">
        <f ca="1">MATCH(Table6[POINTER],MG_3[Column3],0)</f>
        <v>#N/A</v>
      </c>
      <c r="C1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asahanmejas55896pc</v>
      </c>
      <c r="D147" t="s">
        <v>194</v>
      </c>
      <c r="E147" s="1" t="s">
        <v>3383</v>
      </c>
      <c r="F147">
        <v>9</v>
      </c>
      <c r="H147">
        <f ca="1">_xlfn.IFNA(SUMIF(MG_3[Column3],Table6[POINTER],MG_3[TOTAL]),"")</f>
        <v>0</v>
      </c>
      <c r="I147">
        <f ca="1">SUM(Table6[[#This Row],[AWAL]],Table6[[#This Row],[M_3]])</f>
        <v>9</v>
      </c>
    </row>
    <row r="148" spans="2:9" hidden="1" x14ac:dyDescent="0.25">
      <c r="B148" t="e">
        <f ca="1">MATCH(Table6[POINTER],MG_3[Column3],0)</f>
        <v>#N/A</v>
      </c>
      <c r="C1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asahanmejasx005772pc</v>
      </c>
      <c r="D148" t="s">
        <v>195</v>
      </c>
      <c r="E148" s="1" t="s">
        <v>3384</v>
      </c>
      <c r="F148">
        <v>10</v>
      </c>
      <c r="H148">
        <f ca="1">_xlfn.IFNA(SUMIF(MG_3[Column3],Table6[POINTER],MG_3[TOTAL]),"")</f>
        <v>0</v>
      </c>
      <c r="I148">
        <f ca="1">SUM(Table6[[#This Row],[AWAL]],Table6[[#This Row],[M_3]])</f>
        <v>10</v>
      </c>
    </row>
    <row r="149" spans="2:9" hidden="1" x14ac:dyDescent="0.25">
      <c r="B149" t="e">
        <f ca="1">MATCH(Table6[POINTER],MG_3[Column3],0)</f>
        <v>#N/A</v>
      </c>
      <c r="C1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asahanmejatg308196pc</v>
      </c>
      <c r="D149" t="s">
        <v>196</v>
      </c>
      <c r="E149" s="1" t="s">
        <v>3383</v>
      </c>
      <c r="F149">
        <v>2</v>
      </c>
      <c r="H149">
        <f ca="1">_xlfn.IFNA(SUMIF(MG_3[Column3],Table6[POINTER],MG_3[TOTAL]),"")</f>
        <v>0</v>
      </c>
      <c r="I149">
        <f ca="1">SUM(Table6[[#This Row],[AWAL]],Table6[[#This Row],[M_3]])</f>
        <v>2</v>
      </c>
    </row>
    <row r="150" spans="2:9" hidden="1" x14ac:dyDescent="0.25">
      <c r="B150" t="e">
        <f ca="1">MATCH(Table6[POINTER],MG_3[Column3],0)</f>
        <v>#N/A</v>
      </c>
      <c r="C1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asahanmejaxcs223120pc</v>
      </c>
      <c r="D150" t="s">
        <v>197</v>
      </c>
      <c r="E150" s="1" t="s">
        <v>3385</v>
      </c>
      <c r="F150">
        <v>3</v>
      </c>
      <c r="H150">
        <f ca="1">_xlfn.IFNA(SUMIF(MG_3[Column3],Table6[POINTER],MG_3[TOTAL]),"")</f>
        <v>0</v>
      </c>
      <c r="I150">
        <f ca="1">SUM(Table6[[#This Row],[AWAL]],Table6[[#This Row],[M_3]])</f>
        <v>3</v>
      </c>
    </row>
    <row r="151" spans="2:9" hidden="1" x14ac:dyDescent="0.25">
      <c r="B151" t="e">
        <f ca="1">MATCH(Table6[POINTER],MG_3[Column3],0)</f>
        <v>#N/A</v>
      </c>
      <c r="C1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asahanmejaxm8005120pc</v>
      </c>
      <c r="D151" t="s">
        <v>198</v>
      </c>
      <c r="E151" s="1" t="s">
        <v>3385</v>
      </c>
      <c r="F151">
        <v>69</v>
      </c>
      <c r="H151">
        <f ca="1">_xlfn.IFNA(SUMIF(MG_3[Column3],Table6[POINTER],MG_3[TOTAL]),"")</f>
        <v>0</v>
      </c>
      <c r="I151">
        <f ca="1">SUM(Table6[[#This Row],[AWAL]],Table6[[#This Row],[M_3]])</f>
        <v>69</v>
      </c>
    </row>
    <row r="152" spans="2:9" hidden="1" x14ac:dyDescent="0.25">
      <c r="B152" t="e">
        <f ca="1">MATCH(Table6[POINTER],MG_3[Column3],0)</f>
        <v>#N/A</v>
      </c>
      <c r="C1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asahanmono9081x3240box</v>
      </c>
      <c r="D152" t="s">
        <v>199</v>
      </c>
      <c r="E152" s="1" t="s">
        <v>3376</v>
      </c>
      <c r="F152">
        <v>1</v>
      </c>
      <c r="H152">
        <f ca="1">_xlfn.IFNA(SUMIF(MG_3[Column3],Table6[POINTER],MG_3[TOTAL]),"")</f>
        <v>0</v>
      </c>
      <c r="I152">
        <f ca="1">SUM(Table6[[#This Row],[AWAL]],Table6[[#This Row],[M_3]])</f>
        <v>1</v>
      </c>
    </row>
    <row r="153" spans="2:9" hidden="1" x14ac:dyDescent="0.25">
      <c r="B153" t="e">
        <f ca="1">MATCH(Table6[POINTER],MG_3[Column3],0)</f>
        <v>#N/A</v>
      </c>
      <c r="C1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asahanp5274836box</v>
      </c>
      <c r="D153" t="s">
        <v>200</v>
      </c>
      <c r="E153" s="1" t="s">
        <v>3355</v>
      </c>
      <c r="F153">
        <v>1</v>
      </c>
      <c r="H153">
        <f ca="1">_xlfn.IFNA(SUMIF(MG_3[Column3],Table6[POINTER],MG_3[TOTAL]),"")</f>
        <v>0</v>
      </c>
      <c r="I153">
        <f ca="1">SUM(Table6[[#This Row],[AWAL]],Table6[[#This Row],[M_3]])</f>
        <v>1</v>
      </c>
    </row>
    <row r="154" spans="2:9" hidden="1" x14ac:dyDescent="0.25">
      <c r="B154" t="e">
        <f ca="1">MATCH(Table6[POINTER],MG_3[Column3],0)</f>
        <v>#N/A</v>
      </c>
      <c r="C1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asahanpayu823120box</v>
      </c>
      <c r="D154" t="s">
        <v>201</v>
      </c>
      <c r="E154" s="1" t="s">
        <v>3389</v>
      </c>
      <c r="F154">
        <v>2</v>
      </c>
      <c r="H154">
        <f ca="1">_xlfn.IFNA(SUMIF(MG_3[Column3],Table6[POINTER],MG_3[TOTAL]),"")</f>
        <v>0</v>
      </c>
      <c r="I154">
        <f ca="1">SUM(Table6[[#This Row],[AWAL]],Table6[[#This Row],[M_3]])</f>
        <v>2</v>
      </c>
    </row>
    <row r="155" spans="2:9" hidden="1" x14ac:dyDescent="0.25">
      <c r="B155" t="e">
        <f ca="1">MATCH(Table6[POINTER],MG_3[Column3],0)</f>
        <v>#N/A</v>
      </c>
      <c r="C1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asahanpayu824120box</v>
      </c>
      <c r="D155" t="s">
        <v>202</v>
      </c>
      <c r="E155" s="1" t="s">
        <v>3389</v>
      </c>
      <c r="F155">
        <v>3</v>
      </c>
      <c r="H155">
        <f ca="1">_xlfn.IFNA(SUMIF(MG_3[Column3],Table6[POINTER],MG_3[TOTAL]),"")</f>
        <v>0</v>
      </c>
      <c r="I155">
        <f ca="1">SUM(Table6[[#This Row],[AWAL]],Table6[[#This Row],[M_3]])</f>
        <v>3</v>
      </c>
    </row>
    <row r="156" spans="2:9" hidden="1" x14ac:dyDescent="0.25">
      <c r="B156" t="e">
        <f ca="1">MATCH(Table6[POINTER],MG_3[Column3],0)</f>
        <v>#N/A</v>
      </c>
      <c r="C1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asahanpayu825120box</v>
      </c>
      <c r="D156" t="s">
        <v>203</v>
      </c>
      <c r="E156" s="1" t="s">
        <v>3389</v>
      </c>
      <c r="F156">
        <v>5</v>
      </c>
      <c r="H156">
        <f ca="1">_xlfn.IFNA(SUMIF(MG_3[Column3],Table6[POINTER],MG_3[TOTAL]),"")</f>
        <v>0</v>
      </c>
      <c r="I156">
        <f ca="1">SUM(Table6[[#This Row],[AWAL]],Table6[[#This Row],[M_3]])</f>
        <v>5</v>
      </c>
    </row>
    <row r="157" spans="2:9" hidden="1" x14ac:dyDescent="0.25">
      <c r="B157" t="e">
        <f ca="1">MATCH(Table6[POINTER],MG_3[Column3],0)</f>
        <v>#N/A</v>
      </c>
      <c r="C1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asahanpayu829120box</v>
      </c>
      <c r="D157" t="s">
        <v>204</v>
      </c>
      <c r="E157" s="1" t="s">
        <v>3389</v>
      </c>
      <c r="F157">
        <v>3</v>
      </c>
      <c r="H157">
        <f ca="1">_xlfn.IFNA(SUMIF(MG_3[Column3],Table6[POINTER],MG_3[TOTAL]),"")</f>
        <v>0</v>
      </c>
      <c r="I157">
        <f ca="1">SUM(Table6[[#This Row],[AWAL]],Table6[[#This Row],[M_3]])</f>
        <v>3</v>
      </c>
    </row>
    <row r="158" spans="2:9" hidden="1" x14ac:dyDescent="0.25">
      <c r="B158" t="e">
        <f ca="1">MATCH(Table6[POINTER],MG_3[Column3],0)</f>
        <v>#N/A</v>
      </c>
      <c r="C1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asahanpayu830120box</v>
      </c>
      <c r="D158" t="s">
        <v>205</v>
      </c>
      <c r="E158" s="1" t="s">
        <v>3389</v>
      </c>
      <c r="F158">
        <v>3</v>
      </c>
      <c r="H158">
        <f ca="1">_xlfn.IFNA(SUMIF(MG_3[Column3],Table6[POINTER],MG_3[TOTAL]),"")</f>
        <v>0</v>
      </c>
      <c r="I158">
        <f ca="1">SUM(Table6[[#This Row],[AWAL]],Table6[[#This Row],[M_3]])</f>
        <v>3</v>
      </c>
    </row>
    <row r="159" spans="2:9" hidden="1" x14ac:dyDescent="0.25">
      <c r="B159" t="e">
        <f ca="1">MATCH(Table6[POINTER],MG_3[Column3],0)</f>
        <v>#N/A</v>
      </c>
      <c r="C1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asahanpayu835120box</v>
      </c>
      <c r="D159" t="s">
        <v>206</v>
      </c>
      <c r="E159" s="1" t="s">
        <v>3389</v>
      </c>
      <c r="F159">
        <v>3</v>
      </c>
      <c r="H159">
        <f ca="1">_xlfn.IFNA(SUMIF(MG_3[Column3],Table6[POINTER],MG_3[TOTAL]),"")</f>
        <v>0</v>
      </c>
      <c r="I159">
        <f ca="1">SUM(Table6[[#This Row],[AWAL]],Table6[[#This Row],[M_3]])</f>
        <v>3</v>
      </c>
    </row>
    <row r="160" spans="2:9" hidden="1" x14ac:dyDescent="0.25">
      <c r="B160" t="e">
        <f ca="1">MATCH(Table6[POINTER],MG_3[Column3],0)</f>
        <v>#N/A</v>
      </c>
      <c r="C1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asahanpayu844120box</v>
      </c>
      <c r="D160" t="s">
        <v>207</v>
      </c>
      <c r="E160" s="1" t="s">
        <v>3389</v>
      </c>
      <c r="F160">
        <v>4</v>
      </c>
      <c r="H160">
        <f ca="1">_xlfn.IFNA(SUMIF(MG_3[Column3],Table6[POINTER],MG_3[TOTAL]),"")</f>
        <v>0</v>
      </c>
      <c r="I160">
        <f ca="1">SUM(Table6[[#This Row],[AWAL]],Table6[[#This Row],[M_3]])</f>
        <v>4</v>
      </c>
    </row>
    <row r="161" spans="2:9" hidden="1" x14ac:dyDescent="0.25">
      <c r="B161" t="e">
        <f ca="1">MATCH(Table6[POINTER],MG_3[Column3],0)</f>
        <v>#N/A</v>
      </c>
      <c r="C1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asahanpayu845120box</v>
      </c>
      <c r="D161" t="s">
        <v>208</v>
      </c>
      <c r="E161" s="1" t="s">
        <v>3389</v>
      </c>
      <c r="F161">
        <v>2</v>
      </c>
      <c r="H161">
        <f ca="1">_xlfn.IFNA(SUMIF(MG_3[Column3],Table6[POINTER],MG_3[TOTAL]),"")</f>
        <v>0</v>
      </c>
      <c r="I161">
        <f ca="1">SUM(Table6[[#This Row],[AWAL]],Table6[[#This Row],[M_3]])</f>
        <v>2</v>
      </c>
    </row>
    <row r="162" spans="2:9" hidden="1" x14ac:dyDescent="0.25">
      <c r="B162" t="e">
        <f ca="1">MATCH(Table6[POINTER],MG_3[Column3],0)</f>
        <v>#N/A</v>
      </c>
      <c r="C1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asahanpayu846120box</v>
      </c>
      <c r="D162" t="s">
        <v>209</v>
      </c>
      <c r="E162" s="1" t="s">
        <v>3389</v>
      </c>
      <c r="F162">
        <v>4</v>
      </c>
      <c r="H162">
        <f ca="1">_xlfn.IFNA(SUMIF(MG_3[Column3],Table6[POINTER],MG_3[TOTAL]),"")</f>
        <v>0</v>
      </c>
      <c r="I162">
        <f ca="1">SUM(Table6[[#This Row],[AWAL]],Table6[[#This Row],[M_3]])</f>
        <v>4</v>
      </c>
    </row>
    <row r="163" spans="2:9" hidden="1" x14ac:dyDescent="0.25">
      <c r="B163" t="e">
        <f ca="1">MATCH(Table6[POINTER],MG_3[Column3],0)</f>
        <v>#N/A</v>
      </c>
      <c r="C1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asahanpayu851120box</v>
      </c>
      <c r="D163" t="s">
        <v>210</v>
      </c>
      <c r="E163" s="1" t="s">
        <v>3389</v>
      </c>
      <c r="F163">
        <v>6</v>
      </c>
      <c r="H163">
        <f ca="1">_xlfn.IFNA(SUMIF(MG_3[Column3],Table6[POINTER],MG_3[TOTAL]),"")</f>
        <v>0</v>
      </c>
      <c r="I163">
        <f ca="1">SUM(Table6[[#This Row],[AWAL]],Table6[[#This Row],[M_3]])</f>
        <v>6</v>
      </c>
    </row>
    <row r="164" spans="2:9" hidden="1" x14ac:dyDescent="0.25">
      <c r="B164" t="e">
        <f ca="1">MATCH(Table6[POINTER],MG_3[Column3],0)</f>
        <v>#N/A</v>
      </c>
      <c r="C1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asahanpensilk217760ls</v>
      </c>
      <c r="D164" t="s">
        <v>211</v>
      </c>
      <c r="E164" s="1" t="s">
        <v>3332</v>
      </c>
      <c r="F164">
        <v>136</v>
      </c>
      <c r="H164">
        <f ca="1">_xlfn.IFNA(SUMIF(MG_3[Column3],Table6[POINTER],MG_3[TOTAL]),"")</f>
        <v>0</v>
      </c>
      <c r="I164">
        <f ca="1">SUM(Table6[[#This Row],[AWAL]],Table6[[#This Row],[M_3]])</f>
        <v>136</v>
      </c>
    </row>
    <row r="165" spans="2:9" hidden="1" x14ac:dyDescent="0.25">
      <c r="B165" t="e">
        <f ca="1">MATCH(Table6[POINTER],MG_3[Column3],0)</f>
        <v>#N/A</v>
      </c>
      <c r="C1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asahanpensiltf98736ls</v>
      </c>
      <c r="D165" t="s">
        <v>212</v>
      </c>
      <c r="E165" s="1" t="s">
        <v>3390</v>
      </c>
      <c r="F165">
        <v>34</v>
      </c>
      <c r="H165">
        <f ca="1">_xlfn.IFNA(SUMIF(MG_3[Column3],Table6[POINTER],MG_3[TOTAL]),"")</f>
        <v>0</v>
      </c>
      <c r="I165">
        <f ca="1">SUM(Table6[[#This Row],[AWAL]],Table6[[#This Row],[M_3]])</f>
        <v>34</v>
      </c>
    </row>
    <row r="166" spans="2:9" hidden="1" x14ac:dyDescent="0.25">
      <c r="B166" t="e">
        <f ca="1">MATCH(Table6[POINTER],MG_3[Column3],0)</f>
        <v>#N/A</v>
      </c>
      <c r="C1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asahanpot80222448box</v>
      </c>
      <c r="D166" t="s">
        <v>213</v>
      </c>
      <c r="E166" s="1" t="s">
        <v>3354</v>
      </c>
      <c r="F166">
        <v>1</v>
      </c>
      <c r="H166">
        <f ca="1">_xlfn.IFNA(SUMIF(MG_3[Column3],Table6[POINTER],MG_3[TOTAL]),"")</f>
        <v>0</v>
      </c>
      <c r="I166">
        <f ca="1">SUM(Table6[[#This Row],[AWAL]],Table6[[#This Row],[M_3]])</f>
        <v>1</v>
      </c>
    </row>
    <row r="167" spans="2:9" hidden="1" x14ac:dyDescent="0.25">
      <c r="B167" t="e">
        <f ca="1">MATCH(Table6[POINTER],MG_3[Column3],0)</f>
        <v>#N/A</v>
      </c>
      <c r="C1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asahanpotr30095440pot</v>
      </c>
      <c r="D167" t="s">
        <v>214</v>
      </c>
      <c r="E167" s="1" t="s">
        <v>3391</v>
      </c>
      <c r="F167">
        <v>2</v>
      </c>
      <c r="H167">
        <f ca="1">_xlfn.IFNA(SUMIF(MG_3[Column3],Table6[POINTER],MG_3[TOTAL]),"")</f>
        <v>0</v>
      </c>
      <c r="I167">
        <f ca="1">SUM(Table6[[#This Row],[AWAL]],Table6[[#This Row],[M_3]])</f>
        <v>2</v>
      </c>
    </row>
    <row r="168" spans="2:9" hidden="1" x14ac:dyDescent="0.25">
      <c r="B168" t="e">
        <f ca="1">MATCH(Table6[POINTER],MG_3[Column3],0)</f>
        <v>#N/A</v>
      </c>
      <c r="C1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asahanr60244840box</v>
      </c>
      <c r="D168" t="s">
        <v>215</v>
      </c>
      <c r="E168" s="1" t="s">
        <v>3376</v>
      </c>
      <c r="F168">
        <v>1</v>
      </c>
      <c r="H168">
        <f ca="1">_xlfn.IFNA(SUMIF(MG_3[Column3],Table6[POINTER],MG_3[TOTAL]),"")</f>
        <v>0</v>
      </c>
      <c r="I168">
        <f ca="1">SUM(Table6[[#This Row],[AWAL]],Table6[[#This Row],[M_3]])</f>
        <v>1</v>
      </c>
    </row>
    <row r="169" spans="2:9" hidden="1" x14ac:dyDescent="0.25">
      <c r="B169" t="e">
        <f ca="1">MATCH(Table6[POINTER],MG_3[Column3],0)</f>
        <v>#N/A</v>
      </c>
      <c r="C1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asahanrc6008128ls</v>
      </c>
      <c r="D169" t="s">
        <v>216</v>
      </c>
      <c r="E169" s="1" t="s">
        <v>3392</v>
      </c>
      <c r="F169">
        <v>23</v>
      </c>
      <c r="H169">
        <f ca="1">_xlfn.IFNA(SUMIF(MG_3[Column3],Table6[POINTER],MG_3[TOTAL]),"")</f>
        <v>0</v>
      </c>
      <c r="I169">
        <f ca="1">SUM(Table6[[#This Row],[AWAL]],Table6[[#This Row],[M_3]])</f>
        <v>23</v>
      </c>
    </row>
    <row r="170" spans="2:9" hidden="1" x14ac:dyDescent="0.25">
      <c r="B170" t="e">
        <f ca="1">MATCH(Table6[POINTER],MG_3[Column3],0)</f>
        <v>#N/A</v>
      </c>
      <c r="C1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asahanrc804224box</v>
      </c>
      <c r="D170" t="s">
        <v>217</v>
      </c>
      <c r="E170" s="1" t="s">
        <v>3375</v>
      </c>
      <c r="F170">
        <v>2</v>
      </c>
      <c r="H170">
        <f ca="1">_xlfn.IFNA(SUMIF(MG_3[Column3],Table6[POINTER],MG_3[TOTAL]),"")</f>
        <v>0</v>
      </c>
      <c r="I170">
        <f ca="1">SUM(Table6[[#This Row],[AWAL]],Table6[[#This Row],[M_3]])</f>
        <v>2</v>
      </c>
    </row>
    <row r="171" spans="2:9" hidden="1" x14ac:dyDescent="0.25">
      <c r="B171" t="e">
        <f ca="1">MATCH(Table6[POINTER],MG_3[Column3],0)</f>
        <v>#N/A</v>
      </c>
      <c r="C1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asahanrc80602h2448box</v>
      </c>
      <c r="D171" t="s">
        <v>218</v>
      </c>
      <c r="E171" s="1" t="s">
        <v>3354</v>
      </c>
      <c r="F171">
        <v>1</v>
      </c>
      <c r="H171">
        <f ca="1">_xlfn.IFNA(SUMIF(MG_3[Column3],Table6[POINTER],MG_3[TOTAL]),"")</f>
        <v>0</v>
      </c>
      <c r="I171">
        <f ca="1">SUM(Table6[[#This Row],[AWAL]],Table6[[#This Row],[M_3]])</f>
        <v>1</v>
      </c>
    </row>
    <row r="172" spans="2:9" hidden="1" x14ac:dyDescent="0.25">
      <c r="B172" t="e">
        <f ca="1">MATCH(Table6[POINTER],MG_3[Column3],0)</f>
        <v>#N/A</v>
      </c>
      <c r="C1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asahanrc8472448box</v>
      </c>
      <c r="D172" t="s">
        <v>219</v>
      </c>
      <c r="E172" s="1" t="s">
        <v>3354</v>
      </c>
      <c r="F172">
        <v>3</v>
      </c>
      <c r="H172">
        <f ca="1">_xlfn.IFNA(SUMIF(MG_3[Column3],Table6[POINTER],MG_3[TOTAL]),"")</f>
        <v>0</v>
      </c>
      <c r="I172">
        <f ca="1">SUM(Table6[[#This Row],[AWAL]],Table6[[#This Row],[M_3]])</f>
        <v>3</v>
      </c>
    </row>
    <row r="173" spans="2:9" hidden="1" x14ac:dyDescent="0.25">
      <c r="B173" t="e">
        <f ca="1">MATCH(Table6[POINTER],MG_3[Column3],0)</f>
        <v>#N/A</v>
      </c>
      <c r="C1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asahanremcai89496ls</v>
      </c>
      <c r="D173" t="s">
        <v>220</v>
      </c>
      <c r="E173" s="1" t="s">
        <v>3330</v>
      </c>
      <c r="F173">
        <v>2</v>
      </c>
      <c r="H173">
        <f ca="1">_xlfn.IFNA(SUMIF(MG_3[Column3],Table6[POINTER],MG_3[TOTAL]),"")</f>
        <v>0</v>
      </c>
      <c r="I173">
        <f ca="1">SUM(Table6[[#This Row],[AWAL]],Table6[[#This Row],[M_3]])</f>
        <v>2</v>
      </c>
    </row>
    <row r="174" spans="2:9" hidden="1" x14ac:dyDescent="0.25">
      <c r="B174" t="e">
        <f ca="1">MATCH(Table6[POINTER],MG_3[Column3],0)</f>
        <v>#N/A</v>
      </c>
      <c r="C1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asahanremcairc601696ls</v>
      </c>
      <c r="D174" t="s">
        <v>221</v>
      </c>
      <c r="E174" s="1" t="s">
        <v>3330</v>
      </c>
      <c r="F174">
        <v>5</v>
      </c>
      <c r="H174">
        <f ca="1">_xlfn.IFNA(SUMIF(MG_3[Column3],Table6[POINTER],MG_3[TOTAL]),"")</f>
        <v>0</v>
      </c>
      <c r="I174">
        <f ca="1">SUM(Table6[[#This Row],[AWAL]],Table6[[#This Row],[M_3]])</f>
        <v>5</v>
      </c>
    </row>
    <row r="175" spans="2:9" hidden="1" x14ac:dyDescent="0.25">
      <c r="B175" t="e">
        <f ca="1">MATCH(Table6[POINTER],MG_3[Column3],0)</f>
        <v>#N/A</v>
      </c>
      <c r="C1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asahanremcairc700128ls</v>
      </c>
      <c r="D175" t="s">
        <v>222</v>
      </c>
      <c r="E175" s="1" t="s">
        <v>3392</v>
      </c>
      <c r="F175">
        <v>4</v>
      </c>
      <c r="H175">
        <f ca="1">_xlfn.IFNA(SUMIF(MG_3[Column3],Table6[POINTER],MG_3[TOTAL]),"")</f>
        <v>0</v>
      </c>
      <c r="I175">
        <f ca="1">SUM(Table6[[#This Row],[AWAL]],Table6[[#This Row],[M_3]])</f>
        <v>4</v>
      </c>
    </row>
    <row r="176" spans="2:9" hidden="1" x14ac:dyDescent="0.25">
      <c r="B176" t="e">
        <f ca="1">MATCH(Table6[POINTER],MG_3[Column3],0)</f>
        <v>#N/A</v>
      </c>
      <c r="C1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asahansc602372ls</v>
      </c>
      <c r="D176" t="s">
        <v>223</v>
      </c>
      <c r="E176" s="1" t="s">
        <v>3393</v>
      </c>
      <c r="F176">
        <v>32</v>
      </c>
      <c r="H176">
        <f ca="1">_xlfn.IFNA(SUMIF(MG_3[Column3],Table6[POINTER],MG_3[TOTAL]),"")</f>
        <v>0</v>
      </c>
      <c r="I176">
        <f ca="1">SUM(Table6[[#This Row],[AWAL]],Table6[[#This Row],[M_3]])</f>
        <v>32</v>
      </c>
    </row>
    <row r="177" spans="2:9" hidden="1" x14ac:dyDescent="0.25">
      <c r="B177" t="e">
        <f ca="1">MATCH(Table6[POINTER],MG_3[Column3],0)</f>
        <v>#N/A</v>
      </c>
      <c r="C1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asahansc602940ls</v>
      </c>
      <c r="D177" t="s">
        <v>224</v>
      </c>
      <c r="E177" s="1" t="s">
        <v>3342</v>
      </c>
      <c r="F177">
        <v>1</v>
      </c>
      <c r="H177">
        <f ca="1">_xlfn.IFNA(SUMIF(MG_3[Column3],Table6[POINTER],MG_3[TOTAL]),"")</f>
        <v>0</v>
      </c>
      <c r="I177">
        <f ca="1">SUM(Table6[[#This Row],[AWAL]],Table6[[#This Row],[M_3]])</f>
        <v>1</v>
      </c>
    </row>
    <row r="178" spans="2:9" hidden="1" x14ac:dyDescent="0.25">
      <c r="B178" t="e">
        <f ca="1">MATCH(Table6[POINTER],MG_3[Column3],0)</f>
        <v>#N/A</v>
      </c>
      <c r="C1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asahansc60292h4824box</v>
      </c>
      <c r="D178" t="s">
        <v>225</v>
      </c>
      <c r="E178" s="1" t="s">
        <v>3375</v>
      </c>
      <c r="F178">
        <v>1</v>
      </c>
      <c r="H178">
        <f ca="1">_xlfn.IFNA(SUMIF(MG_3[Column3],Table6[POINTER],MG_3[TOTAL]),"")</f>
        <v>0</v>
      </c>
      <c r="I178">
        <f ca="1">SUM(Table6[[#This Row],[AWAL]],Table6[[#This Row],[M_3]])</f>
        <v>1</v>
      </c>
    </row>
    <row r="179" spans="2:9" hidden="1" x14ac:dyDescent="0.25">
      <c r="B179" t="e">
        <f ca="1">MATCH(Table6[POINTER],MG_3[Column3],0)</f>
        <v>#N/A</v>
      </c>
      <c r="C1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asahansc6214824box</v>
      </c>
      <c r="D179" t="s">
        <v>226</v>
      </c>
      <c r="E179" s="1" t="s">
        <v>3375</v>
      </c>
      <c r="F179">
        <v>5</v>
      </c>
      <c r="H179">
        <f ca="1">_xlfn.IFNA(SUMIF(MG_3[Column3],Table6[POINTER],MG_3[TOTAL]),"")</f>
        <v>0</v>
      </c>
      <c r="I179">
        <f ca="1">SUM(Table6[[#This Row],[AWAL]],Table6[[#This Row],[M_3]])</f>
        <v>5</v>
      </c>
    </row>
    <row r="180" spans="2:9" hidden="1" x14ac:dyDescent="0.25">
      <c r="B180" t="e">
        <f ca="1">MATCH(Table6[POINTER],MG_3[Column3],0)</f>
        <v>#N/A</v>
      </c>
      <c r="C1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asahansh20324120pot</v>
      </c>
      <c r="D180" t="s">
        <v>227</v>
      </c>
      <c r="E180" s="1" t="s">
        <v>3394</v>
      </c>
      <c r="F180">
        <v>19</v>
      </c>
      <c r="H180">
        <f ca="1">_xlfn.IFNA(SUMIF(MG_3[Column3],Table6[POINTER],MG_3[TOTAL]),"")</f>
        <v>0</v>
      </c>
      <c r="I180">
        <f ca="1">SUM(Table6[[#This Row],[AWAL]],Table6[[#This Row],[M_3]])</f>
        <v>19</v>
      </c>
    </row>
    <row r="181" spans="2:9" hidden="1" x14ac:dyDescent="0.25">
      <c r="B181" t="e">
        <f ca="1">MATCH(Table6[POINTER],MG_3[Column3],0)</f>
        <v>#N/A</v>
      </c>
      <c r="C1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asahansh324jos4890pot</v>
      </c>
      <c r="D181" t="s">
        <v>228</v>
      </c>
      <c r="E181" s="1" t="s">
        <v>3395</v>
      </c>
      <c r="F181">
        <v>4</v>
      </c>
      <c r="H181">
        <f ca="1">_xlfn.IFNA(SUMIF(MG_3[Column3],Table6[POINTER],MG_3[TOTAL]),"")</f>
        <v>0</v>
      </c>
      <c r="I181">
        <f ca="1">SUM(Table6[[#This Row],[AWAL]],Table6[[#This Row],[M_3]])</f>
        <v>4</v>
      </c>
    </row>
    <row r="182" spans="2:9" hidden="1" x14ac:dyDescent="0.25">
      <c r="B182" t="e">
        <f ca="1">MATCH(Table6[POINTER],MG_3[Column3],0)</f>
        <v>#N/A</v>
      </c>
      <c r="C1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asahansh6512ovalapplebear1box=20480pc</v>
      </c>
      <c r="D182" t="s">
        <v>229</v>
      </c>
      <c r="E182" s="1" t="s">
        <v>3396</v>
      </c>
      <c r="F182">
        <v>1</v>
      </c>
      <c r="H182">
        <f ca="1">_xlfn.IFNA(SUMIF(MG_3[Column3],Table6[POINTER],MG_3[TOTAL]),"")</f>
        <v>0</v>
      </c>
      <c r="I182">
        <f ca="1">SUM(Table6[[#This Row],[AWAL]],Table6[[#This Row],[M_3]])</f>
        <v>1</v>
      </c>
    </row>
    <row r="183" spans="2:9" hidden="1" x14ac:dyDescent="0.25">
      <c r="B183" t="e">
        <f ca="1">MATCH(Table6[POINTER],MG_3[Column3],0)</f>
        <v>#N/A</v>
      </c>
      <c r="C1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asahansp720tabungcoller1x2460ls</v>
      </c>
      <c r="D183" t="s">
        <v>230</v>
      </c>
      <c r="E183" s="1" t="s">
        <v>3332</v>
      </c>
      <c r="F183">
        <v>4</v>
      </c>
      <c r="H183">
        <f ca="1">_xlfn.IFNA(SUMIF(MG_3[Column3],Table6[POINTER],MG_3[TOTAL]),"")</f>
        <v>0</v>
      </c>
      <c r="I183">
        <f ca="1">SUM(Table6[[#This Row],[AWAL]],Table6[[#This Row],[M_3]])</f>
        <v>4</v>
      </c>
    </row>
    <row r="184" spans="2:9" hidden="1" x14ac:dyDescent="0.25">
      <c r="B184" t="e">
        <f ca="1">MATCH(Table6[POINTER],MG_3[Column3],0)</f>
        <v>#N/A</v>
      </c>
      <c r="C1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asahansr870b7272box</v>
      </c>
      <c r="D184" t="s">
        <v>231</v>
      </c>
      <c r="E184" s="1" t="s">
        <v>3397</v>
      </c>
      <c r="F184">
        <v>4</v>
      </c>
      <c r="H184">
        <f ca="1">_xlfn.IFNA(SUMIF(MG_3[Column3],Table6[POINTER],MG_3[TOTAL]),"")</f>
        <v>0</v>
      </c>
      <c r="I184">
        <f ca="1">SUM(Table6[[#This Row],[AWAL]],Table6[[#This Row],[M_3]])</f>
        <v>4</v>
      </c>
    </row>
    <row r="185" spans="2:9" hidden="1" x14ac:dyDescent="0.25">
      <c r="B185" t="e">
        <f ca="1">MATCH(Table6[POINTER],MG_3[Column3],0)</f>
        <v>#N/A</v>
      </c>
      <c r="C1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asahant334smile60pc36pot</v>
      </c>
      <c r="D185" t="s">
        <v>232</v>
      </c>
      <c r="E185" s="1" t="s">
        <v>3398</v>
      </c>
      <c r="F185">
        <v>2</v>
      </c>
      <c r="H185">
        <f ca="1">_xlfn.IFNA(SUMIF(MG_3[Column3],Table6[POINTER],MG_3[TOTAL]),"")</f>
        <v>0</v>
      </c>
      <c r="I185">
        <f ca="1">SUM(Table6[[#This Row],[AWAL]],Table6[[#This Row],[M_3]])</f>
        <v>2</v>
      </c>
    </row>
    <row r="186" spans="2:9" hidden="1" x14ac:dyDescent="0.25">
      <c r="B186" t="e">
        <f ca="1">MATCH(Table6[POINTER],MG_3[Column3],0)</f>
        <v>#N/A</v>
      </c>
      <c r="C1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asahantabung23124120box</v>
      </c>
      <c r="D186" t="s">
        <v>233</v>
      </c>
      <c r="E186" s="1" t="s">
        <v>3389</v>
      </c>
      <c r="F186">
        <v>52</v>
      </c>
      <c r="H186">
        <f ca="1">_xlfn.IFNA(SUMIF(MG_3[Column3],Table6[POINTER],MG_3[TOTAL]),"")</f>
        <v>0</v>
      </c>
      <c r="I186">
        <f ca="1">SUM(Table6[[#This Row],[AWAL]],Table6[[#This Row],[M_3]])</f>
        <v>52</v>
      </c>
    </row>
    <row r="187" spans="2:9" hidden="1" x14ac:dyDescent="0.25">
      <c r="B187" t="e">
        <f ca="1">MATCH(Table6[POINTER],MG_3[Column3],0)</f>
        <v>#N/A</v>
      </c>
      <c r="C1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asahantabungsp8865ikan45boxx48pc</v>
      </c>
      <c r="D187" t="s">
        <v>234</v>
      </c>
      <c r="E187" s="1" t="s">
        <v>3399</v>
      </c>
      <c r="F187">
        <v>3</v>
      </c>
      <c r="H187">
        <f ca="1">_xlfn.IFNA(SUMIF(MG_3[Column3],Table6[POINTER],MG_3[TOTAL]),"")</f>
        <v>0</v>
      </c>
      <c r="I187">
        <f ca="1">SUM(Table6[[#This Row],[AWAL]],Table6[[#This Row],[M_3]])</f>
        <v>3</v>
      </c>
    </row>
    <row r="188" spans="2:9" hidden="1" x14ac:dyDescent="0.25">
      <c r="B188" t="e">
        <f ca="1">MATCH(Table6[POINTER],MG_3[Column3],0)</f>
        <v>#N/A</v>
      </c>
      <c r="C1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asahantashpotter378e4858box</v>
      </c>
      <c r="D188" t="s">
        <v>235</v>
      </c>
      <c r="E188" s="1" t="s">
        <v>3400</v>
      </c>
      <c r="F188">
        <v>1</v>
      </c>
      <c r="H188">
        <f ca="1">_xlfn.IFNA(SUMIF(MG_3[Column3],Table6[POINTER],MG_3[TOTAL]),"")</f>
        <v>0</v>
      </c>
      <c r="I188">
        <f ca="1">SUM(Table6[[#This Row],[AWAL]],Table6[[#This Row],[M_3]])</f>
        <v>1</v>
      </c>
    </row>
    <row r="189" spans="2:9" hidden="1" x14ac:dyDescent="0.25">
      <c r="B189" t="e">
        <f ca="1">MATCH(Table6[POINTER],MG_3[Column3],0)</f>
        <v>#N/A</v>
      </c>
      <c r="C1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asahanthomastabung9938150box</v>
      </c>
      <c r="D189" t="s">
        <v>236</v>
      </c>
      <c r="E189" s="1" t="s">
        <v>3401</v>
      </c>
      <c r="F189">
        <v>2</v>
      </c>
      <c r="H189">
        <f ca="1">_xlfn.IFNA(SUMIF(MG_3[Column3],Table6[POINTER],MG_3[TOTAL]),"")</f>
        <v>0</v>
      </c>
      <c r="I189">
        <f ca="1">SUM(Table6[[#This Row],[AWAL]],Table6[[#This Row],[M_3]])</f>
        <v>2</v>
      </c>
    </row>
    <row r="190" spans="2:9" hidden="1" x14ac:dyDescent="0.25">
      <c r="B190" t="e">
        <f ca="1">MATCH(Table6[POINTER],MG_3[Column3],0)</f>
        <v>#N/A</v>
      </c>
      <c r="C1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asahantiko0531720pcs</v>
      </c>
      <c r="D190" t="s">
        <v>237</v>
      </c>
      <c r="E190" s="1" t="s">
        <v>3402</v>
      </c>
      <c r="F190">
        <v>3</v>
      </c>
      <c r="H190">
        <f ca="1">_xlfn.IFNA(SUMIF(MG_3[Column3],Table6[POINTER],MG_3[TOTAL]),"")</f>
        <v>0</v>
      </c>
      <c r="I190">
        <f ca="1">SUM(Table6[[#This Row],[AWAL]],Table6[[#This Row],[M_3]])</f>
        <v>3</v>
      </c>
    </row>
    <row r="191" spans="2:9" hidden="1" x14ac:dyDescent="0.25">
      <c r="B191" t="e">
        <f ca="1">MATCH(Table6[POINTER],MG_3[Column3],0)</f>
        <v>#N/A</v>
      </c>
      <c r="C1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asahantiko5442420box</v>
      </c>
      <c r="D191" t="s">
        <v>238</v>
      </c>
      <c r="E191" s="1" t="s">
        <v>3403</v>
      </c>
      <c r="F191">
        <v>1</v>
      </c>
      <c r="H191">
        <f ca="1">_xlfn.IFNA(SUMIF(MG_3[Column3],Table6[POINTER],MG_3[TOTAL]),"")</f>
        <v>0</v>
      </c>
      <c r="I191">
        <f ca="1">SUM(Table6[[#This Row],[AWAL]],Table6[[#This Row],[M_3]])</f>
        <v>1</v>
      </c>
    </row>
    <row r="192" spans="2:9" hidden="1" x14ac:dyDescent="0.25">
      <c r="B192" t="e">
        <f ca="1">MATCH(Table6[POINTER],MG_3[Column3],0)</f>
        <v>#N/A</v>
      </c>
      <c r="C1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asahantopily8043648ls</v>
      </c>
      <c r="D192" t="s">
        <v>239</v>
      </c>
      <c r="E192" s="1" t="s">
        <v>3371</v>
      </c>
      <c r="F192">
        <v>8</v>
      </c>
      <c r="H192">
        <f ca="1">_xlfn.IFNA(SUMIF(MG_3[Column3],Table6[POINTER],MG_3[TOTAL]),"")</f>
        <v>0</v>
      </c>
      <c r="I192">
        <f ca="1">SUM(Table6[[#This Row],[AWAL]],Table6[[#This Row],[M_3]])</f>
        <v>8</v>
      </c>
    </row>
    <row r="193" spans="2:9" hidden="1" x14ac:dyDescent="0.25">
      <c r="B193" t="e">
        <f ca="1">MATCH(Table6[POINTER],MG_3[Column3],0)</f>
        <v>#N/A</v>
      </c>
      <c r="C1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asahantoples502400pc</v>
      </c>
      <c r="D193" t="s">
        <v>240</v>
      </c>
      <c r="E193" s="1" t="s">
        <v>3404</v>
      </c>
      <c r="F193">
        <v>3</v>
      </c>
      <c r="H193">
        <f ca="1">_xlfn.IFNA(SUMIF(MG_3[Column3],Table6[POINTER],MG_3[TOTAL]),"")</f>
        <v>0</v>
      </c>
      <c r="I193">
        <f ca="1">SUM(Table6[[#This Row],[AWAL]],Table6[[#This Row],[M_3]])</f>
        <v>3</v>
      </c>
    </row>
    <row r="194" spans="2:9" hidden="1" x14ac:dyDescent="0.25">
      <c r="B194" t="e">
        <f ca="1">MATCH(Table6[POINTER],MG_3[Column3],0)</f>
        <v>#N/A</v>
      </c>
      <c r="C1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asahantoplestpl52780box</v>
      </c>
      <c r="D194" t="s">
        <v>241</v>
      </c>
      <c r="E194" s="1" t="s">
        <v>3381</v>
      </c>
      <c r="F194">
        <v>22</v>
      </c>
      <c r="H194">
        <f ca="1">_xlfn.IFNA(SUMIF(MG_3[Column3],Table6[POINTER],MG_3[TOTAL]),"")</f>
        <v>0</v>
      </c>
      <c r="I194">
        <f ca="1">SUM(Table6[[#This Row],[AWAL]],Table6[[#This Row],[M_3]])</f>
        <v>22</v>
      </c>
    </row>
    <row r="195" spans="2:9" hidden="1" x14ac:dyDescent="0.25">
      <c r="B195" t="e">
        <f ca="1">MATCH(Table6[POINTER],MG_3[Column3],0)</f>
        <v>#N/A</v>
      </c>
      <c r="C1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asahantr340gs3402460box</v>
      </c>
      <c r="D195" t="s">
        <v>242</v>
      </c>
      <c r="E195" s="1" t="s">
        <v>3363</v>
      </c>
      <c r="F195">
        <v>10</v>
      </c>
      <c r="H195">
        <f ca="1">_xlfn.IFNA(SUMIF(MG_3[Column3],Table6[POINTER],MG_3[TOTAL]),"")</f>
        <v>0</v>
      </c>
      <c r="I195">
        <f ca="1">SUM(Table6[[#This Row],[AWAL]],Table6[[#This Row],[M_3]])</f>
        <v>10</v>
      </c>
    </row>
    <row r="196" spans="2:9" hidden="1" x14ac:dyDescent="0.25">
      <c r="B196" t="e">
        <f ca="1">MATCH(Table6[POINTER],MG_3[Column3],0)</f>
        <v>#N/A</v>
      </c>
      <c r="C1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asahantr3724817box</v>
      </c>
      <c r="D196" t="s">
        <v>243</v>
      </c>
      <c r="E196" s="1" t="s">
        <v>3405</v>
      </c>
      <c r="F196">
        <v>1</v>
      </c>
      <c r="H196">
        <f ca="1">_xlfn.IFNA(SUMIF(MG_3[Column3],Table6[POINTER],MG_3[TOTAL]),"")</f>
        <v>0</v>
      </c>
      <c r="I196">
        <f ca="1">SUM(Table6[[#This Row],[AWAL]],Table6[[#This Row],[M_3]])</f>
        <v>1</v>
      </c>
    </row>
    <row r="197" spans="2:9" hidden="1" x14ac:dyDescent="0.25">
      <c r="B197" t="e">
        <f ca="1">MATCH(Table6[POINTER],MG_3[Column3],0)</f>
        <v>#N/A</v>
      </c>
      <c r="C1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asahantr385hippo5460box</v>
      </c>
      <c r="D197" t="s">
        <v>244</v>
      </c>
      <c r="E197" s="1" t="s">
        <v>3406</v>
      </c>
      <c r="F197">
        <v>7</v>
      </c>
      <c r="H197">
        <f ca="1">_xlfn.IFNA(SUMIF(MG_3[Column3],Table6[POINTER],MG_3[TOTAL]),"")</f>
        <v>0</v>
      </c>
      <c r="I197">
        <f ca="1">SUM(Table6[[#This Row],[AWAL]],Table6[[#This Row],[M_3]])</f>
        <v>7</v>
      </c>
    </row>
    <row r="198" spans="2:9" hidden="1" x14ac:dyDescent="0.25">
      <c r="B198" t="e">
        <f ca="1">MATCH(Table6[POINTER],MG_3[Column3],0)</f>
        <v>#N/A</v>
      </c>
      <c r="C1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asahantt9066048box</v>
      </c>
      <c r="D198" t="s">
        <v>245</v>
      </c>
      <c r="E198" s="1" t="s">
        <v>3354</v>
      </c>
      <c r="F198">
        <v>4</v>
      </c>
      <c r="H198">
        <f ca="1">_xlfn.IFNA(SUMIF(MG_3[Column3],Table6[POINTER],MG_3[TOTAL]),"")</f>
        <v>0</v>
      </c>
      <c r="I198">
        <f ca="1">SUM(Table6[[#This Row],[AWAL]],Table6[[#This Row],[M_3]])</f>
        <v>4</v>
      </c>
    </row>
    <row r="199" spans="2:9" hidden="1" x14ac:dyDescent="0.25">
      <c r="B199" t="e">
        <f ca="1">MATCH(Table6[POINTER],MG_3[Column3],0)</f>
        <v>#N/A</v>
      </c>
      <c r="C1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asahantt9104848box</v>
      </c>
      <c r="D199" t="s">
        <v>246</v>
      </c>
      <c r="E199" s="1" t="s">
        <v>3354</v>
      </c>
      <c r="F199">
        <v>5</v>
      </c>
      <c r="H199">
        <f ca="1">_xlfn.IFNA(SUMIF(MG_3[Column3],Table6[POINTER],MG_3[TOTAL]),"")</f>
        <v>0</v>
      </c>
      <c r="I199">
        <f ca="1">SUM(Table6[[#This Row],[AWAL]],Table6[[#This Row],[M_3]])</f>
        <v>5</v>
      </c>
    </row>
    <row r="200" spans="2:9" hidden="1" x14ac:dyDescent="0.25">
      <c r="B200" t="e">
        <f ca="1">MATCH(Table6[POINTER],MG_3[Column3],0)</f>
        <v>#N/A</v>
      </c>
      <c r="C2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asahanttx8151272ls</v>
      </c>
      <c r="D200" t="s">
        <v>247</v>
      </c>
      <c r="E200" s="1" t="s">
        <v>3393</v>
      </c>
      <c r="F200">
        <v>3</v>
      </c>
      <c r="H200">
        <f ca="1">_xlfn.IFNA(SUMIF(MG_3[Column3],Table6[POINTER],MG_3[TOTAL]),"")</f>
        <v>0</v>
      </c>
      <c r="I200">
        <f ca="1">SUM(Table6[[#This Row],[AWAL]],Table6[[#This Row],[M_3]])</f>
        <v>3</v>
      </c>
    </row>
    <row r="201" spans="2:9" hidden="1" x14ac:dyDescent="0.25">
      <c r="B201" t="e">
        <f ca="1">MATCH(Table6[POINTER],MG_3[Column3],0)</f>
        <v>#N/A</v>
      </c>
      <c r="C2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asahantx819tikus2496ls</v>
      </c>
      <c r="D201" t="s">
        <v>248</v>
      </c>
      <c r="E201" s="1" t="s">
        <v>3330</v>
      </c>
      <c r="F201">
        <v>2</v>
      </c>
      <c r="H201">
        <f ca="1">_xlfn.IFNA(SUMIF(MG_3[Column3],Table6[POINTER],MG_3[TOTAL]),"")</f>
        <v>0</v>
      </c>
      <c r="I201">
        <f ca="1">SUM(Table6[[#This Row],[AWAL]],Table6[[#This Row],[M_3]])</f>
        <v>2</v>
      </c>
    </row>
    <row r="202" spans="2:9" hidden="1" x14ac:dyDescent="0.25">
      <c r="B202" t="e">
        <f ca="1">MATCH(Table6[POINTER],MG_3[Column3],0)</f>
        <v>#N/A</v>
      </c>
      <c r="C2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asahanxl376aircraft3672box</v>
      </c>
      <c r="D202" t="s">
        <v>249</v>
      </c>
      <c r="E202" s="1" t="s">
        <v>3397</v>
      </c>
      <c r="F202">
        <v>2</v>
      </c>
      <c r="H202">
        <f ca="1">_xlfn.IFNA(SUMIF(MG_3[Column3],Table6[POINTER],MG_3[TOTAL]),"")</f>
        <v>0</v>
      </c>
      <c r="I202">
        <f ca="1">SUM(Table6[[#This Row],[AWAL]],Table6[[#This Row],[M_3]])</f>
        <v>2</v>
      </c>
    </row>
    <row r="203" spans="2:9" hidden="1" x14ac:dyDescent="0.25">
      <c r="B203" t="e">
        <f ca="1">MATCH(Table6[POINTER],MG_3[Column3],0)</f>
        <v>#N/A</v>
      </c>
      <c r="C2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asahany818936box</v>
      </c>
      <c r="D203" t="s">
        <v>250</v>
      </c>
      <c r="E203" s="1" t="s">
        <v>3355</v>
      </c>
      <c r="F203">
        <v>1</v>
      </c>
      <c r="H203">
        <f ca="1">_xlfn.IFNA(SUMIF(MG_3[Column3],Table6[POINTER],MG_3[TOTAL]),"")</f>
        <v>0</v>
      </c>
      <c r="I203">
        <f ca="1">SUM(Table6[[#This Row],[AWAL]],Table6[[#This Row],[M_3]])</f>
        <v>1</v>
      </c>
    </row>
    <row r="204" spans="2:9" hidden="1" x14ac:dyDescent="0.25">
      <c r="B204" t="e">
        <f ca="1">MATCH(Table6[POINTER],MG_3[Column3],0)</f>
        <v>#N/A</v>
      </c>
      <c r="C2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balonbl10010100</v>
      </c>
      <c r="D204" t="s">
        <v>251</v>
      </c>
      <c r="E204" s="1">
        <v>100</v>
      </c>
      <c r="F204">
        <v>8</v>
      </c>
      <c r="H204">
        <f ca="1">_xlfn.IFNA(SUMIF(MG_3[Column3],Table6[POINTER],MG_3[TOTAL]),"")</f>
        <v>0</v>
      </c>
      <c r="I204">
        <f ca="1">SUM(Table6[[#This Row],[AWAL]],Table6[[#This Row],[M_3]])</f>
        <v>8</v>
      </c>
    </row>
    <row r="205" spans="2:9" hidden="1" x14ac:dyDescent="0.25">
      <c r="B205" t="e">
        <f ca="1">MATCH(Table6[POINTER],MG_3[Column3],0)</f>
        <v>#N/A</v>
      </c>
      <c r="C2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balonbl100178mp100</v>
      </c>
      <c r="D205" t="s">
        <v>252</v>
      </c>
      <c r="E205" s="1">
        <v>100</v>
      </c>
      <c r="F205">
        <v>16</v>
      </c>
      <c r="H205">
        <f ca="1">_xlfn.IFNA(SUMIF(MG_3[Column3],Table6[POINTER],MG_3[TOTAL]),"")</f>
        <v>0</v>
      </c>
      <c r="I205">
        <f ca="1">SUM(Table6[[#This Row],[AWAL]],Table6[[#This Row],[M_3]])</f>
        <v>16</v>
      </c>
    </row>
    <row r="206" spans="2:9" hidden="1" x14ac:dyDescent="0.25">
      <c r="B206" t="e">
        <f ca="1">MATCH(Table6[POINTER],MG_3[Column3],0)</f>
        <v>#N/A</v>
      </c>
      <c r="C2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balonbl100192100</v>
      </c>
      <c r="D206" t="s">
        <v>253</v>
      </c>
      <c r="E206" s="1">
        <v>100</v>
      </c>
      <c r="F206">
        <v>1</v>
      </c>
      <c r="H206">
        <f ca="1">_xlfn.IFNA(SUMIF(MG_3[Column3],Table6[POINTER],MG_3[TOTAL]),"")</f>
        <v>0</v>
      </c>
      <c r="I206">
        <f ca="1">SUM(Table6[[#This Row],[AWAL]],Table6[[#This Row],[M_3]])</f>
        <v>1</v>
      </c>
    </row>
    <row r="207" spans="2:9" hidden="1" x14ac:dyDescent="0.25">
      <c r="B207" t="e">
        <f ca="1">MATCH(Table6[POINTER],MG_3[Column3],0)</f>
        <v>#N/A</v>
      </c>
      <c r="C2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balonbl1002100</v>
      </c>
      <c r="D207" t="s">
        <v>254</v>
      </c>
      <c r="E207" s="1">
        <v>100</v>
      </c>
      <c r="F207">
        <v>13</v>
      </c>
      <c r="H207">
        <f ca="1">_xlfn.IFNA(SUMIF(MG_3[Column3],Table6[POINTER],MG_3[TOTAL]),"")</f>
        <v>0</v>
      </c>
      <c r="I207">
        <f ca="1">SUM(Table6[[#This Row],[AWAL]],Table6[[#This Row],[M_3]])</f>
        <v>13</v>
      </c>
    </row>
    <row r="208" spans="2:9" hidden="1" x14ac:dyDescent="0.25">
      <c r="B208" t="e">
        <f ca="1">MATCH(Table6[POINTER],MG_3[Column3],0)</f>
        <v>#N/A</v>
      </c>
      <c r="C2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balonbl10022100</v>
      </c>
      <c r="D208" t="s">
        <v>255</v>
      </c>
      <c r="E208" s="1">
        <v>100</v>
      </c>
      <c r="F208">
        <v>3</v>
      </c>
      <c r="H208">
        <f ca="1">_xlfn.IFNA(SUMIF(MG_3[Column3],Table6[POINTER],MG_3[TOTAL]),"")</f>
        <v>0</v>
      </c>
      <c r="I208">
        <f ca="1">SUM(Table6[[#This Row],[AWAL]],Table6[[#This Row],[M_3]])</f>
        <v>3</v>
      </c>
    </row>
    <row r="209" spans="2:9" hidden="1" x14ac:dyDescent="0.25">
      <c r="B209" t="e">
        <f ca="1">MATCH(Table6[POINTER],MG_3[Column3],0)</f>
        <v>#N/A</v>
      </c>
      <c r="C2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balonbl10023100</v>
      </c>
      <c r="D209" t="s">
        <v>256</v>
      </c>
      <c r="E209" s="1">
        <v>100</v>
      </c>
      <c r="F209">
        <v>16</v>
      </c>
      <c r="H209">
        <f ca="1">_xlfn.IFNA(SUMIF(MG_3[Column3],Table6[POINTER],MG_3[TOTAL]),"")</f>
        <v>0</v>
      </c>
      <c r="I209">
        <f ca="1">SUM(Table6[[#This Row],[AWAL]],Table6[[#This Row],[M_3]])</f>
        <v>16</v>
      </c>
    </row>
    <row r="210" spans="2:9" hidden="1" x14ac:dyDescent="0.25">
      <c r="B210" t="e">
        <f ca="1">MATCH(Table6[POINTER],MG_3[Column3],0)</f>
        <v>#N/A</v>
      </c>
      <c r="C2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balonbl10025100</v>
      </c>
      <c r="D210" t="s">
        <v>257</v>
      </c>
      <c r="E210" s="1">
        <v>100</v>
      </c>
      <c r="F210">
        <v>9</v>
      </c>
      <c r="H210">
        <f ca="1">_xlfn.IFNA(SUMIF(MG_3[Column3],Table6[POINTER],MG_3[TOTAL]),"")</f>
        <v>0</v>
      </c>
      <c r="I210">
        <f ca="1">SUM(Table6[[#This Row],[AWAL]],Table6[[#This Row],[M_3]])</f>
        <v>9</v>
      </c>
    </row>
    <row r="211" spans="2:9" hidden="1" x14ac:dyDescent="0.25">
      <c r="B211" t="e">
        <f ca="1">MATCH(Table6[POINTER],MG_3[Column3],0)</f>
        <v>#N/A</v>
      </c>
      <c r="C2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balonbl1003100</v>
      </c>
      <c r="D211" t="s">
        <v>258</v>
      </c>
      <c r="E211" s="1">
        <v>100</v>
      </c>
      <c r="F211">
        <v>11</v>
      </c>
      <c r="H211">
        <f ca="1">_xlfn.IFNA(SUMIF(MG_3[Column3],Table6[POINTER],MG_3[TOTAL]),"")</f>
        <v>0</v>
      </c>
      <c r="I211">
        <f ca="1">SUM(Table6[[#This Row],[AWAL]],Table6[[#This Row],[M_3]])</f>
        <v>11</v>
      </c>
    </row>
    <row r="212" spans="2:9" hidden="1" x14ac:dyDescent="0.25">
      <c r="B212" t="e">
        <f ca="1">MATCH(Table6[POINTER],MG_3[Column3],0)</f>
        <v>#N/A</v>
      </c>
      <c r="C2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balonbl1005100</v>
      </c>
      <c r="D212" t="s">
        <v>259</v>
      </c>
      <c r="E212" s="1">
        <v>100</v>
      </c>
      <c r="F212">
        <v>9</v>
      </c>
      <c r="H212">
        <f ca="1">_xlfn.IFNA(SUMIF(MG_3[Column3],Table6[POINTER],MG_3[TOTAL]),"")</f>
        <v>0</v>
      </c>
      <c r="I212">
        <f ca="1">SUM(Table6[[#This Row],[AWAL]],Table6[[#This Row],[M_3]])</f>
        <v>9</v>
      </c>
    </row>
    <row r="213" spans="2:9" hidden="1" x14ac:dyDescent="0.25">
      <c r="B213" t="e">
        <f ca="1">MATCH(Table6[POINTER],MG_3[Column3],0)</f>
        <v>#N/A</v>
      </c>
      <c r="C2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balonbl1006100</v>
      </c>
      <c r="D213" t="s">
        <v>260</v>
      </c>
      <c r="E213" s="1">
        <v>100</v>
      </c>
      <c r="F213">
        <v>9</v>
      </c>
      <c r="H213">
        <f ca="1">_xlfn.IFNA(SUMIF(MG_3[Column3],Table6[POINTER],MG_3[TOTAL]),"")</f>
        <v>0</v>
      </c>
      <c r="I213">
        <f ca="1">SUM(Table6[[#This Row],[AWAL]],Table6[[#This Row],[M_3]])</f>
        <v>9</v>
      </c>
    </row>
    <row r="214" spans="2:9" hidden="1" x14ac:dyDescent="0.25">
      <c r="B214" t="e">
        <f ca="1">MATCH(Table6[POINTER],MG_3[Column3],0)</f>
        <v>#N/A</v>
      </c>
      <c r="C2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balonbl1007100</v>
      </c>
      <c r="D214" t="s">
        <v>261</v>
      </c>
      <c r="E214" s="1">
        <v>100</v>
      </c>
      <c r="F214">
        <v>9</v>
      </c>
      <c r="H214">
        <f ca="1">_xlfn.IFNA(SUMIF(MG_3[Column3],Table6[POINTER],MG_3[TOTAL]),"")</f>
        <v>0</v>
      </c>
      <c r="I214">
        <f ca="1">SUM(Table6[[#This Row],[AWAL]],Table6[[#This Row],[M_3]])</f>
        <v>9</v>
      </c>
    </row>
    <row r="215" spans="2:9" hidden="1" x14ac:dyDescent="0.25">
      <c r="B215" t="e">
        <f ca="1">MATCH(Table6[POINTER],MG_3[Column3],0)</f>
        <v>#N/A</v>
      </c>
      <c r="C2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balonbl1008100</v>
      </c>
      <c r="D215" t="s">
        <v>262</v>
      </c>
      <c r="E215" s="1">
        <v>100</v>
      </c>
      <c r="F215">
        <v>7</v>
      </c>
      <c r="H215">
        <f ca="1">_xlfn.IFNA(SUMIF(MG_3[Column3],Table6[POINTER],MG_3[TOTAL]),"")</f>
        <v>0</v>
      </c>
      <c r="I215">
        <f ca="1">SUM(Table6[[#This Row],[AWAL]],Table6[[#This Row],[M_3]])</f>
        <v>7</v>
      </c>
    </row>
    <row r="216" spans="2:9" hidden="1" x14ac:dyDescent="0.25">
      <c r="B216" t="e">
        <f ca="1">MATCH(Table6[POINTER],MG_3[Column3],0)</f>
        <v>#N/A</v>
      </c>
      <c r="C2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balonbl10082100</v>
      </c>
      <c r="D216" t="s">
        <v>263</v>
      </c>
      <c r="E216" s="1">
        <v>100</v>
      </c>
      <c r="F216">
        <v>10</v>
      </c>
      <c r="H216">
        <f ca="1">_xlfn.IFNA(SUMIF(MG_3[Column3],Table6[POINTER],MG_3[TOTAL]),"")</f>
        <v>0</v>
      </c>
      <c r="I216">
        <f ca="1">SUM(Table6[[#This Row],[AWAL]],Table6[[#This Row],[M_3]])</f>
        <v>10</v>
      </c>
    </row>
    <row r="217" spans="2:9" hidden="1" x14ac:dyDescent="0.25">
      <c r="B217" t="e">
        <f ca="1">MATCH(Table6[POINTER],MG_3[Column3],0)</f>
        <v>#N/A</v>
      </c>
      <c r="C2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balonbl1009100</v>
      </c>
      <c r="D217" t="s">
        <v>264</v>
      </c>
      <c r="E217" s="1">
        <v>100</v>
      </c>
      <c r="F217">
        <v>7</v>
      </c>
      <c r="H217">
        <f ca="1">_xlfn.IFNA(SUMIF(MG_3[Column3],Table6[POINTER],MG_3[TOTAL]),"")</f>
        <v>0</v>
      </c>
      <c r="I217">
        <f ca="1">SUM(Table6[[#This Row],[AWAL]],Table6[[#This Row],[M_3]])</f>
        <v>7</v>
      </c>
    </row>
    <row r="218" spans="2:9" hidden="1" x14ac:dyDescent="0.25">
      <c r="B218" t="e">
        <f ca="1">MATCH(Table6[POINTER],MG_3[Column3],0)</f>
        <v>#N/A</v>
      </c>
      <c r="C2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balonbl10092100</v>
      </c>
      <c r="D218" t="s">
        <v>265</v>
      </c>
      <c r="E218" s="1">
        <v>100</v>
      </c>
      <c r="F218">
        <v>6</v>
      </c>
      <c r="H218">
        <f ca="1">_xlfn.IFNA(SUMIF(MG_3[Column3],Table6[POINTER],MG_3[TOTAL]),"")</f>
        <v>0</v>
      </c>
      <c r="I218">
        <f ca="1">SUM(Table6[[#This Row],[AWAL]],Table6[[#This Row],[M_3]])</f>
        <v>6</v>
      </c>
    </row>
    <row r="219" spans="2:9" hidden="1" x14ac:dyDescent="0.25">
      <c r="B219" t="e">
        <f ca="1">MATCH(Table6[POINTER],MG_3[Column3],0)</f>
        <v>#N/A</v>
      </c>
      <c r="C2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balonbulanbintangbl1808100</v>
      </c>
      <c r="D219" t="s">
        <v>266</v>
      </c>
      <c r="E219" s="1">
        <v>100</v>
      </c>
      <c r="F219">
        <v>1</v>
      </c>
      <c r="H219">
        <f ca="1">_xlfn.IFNA(SUMIF(MG_3[Column3],Table6[POINTER],MG_3[TOTAL]),"")</f>
        <v>0</v>
      </c>
      <c r="I219">
        <f ca="1">SUM(Table6[[#This Row],[AWAL]],Table6[[#This Row],[M_3]])</f>
        <v>1</v>
      </c>
    </row>
    <row r="220" spans="2:9" hidden="1" x14ac:dyDescent="0.25">
      <c r="B220" t="e">
        <f ca="1">MATCH(Table6[POINTER],MG_3[Column3],0)</f>
        <v>#N/A</v>
      </c>
      <c r="C2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balonfsbintangbulanm1250pak</v>
      </c>
      <c r="D220" t="s">
        <v>267</v>
      </c>
      <c r="E220" s="1" t="s">
        <v>3407</v>
      </c>
      <c r="F220">
        <v>1</v>
      </c>
      <c r="H220">
        <f ca="1">_xlfn.IFNA(SUMIF(MG_3[Column3],Table6[POINTER],MG_3[TOTAL]),"")</f>
        <v>0</v>
      </c>
      <c r="I220">
        <f ca="1">SUM(Table6[[#This Row],[AWAL]],Table6[[#This Row],[M_3]])</f>
        <v>1</v>
      </c>
    </row>
    <row r="221" spans="2:9" hidden="1" x14ac:dyDescent="0.25">
      <c r="B221" t="e">
        <f ca="1">MATCH(Table6[POINTER],MG_3[Column3],0)</f>
        <v>#N/A</v>
      </c>
      <c r="C2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balonfshswarna20x5lkf3200hbw40lpg</v>
      </c>
      <c r="D221" t="s">
        <v>270</v>
      </c>
      <c r="E221" s="1" t="s">
        <v>3409</v>
      </c>
      <c r="F221">
        <v>1</v>
      </c>
      <c r="H221">
        <f ca="1">_xlfn.IFNA(SUMIF(MG_3[Column3],Table6[POINTER],MG_3[TOTAL]),"")</f>
        <v>0</v>
      </c>
      <c r="I221">
        <f ca="1">SUM(Table6[[#This Row],[AWAL]],Table6[[#This Row],[M_3]])</f>
        <v>1</v>
      </c>
    </row>
    <row r="222" spans="2:9" hidden="1" x14ac:dyDescent="0.25">
      <c r="B222" t="e">
        <f ca="1">MATCH(Table6[POINTER],MG_3[Column3],0)</f>
        <v>#N/A</v>
      </c>
      <c r="C2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balonfspolkadotlkf3200pp50pak</v>
      </c>
      <c r="D222" t="s">
        <v>268</v>
      </c>
      <c r="E222" s="1" t="s">
        <v>3407</v>
      </c>
      <c r="F222">
        <v>2</v>
      </c>
      <c r="H222">
        <f ca="1">_xlfn.IFNA(SUMIF(MG_3[Column3],Table6[POINTER],MG_3[TOTAL]),"")</f>
        <v>0</v>
      </c>
      <c r="I222">
        <f ca="1">SUM(Table6[[#This Row],[AWAL]],Table6[[#This Row],[M_3]])</f>
        <v>2</v>
      </c>
    </row>
    <row r="223" spans="2:9" hidden="1" x14ac:dyDescent="0.25">
      <c r="B223" t="e">
        <f ca="1">MATCH(Table6[POINTER],MG_3[Column3],0)</f>
        <v>#N/A</v>
      </c>
      <c r="C2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balonfspolkadotlkf3200pw50pk</v>
      </c>
      <c r="D223" t="s">
        <v>269</v>
      </c>
      <c r="E223" s="1" t="s">
        <v>3408</v>
      </c>
      <c r="F223">
        <v>4</v>
      </c>
      <c r="H223">
        <f ca="1">_xlfn.IFNA(SUMIF(MG_3[Column3],Table6[POINTER],MG_3[TOTAL]),"")</f>
        <v>0</v>
      </c>
      <c r="I223">
        <f ca="1">SUM(Table6[[#This Row],[AWAL]],Table6[[#This Row],[M_3]])</f>
        <v>4</v>
      </c>
    </row>
    <row r="224" spans="2:9" hidden="1" x14ac:dyDescent="0.25">
      <c r="B224" t="e">
        <f ca="1">MATCH(Table6[POINTER],MG_3[Column3],0)</f>
        <v>#N/A</v>
      </c>
      <c r="C2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balonkilap123220x5lkp320050lpg</v>
      </c>
      <c r="D224" t="s">
        <v>273</v>
      </c>
      <c r="E224" s="1" t="s">
        <v>3411</v>
      </c>
      <c r="F224">
        <v>1</v>
      </c>
      <c r="H224">
        <f ca="1">_xlfn.IFNA(SUMIF(MG_3[Column3],Table6[POINTER],MG_3[TOTAL]),"")</f>
        <v>0</v>
      </c>
      <c r="I224">
        <f ca="1">SUM(Table6[[#This Row],[AWAL]],Table6[[#This Row],[M_3]])</f>
        <v>1</v>
      </c>
    </row>
    <row r="225" spans="2:9" hidden="1" x14ac:dyDescent="0.25">
      <c r="B225" t="e">
        <f ca="1">MATCH(Table6[POINTER],MG_3[Column3],0)</f>
        <v>#N/A</v>
      </c>
      <c r="C2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balonlkf3200m40pak</v>
      </c>
      <c r="D225" t="s">
        <v>271</v>
      </c>
      <c r="E225" s="1" t="s">
        <v>3410</v>
      </c>
      <c r="F225">
        <v>1</v>
      </c>
      <c r="H225">
        <f ca="1">_xlfn.IFNA(SUMIF(MG_3[Column3],Table6[POINTER],MG_3[TOTAL]),"")</f>
        <v>0</v>
      </c>
      <c r="I225">
        <f ca="1">SUM(Table6[[#This Row],[AWAL]],Table6[[#This Row],[M_3]])</f>
        <v>1</v>
      </c>
    </row>
    <row r="226" spans="2:9" hidden="1" x14ac:dyDescent="0.25">
      <c r="B226" t="e">
        <f ca="1">MATCH(Table6[POINTER],MG_3[Column3],0)</f>
        <v>#N/A</v>
      </c>
      <c r="C2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balonlkf3200m340pak</v>
      </c>
      <c r="D226" t="s">
        <v>272</v>
      </c>
      <c r="E226" s="1" t="s">
        <v>3410</v>
      </c>
      <c r="F226">
        <v>1</v>
      </c>
      <c r="H226">
        <f ca="1">_xlfn.IFNA(SUMIF(MG_3[Column3],Table6[POINTER],MG_3[TOTAL]),"")</f>
        <v>0</v>
      </c>
      <c r="I226">
        <f ca="1">SUM(Table6[[#This Row],[AWAL]],Table6[[#This Row],[M_3]])</f>
        <v>1</v>
      </c>
    </row>
    <row r="227" spans="2:9" hidden="1" x14ac:dyDescent="0.25">
      <c r="B227" t="e">
        <f ca="1">MATCH(Table6[POINTER],MG_3[Column3],0)</f>
        <v>#N/A</v>
      </c>
      <c r="C2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balonlmp220060pc</v>
      </c>
      <c r="D227" t="s">
        <v>274</v>
      </c>
      <c r="E227" s="1" t="s">
        <v>3316</v>
      </c>
      <c r="F227">
        <v>6</v>
      </c>
      <c r="H227">
        <f ca="1">_xlfn.IFNA(SUMIF(MG_3[Column3],Table6[POINTER],MG_3[TOTAL]),"")</f>
        <v>0</v>
      </c>
      <c r="I227">
        <f ca="1">SUM(Table6[[#This Row],[AWAL]],Table6[[#This Row],[M_3]])</f>
        <v>6</v>
      </c>
    </row>
    <row r="228" spans="2:9" hidden="1" x14ac:dyDescent="0.25">
      <c r="B228" t="e">
        <f ca="1">MATCH(Table6[POINTER],MG_3[Column3],0)</f>
        <v>#N/A</v>
      </c>
      <c r="C2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balonlove102220x5lkl220075lpg</v>
      </c>
      <c r="D228" t="s">
        <v>275</v>
      </c>
      <c r="E228" s="1" t="s">
        <v>3412</v>
      </c>
      <c r="F228">
        <v>1</v>
      </c>
      <c r="H228">
        <f ca="1">_xlfn.IFNA(SUMIF(MG_3[Column3],Table6[POINTER],MG_3[TOTAL]),"")</f>
        <v>0</v>
      </c>
      <c r="I228">
        <f ca="1">SUM(Table6[[#This Row],[AWAL]],Table6[[#This Row],[M_3]])</f>
        <v>1</v>
      </c>
    </row>
    <row r="229" spans="2:9" hidden="1" x14ac:dyDescent="0.25">
      <c r="B229" t="e">
        <f ca="1">MATCH(Table6[POINTER],MG_3[Column3],0)</f>
        <v>#N/A</v>
      </c>
      <c r="C2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balonmetaliklmp280050pak</v>
      </c>
      <c r="D229" t="s">
        <v>276</v>
      </c>
      <c r="E229" s="1" t="s">
        <v>3407</v>
      </c>
      <c r="F229">
        <v>3</v>
      </c>
      <c r="H229">
        <f ca="1">_xlfn.IFNA(SUMIF(MG_3[Column3],Table6[POINTER],MG_3[TOTAL]),"")</f>
        <v>0</v>
      </c>
      <c r="I229">
        <f ca="1">SUM(Table6[[#This Row],[AWAL]],Table6[[#This Row],[M_3]])</f>
        <v>3</v>
      </c>
    </row>
    <row r="230" spans="2:9" hidden="1" x14ac:dyDescent="0.25">
      <c r="B230" t="e">
        <f ca="1">MATCH(Table6[POINTER],MG_3[Column3],0)</f>
        <v>#N/A</v>
      </c>
      <c r="C2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balonmetalikyoeker20100disp</v>
      </c>
      <c r="D230" t="s">
        <v>277</v>
      </c>
      <c r="E230" s="1" t="s">
        <v>3413</v>
      </c>
      <c r="F230">
        <v>37</v>
      </c>
      <c r="H230">
        <f ca="1">_xlfn.IFNA(SUMIF(MG_3[Column3],Table6[POINTER],MG_3[TOTAL]),"")</f>
        <v>0</v>
      </c>
      <c r="I230">
        <f ca="1">SUM(Table6[[#This Row],[AWAL]],Table6[[#This Row],[M_3]])</f>
        <v>37</v>
      </c>
    </row>
    <row r="231" spans="2:9" hidden="1" x14ac:dyDescent="0.25">
      <c r="B231" t="e">
        <f ca="1">MATCH(Table6[POINTER],MG_3[Column3],0)</f>
        <v>#N/A</v>
      </c>
      <c r="C2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balonmickeykcl20150disp</v>
      </c>
      <c r="D231" t="s">
        <v>278</v>
      </c>
      <c r="E231" s="1" t="s">
        <v>3414</v>
      </c>
      <c r="F231">
        <v>4</v>
      </c>
      <c r="H231">
        <f ca="1">_xlfn.IFNA(SUMIF(MG_3[Column3],Table6[POINTER],MG_3[TOTAL]),"")</f>
        <v>0</v>
      </c>
      <c r="I231">
        <f ca="1">SUM(Table6[[#This Row],[AWAL]],Table6[[#This Row],[M_3]])</f>
        <v>4</v>
      </c>
    </row>
    <row r="232" spans="2:9" hidden="1" x14ac:dyDescent="0.25">
      <c r="B232" t="e">
        <f ca="1">MATCH(Table6[POINTER],MG_3[Column3],0)</f>
        <v>#N/A</v>
      </c>
      <c r="C2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balonsmilekuning20x5lks3200sk72lpg</v>
      </c>
      <c r="D232" t="s">
        <v>279</v>
      </c>
      <c r="E232" s="1" t="s">
        <v>3415</v>
      </c>
      <c r="F232">
        <v>2</v>
      </c>
      <c r="H232">
        <f ca="1">_xlfn.IFNA(SUMIF(MG_3[Column3],Table6[POINTER],MG_3[TOTAL]),"")</f>
        <v>0</v>
      </c>
      <c r="I232">
        <f ca="1">SUM(Table6[[#This Row],[AWAL]],Table6[[#This Row],[M_3]])</f>
        <v>2</v>
      </c>
    </row>
    <row r="233" spans="2:9" hidden="1" x14ac:dyDescent="0.25">
      <c r="B233" t="e">
        <f ca="1">MATCH(Table6[POINTER],MG_3[Column3],0)</f>
        <v>#N/A</v>
      </c>
      <c r="C2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balontatasuryaks122280pk</v>
      </c>
      <c r="D233" t="s">
        <v>280</v>
      </c>
      <c r="E233" s="1" t="s">
        <v>3416</v>
      </c>
      <c r="F233">
        <v>8</v>
      </c>
      <c r="H233">
        <f ca="1">_xlfn.IFNA(SUMIF(MG_3[Column3],Table6[POINTER],MG_3[TOTAL]),"")</f>
        <v>0</v>
      </c>
      <c r="I233">
        <f ca="1">SUM(Table6[[#This Row],[AWAL]],Table6[[#This Row],[M_3]])</f>
        <v>8</v>
      </c>
    </row>
    <row r="234" spans="2:9" hidden="1" x14ac:dyDescent="0.25">
      <c r="B234" t="e">
        <f ca="1">MATCH(Table6[POINTER],MG_3[Column3],0)</f>
        <v>#N/A</v>
      </c>
      <c r="C2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balonzodiak226080pk</v>
      </c>
      <c r="D234" t="s">
        <v>281</v>
      </c>
      <c r="E234" s="1" t="s">
        <v>3416</v>
      </c>
      <c r="F234">
        <v>1</v>
      </c>
      <c r="H234">
        <f ca="1">_xlfn.IFNA(SUMIF(MG_3[Column3],Table6[POINTER],MG_3[TOTAL]),"")</f>
        <v>0</v>
      </c>
      <c r="I234">
        <f ca="1">SUM(Table6[[#This Row],[AWAL]],Table6[[#This Row],[M_3]])</f>
        <v>1</v>
      </c>
    </row>
    <row r="235" spans="2:9" hidden="1" x14ac:dyDescent="0.25">
      <c r="B235" t="e">
        <f ca="1">MATCH(Table6[POINTER],MG_3[Column3],0)</f>
        <v>#N/A</v>
      </c>
      <c r="C2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bandokingrajamixgoldsilver1000pc</v>
      </c>
      <c r="D235" t="s">
        <v>282</v>
      </c>
      <c r="E235" s="1" t="s">
        <v>3331</v>
      </c>
      <c r="F235">
        <v>2</v>
      </c>
      <c r="H235">
        <f ca="1">_xlfn.IFNA(SUMIF(MG_3[Column3],Table6[POINTER],MG_3[TOTAL]),"")</f>
        <v>0</v>
      </c>
      <c r="I235">
        <f ca="1">SUM(Table6[[#This Row],[AWAL]],Table6[[#This Row],[M_3]])</f>
        <v>2</v>
      </c>
    </row>
    <row r="236" spans="2:9" hidden="1" x14ac:dyDescent="0.25">
      <c r="B236" t="e">
        <f ca="1">MATCH(Table6[POINTER],MG_3[Column3],0)</f>
        <v>#N/A</v>
      </c>
      <c r="C2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bandokingratugold600pc</v>
      </c>
      <c r="D236" t="s">
        <v>283</v>
      </c>
      <c r="E236" s="1" t="s">
        <v>3350</v>
      </c>
      <c r="F236">
        <v>2</v>
      </c>
      <c r="H236">
        <f ca="1">_xlfn.IFNA(SUMIF(MG_3[Column3],Table6[POINTER],MG_3[TOTAL]),"")</f>
        <v>0</v>
      </c>
      <c r="I236">
        <f ca="1">SUM(Table6[[#This Row],[AWAL]],Table6[[#This Row],[M_3]])</f>
        <v>2</v>
      </c>
    </row>
    <row r="237" spans="2:9" hidden="1" x14ac:dyDescent="0.25">
      <c r="B237" t="e">
        <f ca="1">MATCH(Table6[POINTER],MG_3[Column3],0)</f>
        <v>#N/A</v>
      </c>
      <c r="C2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bannerballetb312bs400pc</v>
      </c>
      <c r="D237" t="s">
        <v>284</v>
      </c>
      <c r="E237" s="1" t="s">
        <v>3341</v>
      </c>
      <c r="F237">
        <v>1</v>
      </c>
      <c r="H237">
        <f ca="1">_xlfn.IFNA(SUMIF(MG_3[Column3],Table6[POINTER],MG_3[TOTAL]),"")</f>
        <v>0</v>
      </c>
      <c r="I237">
        <f ca="1">SUM(Table6[[#This Row],[AWAL]],Table6[[#This Row],[M_3]])</f>
        <v>1</v>
      </c>
    </row>
    <row r="238" spans="2:9" hidden="1" x14ac:dyDescent="0.25">
      <c r="B238" t="e">
        <f ca="1">MATCH(Table6[POINTER],MG_3[Column3],0)</f>
        <v>#N/A</v>
      </c>
      <c r="C2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bensia03lm4620248box42</v>
      </c>
      <c r="D238" t="s">
        <v>285</v>
      </c>
      <c r="E238" s="1" t="s">
        <v>3417</v>
      </c>
      <c r="F238">
        <v>35</v>
      </c>
      <c r="H238">
        <f ca="1">_xlfn.IFNA(SUMIF(MG_3[Column3],Table6[POINTER],MG_3[TOTAL]),"")</f>
        <v>0</v>
      </c>
      <c r="I238">
        <f ca="1">SUM(Table6[[#This Row],[AWAL]],Table6[[#This Row],[M_3]])</f>
        <v>35</v>
      </c>
    </row>
    <row r="239" spans="2:9" hidden="1" x14ac:dyDescent="0.25">
      <c r="B239" t="e">
        <f ca="1">MATCH(Table6[POINTER],MG_3[Column3],0)</f>
        <v>#N/A</v>
      </c>
      <c r="C2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bensia04lm1592148box50</v>
      </c>
      <c r="D239" t="s">
        <v>286</v>
      </c>
      <c r="E239" s="1" t="s">
        <v>3418</v>
      </c>
      <c r="F239">
        <v>29</v>
      </c>
      <c r="H239">
        <f ca="1">_xlfn.IFNA(SUMIF(MG_3[Column3],Table6[POINTER],MG_3[TOTAL]),"")</f>
        <v>0</v>
      </c>
      <c r="I239">
        <f ca="1">SUM(Table6[[#This Row],[AWAL]],Table6[[#This Row],[M_3]])</f>
        <v>29</v>
      </c>
    </row>
    <row r="240" spans="2:9" hidden="1" x14ac:dyDescent="0.25">
      <c r="B240" t="e">
        <f ca="1">MATCH(Table6[POINTER],MG_3[Column3],0)</f>
        <v>#N/A</v>
      </c>
      <c r="C2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bensia05lm2602148box42</v>
      </c>
      <c r="D240" t="s">
        <v>287</v>
      </c>
      <c r="E240" s="1" t="s">
        <v>3417</v>
      </c>
      <c r="F240">
        <v>27</v>
      </c>
      <c r="H240">
        <f ca="1">_xlfn.IFNA(SUMIF(MG_3[Column3],Table6[POINTER],MG_3[TOTAL]),"")</f>
        <v>0</v>
      </c>
      <c r="I240">
        <f ca="1">SUM(Table6[[#This Row],[AWAL]],Table6[[#This Row],[M_3]])</f>
        <v>27</v>
      </c>
    </row>
    <row r="241" spans="2:9" hidden="1" x14ac:dyDescent="0.25">
      <c r="B241" t="e">
        <f ca="1">MATCH(Table6[POINTER],MG_3[Column3],0)</f>
        <v>#N/A</v>
      </c>
      <c r="C2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bensia06lmh4m3hatimetalikpendek1152pc</v>
      </c>
      <c r="D241" t="s">
        <v>288</v>
      </c>
      <c r="E241" s="1" t="s">
        <v>3362</v>
      </c>
      <c r="F241">
        <v>8</v>
      </c>
      <c r="H241">
        <f ca="1">_xlfn.IFNA(SUMIF(MG_3[Column3],Table6[POINTER],MG_3[TOTAL]),"")</f>
        <v>0</v>
      </c>
      <c r="I241">
        <f ca="1">SUM(Table6[[#This Row],[AWAL]],Table6[[#This Row],[M_3]])</f>
        <v>8</v>
      </c>
    </row>
    <row r="242" spans="2:9" hidden="1" x14ac:dyDescent="0.25">
      <c r="B242" t="e">
        <f ca="1">MATCH(Table6[POINTER],MG_3[Column3],0)</f>
        <v>#N/A</v>
      </c>
      <c r="C2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bensia06lm1603448box36</v>
      </c>
      <c r="D242" t="s">
        <v>289</v>
      </c>
      <c r="E242" s="1" t="s">
        <v>3419</v>
      </c>
      <c r="F242">
        <v>17</v>
      </c>
      <c r="H242">
        <f ca="1">_xlfn.IFNA(SUMIF(MG_3[Column3],Table6[POINTER],MG_3[TOTAL]),"")</f>
        <v>0</v>
      </c>
      <c r="I242">
        <f ca="1">SUM(Table6[[#This Row],[AWAL]],Table6[[#This Row],[M_3]])</f>
        <v>17</v>
      </c>
    </row>
    <row r="243" spans="2:9" hidden="1" x14ac:dyDescent="0.25">
      <c r="B243" t="e">
        <f ca="1">MATCH(Table6[POINTER],MG_3[Column3],0)</f>
        <v>#N/A</v>
      </c>
      <c r="C2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bensia08lm1622148box36</v>
      </c>
      <c r="D243" t="s">
        <v>290</v>
      </c>
      <c r="E243" s="1" t="s">
        <v>3419</v>
      </c>
      <c r="F243">
        <v>20</v>
      </c>
      <c r="H243">
        <f ca="1">_xlfn.IFNA(SUMIF(MG_3[Column3],Table6[POINTER],MG_3[TOTAL]),"")</f>
        <v>0</v>
      </c>
      <c r="I243">
        <f ca="1">SUM(Table6[[#This Row],[AWAL]],Table6[[#This Row],[M_3]])</f>
        <v>20</v>
      </c>
    </row>
    <row r="244" spans="2:9" hidden="1" x14ac:dyDescent="0.25">
      <c r="B244" t="e">
        <f ca="1">MATCH(Table6[POINTER],MG_3[Column3],0)</f>
        <v>#N/A</v>
      </c>
      <c r="C2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bensia09lm1621348box42</v>
      </c>
      <c r="D244" t="s">
        <v>291</v>
      </c>
      <c r="E244" s="1" t="s">
        <v>3417</v>
      </c>
      <c r="F244">
        <v>24</v>
      </c>
      <c r="H244">
        <f ca="1">_xlfn.IFNA(SUMIF(MG_3[Column3],Table6[POINTER],MG_3[TOTAL]),"")</f>
        <v>0</v>
      </c>
      <c r="I244">
        <f ca="1">SUM(Table6[[#This Row],[AWAL]],Table6[[#This Row],[M_3]])</f>
        <v>24</v>
      </c>
    </row>
    <row r="245" spans="2:9" hidden="1" x14ac:dyDescent="0.25">
      <c r="B245" t="e">
        <f ca="1">MATCH(Table6[POINTER],MG_3[Column3],0)</f>
        <v>#N/A</v>
      </c>
      <c r="C2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bensia10lm1620948box50</v>
      </c>
      <c r="D245" t="s">
        <v>292</v>
      </c>
      <c r="E245" s="1" t="s">
        <v>3418</v>
      </c>
      <c r="F245">
        <v>13</v>
      </c>
      <c r="H245">
        <f ca="1">_xlfn.IFNA(SUMIF(MG_3[Column3],Table6[POINTER],MG_3[TOTAL]),"")</f>
        <v>0</v>
      </c>
      <c r="I245">
        <f ca="1">SUM(Table6[[#This Row],[AWAL]],Table6[[#This Row],[M_3]])</f>
        <v>13</v>
      </c>
    </row>
    <row r="246" spans="2:9" hidden="1" x14ac:dyDescent="0.25">
      <c r="B246" t="e">
        <f ca="1">MATCH(Table6[POINTER],MG_3[Column3],0)</f>
        <v>#N/A</v>
      </c>
      <c r="C2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bensia13lm1621248box50</v>
      </c>
      <c r="D246" t="s">
        <v>293</v>
      </c>
      <c r="E246" s="1" t="s">
        <v>3418</v>
      </c>
      <c r="F246">
        <v>22</v>
      </c>
      <c r="H246">
        <f ca="1">_xlfn.IFNA(SUMIF(MG_3[Column3],Table6[POINTER],MG_3[TOTAL]),"")</f>
        <v>0</v>
      </c>
      <c r="I246">
        <f ca="1">SUM(Table6[[#This Row],[AWAL]],Table6[[#This Row],[M_3]])</f>
        <v>22</v>
      </c>
    </row>
    <row r="247" spans="2:9" hidden="1" x14ac:dyDescent="0.25">
      <c r="B247" t="e">
        <f ca="1">MATCH(Table6[POINTER],MG_3[Column3],0)</f>
        <v>#N/A</v>
      </c>
      <c r="C2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bensia9051152pc</v>
      </c>
      <c r="D247" t="s">
        <v>294</v>
      </c>
      <c r="E247" s="1" t="s">
        <v>3362</v>
      </c>
      <c r="F247">
        <v>4</v>
      </c>
      <c r="H247">
        <f ca="1">_xlfn.IFNA(SUMIF(MG_3[Column3],Table6[POINTER],MG_3[TOTAL]),"")</f>
        <v>0</v>
      </c>
      <c r="I247">
        <f ca="1">SUM(Table6[[#This Row],[AWAL]],Table6[[#This Row],[M_3]])</f>
        <v>4</v>
      </c>
    </row>
    <row r="248" spans="2:9" hidden="1" x14ac:dyDescent="0.25">
      <c r="B248" t="e">
        <f ca="1">MATCH(Table6[POINTER],MG_3[Column3],0)</f>
        <v>#N/A</v>
      </c>
      <c r="C2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bensia9091152pc</v>
      </c>
      <c r="D248" t="s">
        <v>295</v>
      </c>
      <c r="E248" s="1" t="s">
        <v>3420</v>
      </c>
      <c r="F248">
        <v>3</v>
      </c>
      <c r="H248">
        <f ca="1">_xlfn.IFNA(SUMIF(MG_3[Column3],Table6[POINTER],MG_3[TOTAL]),"")</f>
        <v>0</v>
      </c>
      <c r="I248">
        <f ca="1">SUM(Table6[[#This Row],[AWAL]],Table6[[#This Row],[M_3]])</f>
        <v>3</v>
      </c>
    </row>
    <row r="249" spans="2:9" hidden="1" x14ac:dyDescent="0.25">
      <c r="B249" t="e">
        <f ca="1">MATCH(Table6[POINTER],MG_3[Column3],0)</f>
        <v>#N/A</v>
      </c>
      <c r="C2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bensia9935pluit4248box</v>
      </c>
      <c r="D249" t="s">
        <v>296</v>
      </c>
      <c r="E249" s="1" t="s">
        <v>3354</v>
      </c>
      <c r="F249">
        <v>1</v>
      </c>
      <c r="H249">
        <f ca="1">_xlfn.IFNA(SUMIF(MG_3[Column3],Table6[POINTER],MG_3[TOTAL]),"")</f>
        <v>0</v>
      </c>
      <c r="I249">
        <f ca="1">SUM(Table6[[#This Row],[AWAL]],Table6[[#This Row],[M_3]])</f>
        <v>1</v>
      </c>
    </row>
    <row r="250" spans="2:9" hidden="1" x14ac:dyDescent="0.25">
      <c r="B250" t="e">
        <f ca="1">MATCH(Table6[POINTER],MG_3[Column3],0)</f>
        <v>#N/A</v>
      </c>
      <c r="C2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bensia9938cerminkaca3248box</v>
      </c>
      <c r="D250" t="s">
        <v>297</v>
      </c>
      <c r="E250" s="1" t="s">
        <v>3354</v>
      </c>
      <c r="F250">
        <v>3</v>
      </c>
      <c r="H250">
        <f ca="1">_xlfn.IFNA(SUMIF(MG_3[Column3],Table6[POINTER],MG_3[TOTAL]),"")</f>
        <v>0</v>
      </c>
      <c r="I250">
        <f ca="1">SUM(Table6[[#This Row],[AWAL]],Table6[[#This Row],[M_3]])</f>
        <v>3</v>
      </c>
    </row>
    <row r="251" spans="2:9" hidden="1" x14ac:dyDescent="0.25">
      <c r="B251" t="e">
        <f ca="1">MATCH(Table6[POINTER],MG_3[Column3],0)</f>
        <v>#N/A</v>
      </c>
      <c r="C2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bensiabaea0091x5048box</v>
      </c>
      <c r="D251" t="s">
        <v>298</v>
      </c>
      <c r="E251" s="1" t="s">
        <v>3354</v>
      </c>
      <c r="F251">
        <v>4</v>
      </c>
      <c r="H251">
        <f ca="1">_xlfn.IFNA(SUMIF(MG_3[Column3],Table6[POINTER],MG_3[TOTAL]),"")</f>
        <v>0</v>
      </c>
      <c r="I251">
        <f ca="1">SUM(Table6[[#This Row],[AWAL]],Table6[[#This Row],[M_3]])</f>
        <v>4</v>
      </c>
    </row>
    <row r="252" spans="2:9" hidden="1" x14ac:dyDescent="0.25">
      <c r="B252" t="e">
        <f ca="1">MATCH(Table6[POINTER],MG_3[Column3],0)</f>
        <v>#N/A</v>
      </c>
      <c r="C2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bensiacyd31smile1200set</v>
      </c>
      <c r="D252" t="s">
        <v>299</v>
      </c>
      <c r="E252" s="1" t="s">
        <v>3421</v>
      </c>
      <c r="F252">
        <v>6</v>
      </c>
      <c r="H252">
        <f ca="1">_xlfn.IFNA(SUMIF(MG_3[Column3],Table6[POINTER],MG_3[TOTAL]),"")</f>
        <v>0</v>
      </c>
      <c r="I252">
        <f ca="1">SUM(Table6[[#This Row],[AWAL]],Table6[[#This Row],[M_3]])</f>
        <v>6</v>
      </c>
    </row>
    <row r="253" spans="2:9" hidden="1" x14ac:dyDescent="0.25">
      <c r="B253" t="e">
        <f ca="1">MATCH(Table6[POINTER],MG_3[Column3],0)</f>
        <v>#N/A</v>
      </c>
      <c r="C2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bensiacyd35angel03221200set</v>
      </c>
      <c r="D253" t="s">
        <v>300</v>
      </c>
      <c r="E253" s="1" t="s">
        <v>3421</v>
      </c>
      <c r="F253">
        <v>8</v>
      </c>
      <c r="H253">
        <f ca="1">_xlfn.IFNA(SUMIF(MG_3[Column3],Table6[POINTER],MG_3[TOTAL]),"")</f>
        <v>0</v>
      </c>
      <c r="I253">
        <f ca="1">SUM(Table6[[#This Row],[AWAL]],Table6[[#This Row],[M_3]])</f>
        <v>8</v>
      </c>
    </row>
    <row r="254" spans="2:9" hidden="1" x14ac:dyDescent="0.25">
      <c r="B254" t="e">
        <f ca="1">MATCH(Table6[POINTER],MG_3[Column3],0)</f>
        <v>#N/A</v>
      </c>
      <c r="C2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bensiacyln6203533348box50</v>
      </c>
      <c r="D254" t="s">
        <v>301</v>
      </c>
      <c r="E254" s="1" t="s">
        <v>3418</v>
      </c>
      <c r="F254">
        <v>30</v>
      </c>
      <c r="H254">
        <f ca="1">_xlfn.IFNA(SUMIF(MG_3[Column3],Table6[POINTER],MG_3[TOTAL]),"")</f>
        <v>0</v>
      </c>
      <c r="I254">
        <f ca="1">SUM(Table6[[#This Row],[AWAL]],Table6[[#This Row],[M_3]])</f>
        <v>30</v>
      </c>
    </row>
    <row r="255" spans="2:9" hidden="1" x14ac:dyDescent="0.25">
      <c r="B255" t="e">
        <f ca="1">MATCH(Table6[POINTER],MG_3[Column3],0)</f>
        <v>#N/A</v>
      </c>
      <c r="C2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bensiasf9939adadu768pcs</v>
      </c>
      <c r="D255" t="s">
        <v>4337</v>
      </c>
      <c r="E255" s="1" t="s">
        <v>3422</v>
      </c>
      <c r="F255">
        <v>15</v>
      </c>
      <c r="G255" t="s">
        <v>3813</v>
      </c>
      <c r="H255">
        <f ca="1">_xlfn.IFNA(SUMIF(MG_3[Column3],Table6[POINTER],MG_3[TOTAL]),"")</f>
        <v>0</v>
      </c>
      <c r="I255">
        <f ca="1">SUM(Table6[[#This Row],[AWAL]],Table6[[#This Row],[M_3]])</f>
        <v>15</v>
      </c>
    </row>
    <row r="256" spans="2:9" hidden="1" x14ac:dyDescent="0.25">
      <c r="B256" t="e">
        <f ca="1">MATCH(Table6[POINTER],MG_3[Column3],0)</f>
        <v>#N/A</v>
      </c>
      <c r="C2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bensiadollar12grs</v>
      </c>
      <c r="D256" t="s">
        <v>302</v>
      </c>
      <c r="E256" s="1" t="s">
        <v>3423</v>
      </c>
      <c r="F256">
        <v>1</v>
      </c>
      <c r="H256">
        <f ca="1">_xlfn.IFNA(SUMIF(MG_3[Column3],Table6[POINTER],MG_3[TOTAL]),"")</f>
        <v>0</v>
      </c>
      <c r="I256">
        <f ca="1">SUM(Table6[[#This Row],[AWAL]],Table6[[#This Row],[M_3]])</f>
        <v>1</v>
      </c>
    </row>
    <row r="257" spans="2:9" hidden="1" x14ac:dyDescent="0.25">
      <c r="B257" t="e">
        <f ca="1">MATCH(Table6[POINTER],MG_3[Column3],0)</f>
        <v>#N/A</v>
      </c>
      <c r="C2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bensialt13130pc3630box</v>
      </c>
      <c r="D257" t="s">
        <v>303</v>
      </c>
      <c r="E257" s="1" t="s">
        <v>3373</v>
      </c>
      <c r="F257">
        <v>5</v>
      </c>
      <c r="H257">
        <f ca="1">_xlfn.IFNA(SUMIF(MG_3[Column3],Table6[POINTER],MG_3[TOTAL]),"")</f>
        <v>0</v>
      </c>
      <c r="I257">
        <f ca="1">SUM(Table6[[#This Row],[AWAL]],Table6[[#This Row],[M_3]])</f>
        <v>5</v>
      </c>
    </row>
    <row r="258" spans="2:9" hidden="1" x14ac:dyDescent="0.25">
      <c r="B258" t="e">
        <f ca="1">MATCH(Table6[POINTER],MG_3[Column3],0)</f>
        <v>#N/A</v>
      </c>
      <c r="C2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bensiasf9925cbiasa38box</v>
      </c>
      <c r="D258" t="s">
        <v>304</v>
      </c>
      <c r="E258" s="1" t="s">
        <v>3424</v>
      </c>
      <c r="F258">
        <v>1</v>
      </c>
      <c r="H258">
        <f ca="1">_xlfn.IFNA(SUMIF(MG_3[Column3],Table6[POINTER],MG_3[TOTAL]),"")</f>
        <v>0</v>
      </c>
      <c r="I258">
        <f ca="1">SUM(Table6[[#This Row],[AWAL]],Table6[[#This Row],[M_3]])</f>
        <v>1</v>
      </c>
    </row>
    <row r="259" spans="2:9" hidden="1" x14ac:dyDescent="0.25">
      <c r="B259" t="e">
        <f ca="1">MATCH(Table6[POINTER],MG_3[Column3],0)</f>
        <v>#N/A</v>
      </c>
      <c r="C2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bensiasf9925c40box</v>
      </c>
      <c r="D259" t="s">
        <v>3797</v>
      </c>
      <c r="E259" s="1" t="s">
        <v>3376</v>
      </c>
      <c r="F259">
        <v>6</v>
      </c>
      <c r="G259" t="s">
        <v>3813</v>
      </c>
      <c r="H259">
        <f ca="1">_xlfn.IFNA(SUMIF(MG_3[Column3],Table6[POINTER],MG_3[TOTAL]),"")</f>
        <v>0</v>
      </c>
      <c r="I259">
        <f ca="1">SUM(Table6[[#This Row],[AWAL]],Table6[[#This Row],[M_3]])</f>
        <v>6</v>
      </c>
    </row>
    <row r="260" spans="2:9" hidden="1" x14ac:dyDescent="0.25">
      <c r="B260" t="e">
        <f ca="1">MATCH(Table6[POINTER],MG_3[Column3],0)</f>
        <v>#N/A</v>
      </c>
      <c r="C2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bensiasf9925csendok42biasa40box</v>
      </c>
      <c r="D260" t="s">
        <v>305</v>
      </c>
      <c r="E260" s="1" t="s">
        <v>3376</v>
      </c>
      <c r="F260">
        <v>19</v>
      </c>
      <c r="H260">
        <f ca="1">_xlfn.IFNA(SUMIF(MG_3[Column3],Table6[POINTER],MG_3[TOTAL]),"")</f>
        <v>0</v>
      </c>
      <c r="I260">
        <f ca="1">SUM(Table6[[#This Row],[AWAL]],Table6[[#This Row],[M_3]])</f>
        <v>19</v>
      </c>
    </row>
    <row r="261" spans="2:9" hidden="1" x14ac:dyDescent="0.25">
      <c r="B261" t="e">
        <f ca="1">MATCH(Table6[POINTER],MG_3[Column3],0)</f>
        <v>#N/A</v>
      </c>
      <c r="C2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bensiazc105pluit36box48</v>
      </c>
      <c r="D261" t="s">
        <v>306</v>
      </c>
      <c r="E261" s="1" t="s">
        <v>3425</v>
      </c>
      <c r="F261">
        <v>3</v>
      </c>
      <c r="H261">
        <f ca="1">_xlfn.IFNA(SUMIF(MG_3[Column3],Table6[POINTER],MG_3[TOTAL]),"")</f>
        <v>0</v>
      </c>
      <c r="I261">
        <f ca="1">SUM(Table6[[#This Row],[AWAL]],Table6[[#This Row],[M_3]])</f>
        <v>3</v>
      </c>
    </row>
    <row r="262" spans="2:9" hidden="1" x14ac:dyDescent="0.25">
      <c r="B262" t="e">
        <f ca="1">MATCH(Table6[POINTER],MG_3[Column3],0)</f>
        <v>#N/A</v>
      </c>
      <c r="C2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bensiazc131fan30boxisi481728pc</v>
      </c>
      <c r="D262" t="s">
        <v>307</v>
      </c>
      <c r="E262" s="1" t="s">
        <v>3374</v>
      </c>
      <c r="F262">
        <v>24</v>
      </c>
      <c r="H262">
        <f ca="1">_xlfn.IFNA(SUMIF(MG_3[Column3],Table6[POINTER],MG_3[TOTAL]),"")</f>
        <v>0</v>
      </c>
      <c r="I262">
        <f ca="1">SUM(Table6[[#This Row],[AWAL]],Table6[[#This Row],[M_3]])</f>
        <v>24</v>
      </c>
    </row>
    <row r="263" spans="2:9" hidden="1" x14ac:dyDescent="0.25">
      <c r="B263" t="e">
        <f ca="1">MATCH(Table6[POINTER],MG_3[Column3],0)</f>
        <v>#N/A</v>
      </c>
      <c r="C2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bensiazc99375072box</v>
      </c>
      <c r="D263" t="s">
        <v>308</v>
      </c>
      <c r="E263" s="1" t="s">
        <v>3397</v>
      </c>
      <c r="F263">
        <v>23</v>
      </c>
      <c r="H263">
        <f ca="1">_xlfn.IFNA(SUMIF(MG_3[Column3],Table6[POINTER],MG_3[TOTAL]),"")</f>
        <v>0</v>
      </c>
      <c r="I263">
        <f ca="1">SUM(Table6[[#This Row],[AWAL]],Table6[[#This Row],[M_3]])</f>
        <v>23</v>
      </c>
    </row>
    <row r="264" spans="2:9" hidden="1" x14ac:dyDescent="0.25">
      <c r="B264" t="e">
        <f ca="1">MATCH(Table6[POINTER],MG_3[Column3],0)</f>
        <v>#N/A</v>
      </c>
      <c r="C2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binderclip111flower4896tab</v>
      </c>
      <c r="D264" t="s">
        <v>309</v>
      </c>
      <c r="E264" s="1" t="s">
        <v>3426</v>
      </c>
      <c r="F264">
        <v>1</v>
      </c>
      <c r="H264">
        <f ca="1">_xlfn.IFNA(SUMIF(MG_3[Column3],Table6[POINTER],MG_3[TOTAL]),"")</f>
        <v>0</v>
      </c>
      <c r="I264">
        <f ca="1">SUM(Table6[[#This Row],[AWAL]],Table6[[#This Row],[M_3]])</f>
        <v>1</v>
      </c>
    </row>
    <row r="265" spans="2:9" hidden="1" x14ac:dyDescent="0.25">
      <c r="B265" t="e">
        <f ca="1">MATCH(Table6[POINTER],MG_3[Column3],0)</f>
        <v>#N/A</v>
      </c>
      <c r="C2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binderclip155flower2496tab</v>
      </c>
      <c r="D265" t="s">
        <v>310</v>
      </c>
      <c r="E265" s="1" t="s">
        <v>3426</v>
      </c>
      <c r="F265">
        <v>2</v>
      </c>
      <c r="H265">
        <f ca="1">_xlfn.IFNA(SUMIF(MG_3[Column3],Table6[POINTER],MG_3[TOTAL]),"")</f>
        <v>0</v>
      </c>
      <c r="I265">
        <f ca="1">SUM(Table6[[#This Row],[AWAL]],Table6[[#This Row],[M_3]])</f>
        <v>2</v>
      </c>
    </row>
    <row r="266" spans="2:9" hidden="1" x14ac:dyDescent="0.25">
      <c r="B266" t="e">
        <f ca="1">MATCH(Table6[POINTER],MG_3[Column3],0)</f>
        <v>#N/A</v>
      </c>
      <c r="C2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bindernotea5besifancy4d120pc</v>
      </c>
      <c r="D266" t="s">
        <v>311</v>
      </c>
      <c r="E266" s="1" t="s">
        <v>3385</v>
      </c>
      <c r="F266">
        <v>3</v>
      </c>
      <c r="H266">
        <f ca="1">_xlfn.IFNA(SUMIF(MG_3[Column3],Table6[POINTER],MG_3[TOTAL]),"")</f>
        <v>0</v>
      </c>
      <c r="I266">
        <f ca="1">SUM(Table6[[#This Row],[AWAL]],Table6[[#This Row],[M_3]])</f>
        <v>3</v>
      </c>
    </row>
    <row r="267" spans="2:9" hidden="1" x14ac:dyDescent="0.25">
      <c r="B267" t="e">
        <f ca="1">MATCH(Table6[POINTER],MG_3[Column3],0)</f>
        <v>#N/A</v>
      </c>
      <c r="C2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bindernotea5pongz015sheepo96pc</v>
      </c>
      <c r="D267" t="s">
        <v>312</v>
      </c>
      <c r="E267" s="1" t="s">
        <v>3383</v>
      </c>
      <c r="F267">
        <v>4</v>
      </c>
      <c r="H267">
        <f ca="1">_xlfn.IFNA(SUMIF(MG_3[Column3],Table6[POINTER],MG_3[TOTAL]),"")</f>
        <v>0</v>
      </c>
      <c r="I267">
        <f ca="1">SUM(Table6[[#This Row],[AWAL]],Table6[[#This Row],[M_3]])</f>
        <v>4</v>
      </c>
    </row>
    <row r="268" spans="2:9" hidden="1" x14ac:dyDescent="0.25">
      <c r="B268" t="e">
        <f ca="1">MATCH(Table6[POINTER],MG_3[Column3],0)</f>
        <v>#N/A</v>
      </c>
      <c r="C2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bindernotea5ponsplstdragon5mm496pc</v>
      </c>
      <c r="D268" t="s">
        <v>313</v>
      </c>
      <c r="E268" s="1" t="s">
        <v>3383</v>
      </c>
      <c r="F268">
        <v>7</v>
      </c>
      <c r="H268">
        <f ca="1">_xlfn.IFNA(SUMIF(MG_3[Column3],Table6[POINTER],MG_3[TOTAL]),"")</f>
        <v>0</v>
      </c>
      <c r="I268">
        <f ca="1">SUM(Table6[[#This Row],[AWAL]],Table6[[#This Row],[M_3]])</f>
        <v>7</v>
      </c>
    </row>
    <row r="269" spans="2:9" hidden="1" x14ac:dyDescent="0.25">
      <c r="B269" t="e">
        <f ca="1">MATCH(Table6[POINTER],MG_3[Column3],0)</f>
        <v>#N/A</v>
      </c>
      <c r="C2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bkdiary1273300pc</v>
      </c>
      <c r="D269" t="s">
        <v>314</v>
      </c>
      <c r="E269" s="1" t="s">
        <v>3335</v>
      </c>
      <c r="F269">
        <v>1</v>
      </c>
      <c r="H269">
        <f ca="1">_xlfn.IFNA(SUMIF(MG_3[Column3],Table6[POINTER],MG_3[TOTAL]),"")</f>
        <v>0</v>
      </c>
      <c r="I269">
        <f ca="1">SUM(Table6[[#This Row],[AWAL]],Table6[[#This Row],[M_3]])</f>
        <v>1</v>
      </c>
    </row>
    <row r="270" spans="2:9" hidden="1" x14ac:dyDescent="0.25">
      <c r="B270" t="e">
        <f ca="1">MATCH(Table6[POINTER],MG_3[Column3],0)</f>
        <v>#N/A</v>
      </c>
      <c r="C2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bkdiary1277300pc</v>
      </c>
      <c r="D270" t="s">
        <v>315</v>
      </c>
      <c r="E270" s="1" t="s">
        <v>3335</v>
      </c>
      <c r="F270">
        <v>2</v>
      </c>
      <c r="H270">
        <f ca="1">_xlfn.IFNA(SUMIF(MG_3[Column3],Table6[POINTER],MG_3[TOTAL]),"")</f>
        <v>0</v>
      </c>
      <c r="I270">
        <f ca="1">SUM(Table6[[#This Row],[AWAL]],Table6[[#This Row],[M_3]])</f>
        <v>2</v>
      </c>
    </row>
    <row r="271" spans="2:9" hidden="1" x14ac:dyDescent="0.25">
      <c r="B271" t="e">
        <f ca="1">MATCH(Table6[POINTER],MG_3[Column3],0)</f>
        <v>#N/A</v>
      </c>
      <c r="C2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bkmewarnai&amp;ceritamiring128ls</v>
      </c>
      <c r="D271" t="s">
        <v>316</v>
      </c>
      <c r="E271" s="1" t="s">
        <v>3392</v>
      </c>
      <c r="F271">
        <v>29</v>
      </c>
      <c r="H271">
        <f ca="1">_xlfn.IFNA(SUMIF(MG_3[Column3],Table6[POINTER],MG_3[TOTAL]),"")</f>
        <v>0</v>
      </c>
      <c r="I271">
        <f ca="1">SUM(Table6[[#This Row],[AWAL]],Table6[[#This Row],[M_3]])</f>
        <v>29</v>
      </c>
    </row>
    <row r="272" spans="2:9" hidden="1" x14ac:dyDescent="0.25">
      <c r="B272" t="e">
        <f ca="1">MATCH(Table6[POINTER],MG_3[Column3],0)</f>
        <v>#N/A</v>
      </c>
      <c r="C2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bkmewarnai21x29b600pc</v>
      </c>
      <c r="D272" t="s">
        <v>317</v>
      </c>
      <c r="E272" s="1" t="s">
        <v>3350</v>
      </c>
      <c r="F272">
        <v>4</v>
      </c>
      <c r="H272">
        <f ca="1">_xlfn.IFNA(SUMIF(MG_3[Column3],Table6[POINTER],MG_3[TOTAL]),"")</f>
        <v>0</v>
      </c>
      <c r="I272">
        <f ca="1">SUM(Table6[[#This Row],[AWAL]],Table6[[#This Row],[M_3]])</f>
        <v>4</v>
      </c>
    </row>
    <row r="273" spans="2:9" hidden="1" x14ac:dyDescent="0.25">
      <c r="B273" t="e">
        <f ca="1">MATCH(Table6[POINTER],MG_3[Column3],0)</f>
        <v>#N/A</v>
      </c>
      <c r="C2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bkmewarnaiart8design32x501600pc</v>
      </c>
      <c r="D273" t="s">
        <v>318</v>
      </c>
      <c r="E273" s="1" t="s">
        <v>3427</v>
      </c>
      <c r="F273">
        <v>9</v>
      </c>
      <c r="H273">
        <f ca="1">_xlfn.IFNA(SUMIF(MG_3[Column3],Table6[POINTER],MG_3[TOTAL]),"")</f>
        <v>0</v>
      </c>
      <c r="I273">
        <f ca="1">SUM(Table6[[#This Row],[AWAL]],Table6[[#This Row],[M_3]])</f>
        <v>9</v>
      </c>
    </row>
    <row r="274" spans="2:9" hidden="1" x14ac:dyDescent="0.25">
      <c r="B274" t="e">
        <f ca="1">MATCH(Table6[POINTER],MG_3[Column3],0)</f>
        <v>#N/A</v>
      </c>
      <c r="C2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bkmewarnaihtl600650160ls</v>
      </c>
      <c r="D274" t="s">
        <v>319</v>
      </c>
      <c r="E274" s="1" t="s">
        <v>3428</v>
      </c>
      <c r="F274">
        <v>1</v>
      </c>
      <c r="H274">
        <f ca="1">_xlfn.IFNA(SUMIF(MG_3[Column3],Table6[POINTER],MG_3[TOTAL]),"")</f>
        <v>0</v>
      </c>
      <c r="I274">
        <f ca="1">SUM(Table6[[#This Row],[AWAL]],Table6[[#This Row],[M_3]])</f>
        <v>1</v>
      </c>
    </row>
    <row r="275" spans="2:9" hidden="1" x14ac:dyDescent="0.25">
      <c r="B275" t="e">
        <f ca="1">MATCH(Table6[POINTER],MG_3[Column3],0)</f>
        <v>#N/A</v>
      </c>
      <c r="C2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bkmewarnaijumboputri3sj600pcs</v>
      </c>
      <c r="D275" t="s">
        <v>320</v>
      </c>
      <c r="E275" s="1" t="s">
        <v>3429</v>
      </c>
      <c r="F275">
        <v>1</v>
      </c>
      <c r="H275">
        <f ca="1">_xlfn.IFNA(SUMIF(MG_3[Column3],Table6[POINTER],MG_3[TOTAL]),"")</f>
        <v>0</v>
      </c>
      <c r="I275">
        <f ca="1">SUM(Table6[[#This Row],[AWAL]],Table6[[#This Row],[M_3]])</f>
        <v>1</v>
      </c>
    </row>
    <row r="276" spans="2:9" hidden="1" x14ac:dyDescent="0.25">
      <c r="B276" t="e">
        <f ca="1">MATCH(Table6[POINTER],MG_3[Column3],0)</f>
        <v>#N/A</v>
      </c>
      <c r="C2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bkmewarnaijumbokode8a411200pc</v>
      </c>
      <c r="D276" t="s">
        <v>321</v>
      </c>
      <c r="E276" s="1" t="s">
        <v>3327</v>
      </c>
      <c r="F276">
        <v>2</v>
      </c>
      <c r="H276">
        <f ca="1">_xlfn.IFNA(SUMIF(MG_3[Column3],Table6[POINTER],MG_3[TOTAL]),"")</f>
        <v>0</v>
      </c>
      <c r="I276">
        <f ca="1">SUM(Table6[[#This Row],[AWAL]],Table6[[#This Row],[M_3]])</f>
        <v>2</v>
      </c>
    </row>
    <row r="277" spans="2:9" hidden="1" x14ac:dyDescent="0.25">
      <c r="B277" t="e">
        <f ca="1">MATCH(Table6[POINTER],MG_3[Column3],0)</f>
        <v>#N/A</v>
      </c>
      <c r="C2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bkspiralgliterhappycherubg121pk=6a017polos30ls</v>
      </c>
      <c r="D277" t="s">
        <v>322</v>
      </c>
      <c r="E277" s="1" t="s">
        <v>3347</v>
      </c>
      <c r="F277">
        <v>6</v>
      </c>
      <c r="H277">
        <f ca="1">_xlfn.IFNA(SUMIF(MG_3[Column3],Table6[POINTER],MG_3[TOTAL]),"")</f>
        <v>0</v>
      </c>
      <c r="I277">
        <f ca="1">SUM(Table6[[#This Row],[AWAL]],Table6[[#This Row],[M_3]])</f>
        <v>6</v>
      </c>
    </row>
    <row r="278" spans="2:9" hidden="1" x14ac:dyDescent="0.25">
      <c r="B278" t="e">
        <f ca="1">MATCH(Table6[POINTER],MG_3[Column3],0)</f>
        <v>#N/A</v>
      </c>
      <c r="C2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bkspiralx019mmgliter3052hk5400pc</v>
      </c>
      <c r="D278" t="s">
        <v>323</v>
      </c>
      <c r="E278" s="1" t="s">
        <v>3341</v>
      </c>
      <c r="F278">
        <v>8</v>
      </c>
      <c r="H278">
        <f ca="1">_xlfn.IFNA(SUMIF(MG_3[Column3],Table6[POINTER],MG_3[TOTAL]),"")</f>
        <v>0</v>
      </c>
      <c r="I278">
        <f ca="1">SUM(Table6[[#This Row],[AWAL]],Table6[[#This Row],[M_3]])</f>
        <v>8</v>
      </c>
    </row>
    <row r="279" spans="2:9" hidden="1" x14ac:dyDescent="0.25">
      <c r="B279" t="e">
        <f ca="1">MATCH(Table6[POINTER],MG_3[Column3],0)</f>
        <v>#N/A</v>
      </c>
      <c r="C2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bkspiralx053mmtimbul400pc</v>
      </c>
      <c r="D279" t="s">
        <v>324</v>
      </c>
      <c r="E279" s="1" t="s">
        <v>3341</v>
      </c>
      <c r="F279">
        <v>2</v>
      </c>
      <c r="H279">
        <f ca="1">_xlfn.IFNA(SUMIF(MG_3[Column3],Table6[POINTER],MG_3[TOTAL]),"")</f>
        <v>0</v>
      </c>
      <c r="I279">
        <f ca="1">SUM(Table6[[#This Row],[AWAL]],Table6[[#This Row],[M_3]])</f>
        <v>2</v>
      </c>
    </row>
    <row r="280" spans="2:9" hidden="1" x14ac:dyDescent="0.25">
      <c r="B280" t="e">
        <f ca="1">MATCH(Table6[POINTER],MG_3[Column3],0)</f>
        <v>#N/A</v>
      </c>
      <c r="C2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bkdiary1047</v>
      </c>
      <c r="D280" t="s">
        <v>325</v>
      </c>
      <c r="E280" s="1" t="s">
        <v>3370</v>
      </c>
      <c r="F280">
        <v>1</v>
      </c>
      <c r="H280">
        <f ca="1">_xlfn.IFNA(SUMIF(MG_3[Column3],Table6[POINTER],MG_3[TOTAL]),"")</f>
        <v>0</v>
      </c>
      <c r="I280">
        <f ca="1">SUM(Table6[[#This Row],[AWAL]],Table6[[#This Row],[M_3]])</f>
        <v>1</v>
      </c>
    </row>
    <row r="281" spans="2:9" hidden="1" x14ac:dyDescent="0.25">
      <c r="B281" t="e">
        <f ca="1">MATCH(Table6[POINTER],MG_3[Column3],0)</f>
        <v>#N/A</v>
      </c>
      <c r="C2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bknba326k4a343k1180pc</v>
      </c>
      <c r="D281" t="s">
        <v>326</v>
      </c>
      <c r="E281" s="1" t="s">
        <v>3387</v>
      </c>
      <c r="F281">
        <v>5</v>
      </c>
      <c r="H281">
        <f ca="1">_xlfn.IFNA(SUMIF(MG_3[Column3],Table6[POINTER],MG_3[TOTAL]),"")</f>
        <v>0</v>
      </c>
      <c r="I281">
        <f ca="1">SUM(Table6[[#This Row],[AWAL]],Table6[[#This Row],[M_3]])</f>
        <v>5</v>
      </c>
    </row>
    <row r="282" spans="2:9" hidden="1" x14ac:dyDescent="0.25">
      <c r="B282" t="e">
        <f ca="1">MATCH(Table6[POINTER],MG_3[Column3],0)</f>
        <v>#N/A</v>
      </c>
      <c r="C2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bknba331b120pc</v>
      </c>
      <c r="D282" t="s">
        <v>327</v>
      </c>
      <c r="E282" s="1" t="s">
        <v>3385</v>
      </c>
      <c r="F282">
        <v>3</v>
      </c>
      <c r="H282">
        <f ca="1">_xlfn.IFNA(SUMIF(MG_3[Column3],Table6[POINTER],MG_3[TOTAL]),"")</f>
        <v>0</v>
      </c>
      <c r="I282">
        <f ca="1">SUM(Table6[[#This Row],[AWAL]],Table6[[#This Row],[M_3]])</f>
        <v>3</v>
      </c>
    </row>
    <row r="283" spans="2:9" hidden="1" x14ac:dyDescent="0.25">
      <c r="B283" t="e">
        <f ca="1">MATCH(Table6[POINTER],MG_3[Column3],0)</f>
        <v>#N/A</v>
      </c>
      <c r="C2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bknba342k180pc</v>
      </c>
      <c r="D283" t="s">
        <v>328</v>
      </c>
      <c r="E283" s="1" t="s">
        <v>3387</v>
      </c>
      <c r="F283">
        <v>9</v>
      </c>
      <c r="H283">
        <f ca="1">_xlfn.IFNA(SUMIF(MG_3[Column3],Table6[POINTER],MG_3[TOTAL]),"")</f>
        <v>0</v>
      </c>
      <c r="I283">
        <f ca="1">SUM(Table6[[#This Row],[AWAL]],Table6[[#This Row],[M_3]])</f>
        <v>9</v>
      </c>
    </row>
    <row r="284" spans="2:9" hidden="1" x14ac:dyDescent="0.25">
      <c r="B284" t="e">
        <f ca="1">MATCH(Table6[POINTER],MG_3[Column3],0)</f>
        <v>#N/A</v>
      </c>
      <c r="C2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bknbkancinga5dsy210pc</v>
      </c>
      <c r="D284" t="s">
        <v>329</v>
      </c>
      <c r="E284" s="1" t="s">
        <v>3430</v>
      </c>
      <c r="F284">
        <v>2</v>
      </c>
      <c r="H284">
        <f ca="1">_xlfn.IFNA(SUMIF(MG_3[Column3],Table6[POINTER],MG_3[TOTAL]),"")</f>
        <v>0</v>
      </c>
      <c r="I284">
        <f ca="1">SUM(Table6[[#This Row],[AWAL]],Table6[[#This Row],[M_3]])</f>
        <v>2</v>
      </c>
    </row>
    <row r="285" spans="2:9" hidden="1" x14ac:dyDescent="0.25">
      <c r="B285" t="e">
        <f ca="1">MATCH(Table6[POINTER],MG_3[Column3],0)</f>
        <v>#N/A</v>
      </c>
      <c r="C2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bknbspiral66506450a6240pc</v>
      </c>
      <c r="D285" t="s">
        <v>330</v>
      </c>
      <c r="E285" s="1" t="s">
        <v>3343</v>
      </c>
      <c r="F285">
        <v>3</v>
      </c>
      <c r="H285">
        <f ca="1">_xlfn.IFNA(SUMIF(MG_3[Column3],Table6[POINTER],MG_3[TOTAL]),"")</f>
        <v>0</v>
      </c>
      <c r="I285">
        <f ca="1">SUM(Table6[[#This Row],[AWAL]],Table6[[#This Row],[M_3]])</f>
        <v>3</v>
      </c>
    </row>
    <row r="286" spans="2:9" hidden="1" x14ac:dyDescent="0.25">
      <c r="B286" t="e">
        <f ca="1">MATCH(Table6[POINTER],MG_3[Column3],0)</f>
        <v>#N/A</v>
      </c>
      <c r="C2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bknbspirala6120tab160pc</v>
      </c>
      <c r="D286" t="s">
        <v>331</v>
      </c>
      <c r="E286" s="1" t="s">
        <v>3334</v>
      </c>
      <c r="F286">
        <v>1</v>
      </c>
      <c r="H286">
        <f ca="1">_xlfn.IFNA(SUMIF(MG_3[Column3],Table6[POINTER],MG_3[TOTAL]),"")</f>
        <v>0</v>
      </c>
      <c r="I286">
        <f ca="1">SUM(Table6[[#This Row],[AWAL]],Table6[[#This Row],[M_3]])</f>
        <v>1</v>
      </c>
    </row>
    <row r="287" spans="2:9" hidden="1" x14ac:dyDescent="0.25">
      <c r="B287" t="e">
        <f ca="1">MATCH(Table6[POINTER],MG_3[Column3],0)</f>
        <v>#N/A</v>
      </c>
      <c r="C2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bktamuecolove7ls</v>
      </c>
      <c r="D287" t="s">
        <v>332</v>
      </c>
      <c r="E287" s="1" t="s">
        <v>3431</v>
      </c>
      <c r="F287">
        <v>4</v>
      </c>
      <c r="H287">
        <f ca="1">_xlfn.IFNA(SUMIF(MG_3[Column3],Table6[POINTER],MG_3[TOTAL]),"")</f>
        <v>0</v>
      </c>
      <c r="I287">
        <f ca="1">SUM(Table6[[#This Row],[AWAL]],Table6[[#This Row],[M_3]])</f>
        <v>4</v>
      </c>
    </row>
    <row r="288" spans="2:9" hidden="1" x14ac:dyDescent="0.25">
      <c r="B288" t="e">
        <f ca="1">MATCH(Table6[POINTER],MG_3[Column3],0)</f>
        <v>#N/A</v>
      </c>
      <c r="C2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blocknoteenter40440lsn</v>
      </c>
      <c r="D288" t="s">
        <v>333</v>
      </c>
      <c r="E288" s="1" t="s">
        <v>3432</v>
      </c>
      <c r="F288">
        <v>1</v>
      </c>
      <c r="H288">
        <f ca="1">_xlfn.IFNA(SUMIF(MG_3[Column3],Table6[POINTER],MG_3[TOTAL]),"")</f>
        <v>0</v>
      </c>
      <c r="I288">
        <f ca="1">SUM(Table6[[#This Row],[AWAL]],Table6[[#This Row],[M_3]])</f>
        <v>1</v>
      </c>
    </row>
    <row r="289" spans="2:9" hidden="1" x14ac:dyDescent="0.25">
      <c r="B289" t="e">
        <f ca="1">MATCH(Table6[POINTER],MG_3[Column3],0)</f>
        <v>#N/A</v>
      </c>
      <c r="C2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blocknoteenter50160lsn</v>
      </c>
      <c r="D289" t="s">
        <v>334</v>
      </c>
      <c r="E289" s="1" t="s">
        <v>3433</v>
      </c>
      <c r="F289">
        <v>1</v>
      </c>
      <c r="H289">
        <f ca="1">_xlfn.IFNA(SUMIF(MG_3[Column3],Table6[POINTER],MG_3[TOTAL]),"")</f>
        <v>0</v>
      </c>
      <c r="I289">
        <f ca="1">SUM(Table6[[#This Row],[AWAL]],Table6[[#This Row],[M_3]])</f>
        <v>1</v>
      </c>
    </row>
    <row r="290" spans="2:9" hidden="1" x14ac:dyDescent="0.25">
      <c r="B290" t="e">
        <f ca="1">MATCH(Table6[POINTER],MG_3[Column3],0)</f>
        <v>#N/A</v>
      </c>
      <c r="C2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blocknotekuningenter40lsn</v>
      </c>
      <c r="D290" t="s">
        <v>335</v>
      </c>
      <c r="E290" s="1" t="s">
        <v>3432</v>
      </c>
      <c r="F290">
        <v>2</v>
      </c>
      <c r="H290">
        <f ca="1">_xlfn.IFNA(SUMIF(MG_3[Column3],Table6[POINTER],MG_3[TOTAL]),"")</f>
        <v>0</v>
      </c>
      <c r="I290">
        <f ca="1">SUM(Table6[[#This Row],[AWAL]],Table6[[#This Row],[M_3]])</f>
        <v>2</v>
      </c>
    </row>
    <row r="291" spans="2:9" hidden="1" x14ac:dyDescent="0.25">
      <c r="B291" t="e">
        <f ca="1">MATCH(Table6[POINTER],MG_3[Column3],0)</f>
        <v>#N/A</v>
      </c>
      <c r="C2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blocknotenba472pc</v>
      </c>
      <c r="D291" t="s">
        <v>336</v>
      </c>
      <c r="E291" s="1" t="s">
        <v>3384</v>
      </c>
      <c r="F291">
        <v>3</v>
      </c>
      <c r="H291">
        <f ca="1">_xlfn.IFNA(SUMIF(MG_3[Column3],Table6[POINTER],MG_3[TOTAL]),"")</f>
        <v>0</v>
      </c>
      <c r="I291">
        <f ca="1">SUM(Table6[[#This Row],[AWAL]],Table6[[#This Row],[M_3]])</f>
        <v>3</v>
      </c>
    </row>
    <row r="292" spans="2:9" hidden="1" x14ac:dyDescent="0.25">
      <c r="B292" t="e">
        <f ca="1">MATCH(Table6[POINTER],MG_3[Column3],0)</f>
        <v>#N/A</v>
      </c>
      <c r="C2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bn7102a52096pc</v>
      </c>
      <c r="D292" t="s">
        <v>337</v>
      </c>
      <c r="E292" s="1" t="s">
        <v>3383</v>
      </c>
      <c r="F292">
        <v>4</v>
      </c>
      <c r="H292">
        <f ca="1">_xlfn.IFNA(SUMIF(MG_3[Column3],Table6[POINTER],MG_3[TOTAL]),"")</f>
        <v>0</v>
      </c>
      <c r="I292">
        <f ca="1">SUM(Table6[[#This Row],[AWAL]],Table6[[#This Row],[M_3]])</f>
        <v>4</v>
      </c>
    </row>
    <row r="293" spans="2:9" hidden="1" x14ac:dyDescent="0.25">
      <c r="B293" t="e">
        <f ca="1">MATCH(Table6[POINTER],MG_3[Column3],0)</f>
        <v>#N/A</v>
      </c>
      <c r="C2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bna5fancy180pcs</v>
      </c>
      <c r="D293" t="s">
        <v>338</v>
      </c>
      <c r="E293" s="1" t="s">
        <v>3434</v>
      </c>
      <c r="F293">
        <v>2</v>
      </c>
      <c r="H293">
        <f ca="1">_xlfn.IFNA(SUMIF(MG_3[Column3],Table6[POINTER],MG_3[TOTAL]),"")</f>
        <v>0</v>
      </c>
      <c r="I293">
        <f ca="1">SUM(Table6[[#This Row],[AWAL]],Table6[[#This Row],[M_3]])</f>
        <v>2</v>
      </c>
    </row>
    <row r="294" spans="2:9" hidden="1" x14ac:dyDescent="0.25">
      <c r="B294" t="e">
        <f ca="1">MATCH(Table6[POINTER],MG_3[Column3],0)</f>
        <v>#N/A</v>
      </c>
      <c r="C2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bna5fancy0913minion72pc</v>
      </c>
      <c r="D294" t="s">
        <v>339</v>
      </c>
      <c r="E294" s="1" t="s">
        <v>3384</v>
      </c>
      <c r="F294">
        <v>1</v>
      </c>
      <c r="H294">
        <f ca="1">_xlfn.IFNA(SUMIF(MG_3[Column3],Table6[POINTER],MG_3[TOTAL]),"")</f>
        <v>0</v>
      </c>
      <c r="I294">
        <f ca="1">SUM(Table6[[#This Row],[AWAL]],Table6[[#This Row],[M_3]])</f>
        <v>1</v>
      </c>
    </row>
    <row r="295" spans="2:9" hidden="1" x14ac:dyDescent="0.25">
      <c r="B295" t="e">
        <f ca="1">MATCH(Table6[POINTER],MG_3[Column3],0)</f>
        <v>#N/A</v>
      </c>
      <c r="C2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bna5fphy00296pcs</v>
      </c>
      <c r="D295" t="s">
        <v>340</v>
      </c>
      <c r="E295" s="1" t="s">
        <v>3369</v>
      </c>
      <c r="F295">
        <v>3</v>
      </c>
      <c r="H295">
        <f ca="1">_xlfn.IFNA(SUMIF(MG_3[Column3],Table6[POINTER],MG_3[TOTAL]),"")</f>
        <v>0</v>
      </c>
      <c r="I295">
        <f ca="1">SUM(Table6[[#This Row],[AWAL]],Table6[[#This Row],[M_3]])</f>
        <v>3</v>
      </c>
    </row>
    <row r="296" spans="2:9" hidden="1" x14ac:dyDescent="0.25">
      <c r="B296" t="e">
        <f ca="1">MATCH(Table6[POINTER],MG_3[Column3],0)</f>
        <v>#N/A</v>
      </c>
      <c r="C2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bna5sikab2or1ring2072</v>
      </c>
      <c r="D296" t="s">
        <v>341</v>
      </c>
      <c r="E296" s="1">
        <v>72</v>
      </c>
      <c r="F296">
        <v>3</v>
      </c>
      <c r="H296">
        <f ca="1">_xlfn.IFNA(SUMIF(MG_3[Column3],Table6[POINTER],MG_3[TOTAL]),"")</f>
        <v>0</v>
      </c>
      <c r="I296">
        <f ca="1">SUM(Table6[[#This Row],[AWAL]],Table6[[#This Row],[M_3]])</f>
        <v>3</v>
      </c>
    </row>
    <row r="297" spans="2:9" hidden="1" x14ac:dyDescent="0.25">
      <c r="B297" t="e">
        <f ca="1">MATCH(Table6[POINTER],MG_3[Column3],0)</f>
        <v>#N/A</v>
      </c>
      <c r="C2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bna5sikak3ring2072</v>
      </c>
      <c r="D297" t="s">
        <v>342</v>
      </c>
      <c r="E297" s="1">
        <v>72</v>
      </c>
      <c r="F297">
        <v>2</v>
      </c>
      <c r="H297">
        <f ca="1">_xlfn.IFNA(SUMIF(MG_3[Column3],Table6[POINTER],MG_3[TOTAL]),"")</f>
        <v>0</v>
      </c>
      <c r="I297">
        <f ca="1">SUM(Table6[[#This Row],[AWAL]],Table6[[#This Row],[M_3]])</f>
        <v>2</v>
      </c>
    </row>
    <row r="298" spans="2:9" hidden="1" x14ac:dyDescent="0.25">
      <c r="B298" t="e">
        <f ca="1">MATCH(Table6[POINTER],MG_3[Column3],0)</f>
        <v>#N/A</v>
      </c>
      <c r="C2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bnmemobatikt76384pc</v>
      </c>
      <c r="D298" t="s">
        <v>343</v>
      </c>
      <c r="E298" s="1" t="s">
        <v>3435</v>
      </c>
      <c r="F298">
        <v>10</v>
      </c>
      <c r="H298">
        <f ca="1">_xlfn.IFNA(SUMIF(MG_3[Column3],Table6[POINTER],MG_3[TOTAL]),"")</f>
        <v>0</v>
      </c>
      <c r="I298">
        <f ca="1">SUM(Table6[[#This Row],[AWAL]],Table6[[#This Row],[M_3]])</f>
        <v>10</v>
      </c>
    </row>
    <row r="299" spans="2:9" hidden="1" x14ac:dyDescent="0.25">
      <c r="B299" t="e">
        <f ca="1">MATCH(Table6[POINTER],MG_3[Column3],0)</f>
        <v>#N/A</v>
      </c>
      <c r="C2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bns032ks002pr296pc</v>
      </c>
      <c r="D299" t="s">
        <v>344</v>
      </c>
      <c r="E299" s="1" t="s">
        <v>3436</v>
      </c>
      <c r="F299">
        <v>1</v>
      </c>
      <c r="H299">
        <f ca="1">_xlfn.IFNA(SUMIF(MG_3[Column3],Table6[POINTER],MG_3[TOTAL]),"")</f>
        <v>0</v>
      </c>
      <c r="I299">
        <f ca="1">SUM(Table6[[#This Row],[AWAL]],Table6[[#This Row],[M_3]])</f>
        <v>1</v>
      </c>
    </row>
    <row r="300" spans="2:9" hidden="1" x14ac:dyDescent="0.25">
      <c r="B300" t="e">
        <f ca="1">MATCH(Table6[POINTER],MG_3[Column3],0)</f>
        <v>#N/A</v>
      </c>
      <c r="C3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bnslipa5sikacampus72</v>
      </c>
      <c r="D300" t="s">
        <v>345</v>
      </c>
      <c r="E300" s="1">
        <v>72</v>
      </c>
      <c r="F300">
        <v>10</v>
      </c>
      <c r="H300">
        <f ca="1">_xlfn.IFNA(SUMIF(MG_3[Column3],Table6[POINTER],MG_3[TOTAL]),"")</f>
        <v>0</v>
      </c>
      <c r="I300">
        <f ca="1">SUM(Table6[[#This Row],[AWAL]],Table6[[#This Row],[M_3]])</f>
        <v>10</v>
      </c>
    </row>
    <row r="301" spans="2:9" hidden="1" x14ac:dyDescent="0.25">
      <c r="B301" t="e">
        <f ca="1">MATCH(Table6[POINTER],MG_3[Column3],0)</f>
        <v>#N/A</v>
      </c>
      <c r="C3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bntaliaa03210102a680240pcs</v>
      </c>
      <c r="D301" t="s">
        <v>346</v>
      </c>
      <c r="E301" s="1" t="s">
        <v>3337</v>
      </c>
      <c r="F301">
        <v>2</v>
      </c>
      <c r="H301">
        <f ca="1">_xlfn.IFNA(SUMIF(MG_3[Column3],Table6[POINTER],MG_3[TOTAL]),"")</f>
        <v>0</v>
      </c>
      <c r="I301">
        <f ca="1">SUM(Table6[[#This Row],[AWAL]],Table6[[#This Row],[M_3]])</f>
        <v>2</v>
      </c>
    </row>
    <row r="302" spans="2:9" hidden="1" x14ac:dyDescent="0.25">
      <c r="B302" t="e">
        <f ca="1">MATCH(Table6[POINTER],MG_3[Column3],0)</f>
        <v>#N/A</v>
      </c>
      <c r="C3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bntaliaa03210304a680240pcs</v>
      </c>
      <c r="D302" t="s">
        <v>347</v>
      </c>
      <c r="E302" s="1" t="s">
        <v>3337</v>
      </c>
      <c r="F302">
        <v>2</v>
      </c>
      <c r="H302">
        <f ca="1">_xlfn.IFNA(SUMIF(MG_3[Column3],Table6[POINTER],MG_3[TOTAL]),"")</f>
        <v>0</v>
      </c>
      <c r="I302">
        <f ca="1">SUM(Table6[[#This Row],[AWAL]],Table6[[#This Row],[M_3]])</f>
        <v>2</v>
      </c>
    </row>
    <row r="303" spans="2:9" hidden="1" x14ac:dyDescent="0.25">
      <c r="B303" t="e">
        <f ca="1">MATCH(Table6[POINTER],MG_3[Column3],0)</f>
        <v>#N/A</v>
      </c>
      <c r="C3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bntaliaa032105a680240pcs</v>
      </c>
      <c r="D303" t="s">
        <v>348</v>
      </c>
      <c r="E303" s="1" t="s">
        <v>3337</v>
      </c>
      <c r="F303">
        <v>1</v>
      </c>
      <c r="H303">
        <f ca="1">_xlfn.IFNA(SUMIF(MG_3[Column3],Table6[POINTER],MG_3[TOTAL]),"")</f>
        <v>0</v>
      </c>
      <c r="I303">
        <f ca="1">SUM(Table6[[#This Row],[AWAL]],Table6[[#This Row],[M_3]])</f>
        <v>1</v>
      </c>
    </row>
    <row r="304" spans="2:9" hidden="1" x14ac:dyDescent="0.25">
      <c r="B304" t="e">
        <f ca="1">MATCH(Table6[POINTER],MG_3[Column3],0)</f>
        <v>#N/A</v>
      </c>
      <c r="C3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bntaliaa03210708a680240pcs</v>
      </c>
      <c r="D304" t="s">
        <v>350</v>
      </c>
      <c r="E304" s="1" t="s">
        <v>3337</v>
      </c>
      <c r="F304">
        <v>2</v>
      </c>
      <c r="H304">
        <f ca="1">_xlfn.IFNA(SUMIF(MG_3[Column3],Table6[POINTER],MG_3[TOTAL]),"")</f>
        <v>0</v>
      </c>
      <c r="I304">
        <f ca="1">SUM(Table6[[#This Row],[AWAL]],Table6[[#This Row],[M_3]])</f>
        <v>2</v>
      </c>
    </row>
    <row r="305" spans="2:9" hidden="1" x14ac:dyDescent="0.25">
      <c r="B305" t="e">
        <f ca="1">MATCH(Table6[POINTER],MG_3[Column3],0)</f>
        <v>#N/A</v>
      </c>
      <c r="C3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bntaliaa03211415a780384pcs</v>
      </c>
      <c r="D305" t="s">
        <v>356</v>
      </c>
      <c r="E305" s="1" t="s">
        <v>3437</v>
      </c>
      <c r="F305">
        <v>2</v>
      </c>
      <c r="H305">
        <f ca="1">_xlfn.IFNA(SUMIF(MG_3[Column3],Table6[POINTER],MG_3[TOTAL]),"")</f>
        <v>0</v>
      </c>
      <c r="I305">
        <f ca="1">SUM(Table6[[#This Row],[AWAL]],Table6[[#This Row],[M_3]])</f>
        <v>2</v>
      </c>
    </row>
    <row r="306" spans="2:9" hidden="1" x14ac:dyDescent="0.25">
      <c r="B306" t="e">
        <f ca="1">MATCH(Table6[POINTER],MG_3[Column3],0)</f>
        <v>#N/A</v>
      </c>
      <c r="C3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bntaliaa03211617a780384pcs</v>
      </c>
      <c r="D306" t="s">
        <v>357</v>
      </c>
      <c r="E306" s="1" t="s">
        <v>3437</v>
      </c>
      <c r="F306">
        <v>2</v>
      </c>
      <c r="H306">
        <f ca="1">_xlfn.IFNA(SUMIF(MG_3[Column3],Table6[POINTER],MG_3[TOTAL]),"")</f>
        <v>0</v>
      </c>
      <c r="I306">
        <f ca="1">SUM(Table6[[#This Row],[AWAL]],Table6[[#This Row],[M_3]])</f>
        <v>2</v>
      </c>
    </row>
    <row r="307" spans="2:9" hidden="1" x14ac:dyDescent="0.25">
      <c r="B307" t="e">
        <f ca="1">MATCH(Table6[POINTER],MG_3[Column3],0)</f>
        <v>#N/A</v>
      </c>
      <c r="C3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bntaliaa032106a680bear240pcs</v>
      </c>
      <c r="D307" t="s">
        <v>349</v>
      </c>
      <c r="E307" s="1" t="s">
        <v>3337</v>
      </c>
      <c r="F307">
        <v>1</v>
      </c>
      <c r="H307">
        <f ca="1">_xlfn.IFNA(SUMIF(MG_3[Column3],Table6[POINTER],MG_3[TOTAL]),"")</f>
        <v>0</v>
      </c>
      <c r="I307">
        <f ca="1">SUM(Table6[[#This Row],[AWAL]],Table6[[#This Row],[M_3]])</f>
        <v>1</v>
      </c>
    </row>
    <row r="308" spans="2:9" hidden="1" x14ac:dyDescent="0.25">
      <c r="B308" t="e">
        <f ca="1">MATCH(Table6[POINTER],MG_3[Column3],0)</f>
        <v>#N/A</v>
      </c>
      <c r="C3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bntaliaa032109a680universe240pcs</v>
      </c>
      <c r="D308" t="s">
        <v>351</v>
      </c>
      <c r="E308" s="1" t="s">
        <v>3337</v>
      </c>
      <c r="F308">
        <v>1</v>
      </c>
      <c r="H308">
        <f ca="1">_xlfn.IFNA(SUMIF(MG_3[Column3],Table6[POINTER],MG_3[TOTAL]),"")</f>
        <v>0</v>
      </c>
      <c r="I308">
        <f ca="1">SUM(Table6[[#This Row],[AWAL]],Table6[[#This Row],[M_3]])</f>
        <v>1</v>
      </c>
    </row>
    <row r="309" spans="2:9" hidden="1" x14ac:dyDescent="0.25">
      <c r="B309" t="e">
        <f ca="1">MATCH(Table6[POINTER],MG_3[Column3],0)</f>
        <v>#N/A</v>
      </c>
      <c r="C3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bntaliaa032110a680sr240pcs</v>
      </c>
      <c r="D309" t="s">
        <v>352</v>
      </c>
      <c r="E309" s="1" t="s">
        <v>3337</v>
      </c>
      <c r="F309">
        <v>1</v>
      </c>
      <c r="H309">
        <f ca="1">_xlfn.IFNA(SUMIF(MG_3[Column3],Table6[POINTER],MG_3[TOTAL]),"")</f>
        <v>0</v>
      </c>
      <c r="I309">
        <f ca="1">SUM(Table6[[#This Row],[AWAL]],Table6[[#This Row],[M_3]])</f>
        <v>1</v>
      </c>
    </row>
    <row r="310" spans="2:9" hidden="1" x14ac:dyDescent="0.25">
      <c r="B310" t="e">
        <f ca="1">MATCH(Table6[POINTER],MG_3[Column3],0)</f>
        <v>#N/A</v>
      </c>
      <c r="C3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bntaliaa032111a780fruit384pcs</v>
      </c>
      <c r="D310" t="s">
        <v>353</v>
      </c>
      <c r="E310" s="1" t="s">
        <v>3437</v>
      </c>
      <c r="F310">
        <v>1</v>
      </c>
      <c r="H310">
        <f ca="1">_xlfn.IFNA(SUMIF(MG_3[Column3],Table6[POINTER],MG_3[TOTAL]),"")</f>
        <v>0</v>
      </c>
      <c r="I310">
        <f ca="1">SUM(Table6[[#This Row],[AWAL]],Table6[[#This Row],[M_3]])</f>
        <v>1</v>
      </c>
    </row>
    <row r="311" spans="2:9" hidden="1" x14ac:dyDescent="0.25">
      <c r="B311" t="e">
        <f ca="1">MATCH(Table6[POINTER],MG_3[Column3],0)</f>
        <v>#N/A</v>
      </c>
      <c r="C3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bntaliaa032112a780glowing384pcs</v>
      </c>
      <c r="D311" t="s">
        <v>354</v>
      </c>
      <c r="E311" s="1" t="s">
        <v>3437</v>
      </c>
      <c r="F311">
        <v>1</v>
      </c>
      <c r="H311">
        <f ca="1">_xlfn.IFNA(SUMIF(MG_3[Column3],Table6[POINTER],MG_3[TOTAL]),"")</f>
        <v>0</v>
      </c>
      <c r="I311">
        <f ca="1">SUM(Table6[[#This Row],[AWAL]],Table6[[#This Row],[M_3]])</f>
        <v>1</v>
      </c>
    </row>
    <row r="312" spans="2:9" hidden="1" x14ac:dyDescent="0.25">
      <c r="B312" t="e">
        <f ca="1">MATCH(Table6[POINTER],MG_3[Column3],0)</f>
        <v>#N/A</v>
      </c>
      <c r="C3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bntaliaa032113a780balloon384pcs</v>
      </c>
      <c r="D312" t="s">
        <v>355</v>
      </c>
      <c r="E312" s="1" t="s">
        <v>3437</v>
      </c>
      <c r="F312">
        <v>1</v>
      </c>
      <c r="H312">
        <f ca="1">_xlfn.IFNA(SUMIF(MG_3[Column3],Table6[POINTER],MG_3[TOTAL]),"")</f>
        <v>0</v>
      </c>
      <c r="I312">
        <f ca="1">SUM(Table6[[#This Row],[AWAL]],Table6[[#This Row],[M_3]])</f>
        <v>1</v>
      </c>
    </row>
    <row r="313" spans="2:9" hidden="1" x14ac:dyDescent="0.25">
      <c r="B313" t="e">
        <f ca="1">MATCH(Table6[POINTER],MG_3[Column3],0)</f>
        <v>#N/A</v>
      </c>
      <c r="C3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bntaliaa032118a780lucu384pcs</v>
      </c>
      <c r="D313" t="s">
        <v>358</v>
      </c>
      <c r="E313" s="1" t="s">
        <v>3437</v>
      </c>
      <c r="F313">
        <v>1</v>
      </c>
      <c r="H313">
        <f ca="1">_xlfn.IFNA(SUMIF(MG_3[Column3],Table6[POINTER],MG_3[TOTAL]),"")</f>
        <v>0</v>
      </c>
      <c r="I313">
        <f ca="1">SUM(Table6[[#This Row],[AWAL]],Table6[[#This Row],[M_3]])</f>
        <v>1</v>
      </c>
    </row>
    <row r="314" spans="2:9" hidden="1" x14ac:dyDescent="0.25">
      <c r="B314" t="e">
        <f ca="1">MATCH(Table6[POINTER],MG_3[Column3],0)</f>
        <v>#N/A</v>
      </c>
      <c r="C3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bntaliaa032119a780universe384pcs</v>
      </c>
      <c r="D314" t="s">
        <v>359</v>
      </c>
      <c r="E314" s="1" t="s">
        <v>3437</v>
      </c>
      <c r="F314">
        <v>1</v>
      </c>
      <c r="H314">
        <f ca="1">_xlfn.IFNA(SUMIF(MG_3[Column3],Table6[POINTER],MG_3[TOTAL]),"")</f>
        <v>0</v>
      </c>
      <c r="I314">
        <f ca="1">SUM(Table6[[#This Row],[AWAL]],Table6[[#This Row],[M_3]])</f>
        <v>1</v>
      </c>
    </row>
    <row r="315" spans="2:9" hidden="1" x14ac:dyDescent="0.25">
      <c r="B315" t="e">
        <f ca="1">MATCH(Table6[POINTER],MG_3[Column3],0)</f>
        <v>#N/A</v>
      </c>
      <c r="C3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bntaliaa032120a780sr384pcs</v>
      </c>
      <c r="D315" t="s">
        <v>360</v>
      </c>
      <c r="E315" s="1" t="s">
        <v>3437</v>
      </c>
      <c r="F315">
        <v>1</v>
      </c>
      <c r="H315">
        <f ca="1">_xlfn.IFNA(SUMIF(MG_3[Column3],Table6[POINTER],MG_3[TOTAL]),"")</f>
        <v>0</v>
      </c>
      <c r="I315">
        <f ca="1">SUM(Table6[[#This Row],[AWAL]],Table6[[#This Row],[M_3]])</f>
        <v>1</v>
      </c>
    </row>
    <row r="316" spans="2:9" hidden="1" x14ac:dyDescent="0.25">
      <c r="B316" t="e">
        <f ca="1">MATCH(Table6[POINTER],MG_3[Column3],0)</f>
        <v>#N/A</v>
      </c>
      <c r="C3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bnwengua5b01643w96pcs</v>
      </c>
      <c r="D316" t="s">
        <v>361</v>
      </c>
      <c r="E316" s="1" t="s">
        <v>3369</v>
      </c>
      <c r="F316">
        <v>24</v>
      </c>
      <c r="H316">
        <f ca="1">_xlfn.IFNA(SUMIF(MG_3[Column3],Table6[POINTER],MG_3[TOTAL]),"")</f>
        <v>0</v>
      </c>
      <c r="I316">
        <f ca="1">SUM(Table6[[#This Row],[AWAL]],Table6[[#This Row],[M_3]])</f>
        <v>24</v>
      </c>
    </row>
    <row r="317" spans="2:9" hidden="1" x14ac:dyDescent="0.25">
      <c r="B317" t="e">
        <f ca="1">MATCH(Table6[POINTER],MG_3[Column3],0)</f>
        <v>#N/A</v>
      </c>
      <c r="C3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bnwengua5b01644w96pcs</v>
      </c>
      <c r="D317" t="s">
        <v>362</v>
      </c>
      <c r="E317" s="1" t="s">
        <v>3369</v>
      </c>
      <c r="F317">
        <v>61</v>
      </c>
      <c r="H317">
        <f ca="1">_xlfn.IFNA(SUMIF(MG_3[Column3],Table6[POINTER],MG_3[TOTAL]),"")</f>
        <v>0</v>
      </c>
      <c r="I317">
        <f ca="1">SUM(Table6[[#This Row],[AWAL]],Table6[[#This Row],[M_3]])</f>
        <v>61</v>
      </c>
    </row>
    <row r="318" spans="2:9" hidden="1" x14ac:dyDescent="0.25">
      <c r="B318" t="e">
        <f ca="1">MATCH(Table6[POINTER],MG_3[Column3],0)</f>
        <v>#N/A</v>
      </c>
      <c r="C3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bnwengub5b01644w72</v>
      </c>
      <c r="D318" t="s">
        <v>363</v>
      </c>
      <c r="E318" s="1">
        <v>72</v>
      </c>
      <c r="F318">
        <v>16</v>
      </c>
      <c r="H318">
        <f ca="1">_xlfn.IFNA(SUMIF(MG_3[Column3],Table6[POINTER],MG_3[TOTAL]),"")</f>
        <v>0</v>
      </c>
      <c r="I318">
        <f ca="1">SUM(Table6[[#This Row],[AWAL]],Table6[[#This Row],[M_3]])</f>
        <v>16</v>
      </c>
    </row>
    <row r="319" spans="2:9" hidden="1" x14ac:dyDescent="0.25">
      <c r="B319" t="e">
        <f ca="1">MATCH(Table6[POINTER],MG_3[Column3],0)</f>
        <v>#N/A</v>
      </c>
      <c r="C3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bnla25603738a5besar36ls</v>
      </c>
      <c r="D319" t="s">
        <v>364</v>
      </c>
      <c r="E319" s="1" t="s">
        <v>3390</v>
      </c>
      <c r="F319">
        <v>1</v>
      </c>
      <c r="H319">
        <f ca="1">_xlfn.IFNA(SUMIF(MG_3[Column3],Table6[POINTER],MG_3[TOTAL]),"")</f>
        <v>0</v>
      </c>
      <c r="I319">
        <f ca="1">SUM(Table6[[#This Row],[AWAL]],Table6[[#This Row],[M_3]])</f>
        <v>1</v>
      </c>
    </row>
    <row r="320" spans="2:9" hidden="1" x14ac:dyDescent="0.25">
      <c r="B320" t="e">
        <f ca="1">MATCH(Table6[POINTER],MG_3[Column3],0)</f>
        <v>#N/A</v>
      </c>
      <c r="C3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bnsxb72k127324ls</v>
      </c>
      <c r="D320" t="s">
        <v>365</v>
      </c>
      <c r="E320" s="1" t="s">
        <v>3310</v>
      </c>
      <c r="F320">
        <v>1</v>
      </c>
      <c r="H320">
        <f ca="1">_xlfn.IFNA(SUMIF(MG_3[Column3],Table6[POINTER],MG_3[TOTAL]),"")</f>
        <v>0</v>
      </c>
      <c r="I320">
        <f ca="1">SUM(Table6[[#This Row],[AWAL]],Table6[[#This Row],[M_3]])</f>
        <v>1</v>
      </c>
    </row>
    <row r="321" spans="2:9" hidden="1" x14ac:dyDescent="0.25">
      <c r="B321" t="e">
        <f ca="1">MATCH(Table6[POINTER],MG_3[Column3],0)</f>
        <v>#N/A</v>
      </c>
      <c r="C3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bnsxq95k415440480</v>
      </c>
      <c r="D321" t="s">
        <v>366</v>
      </c>
      <c r="E321" s="1">
        <v>480</v>
      </c>
      <c r="F321">
        <v>1</v>
      </c>
      <c r="H321">
        <f ca="1">_xlfn.IFNA(SUMIF(MG_3[Column3],Table6[POINTER],MG_3[TOTAL]),"")</f>
        <v>0</v>
      </c>
      <c r="I321">
        <f ca="1">SUM(Table6[[#This Row],[AWAL]],Table6[[#This Row],[M_3]])</f>
        <v>1</v>
      </c>
    </row>
    <row r="322" spans="2:9" hidden="1" x14ac:dyDescent="0.25">
      <c r="B322" t="e">
        <f ca="1">MATCH(Table6[POINTER],MG_3[Column3],0)</f>
        <v>#N/A</v>
      </c>
      <c r="C3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bnsxq95k500511480</v>
      </c>
      <c r="D322" t="s">
        <v>367</v>
      </c>
      <c r="E322" s="1">
        <v>480</v>
      </c>
      <c r="F322">
        <v>1</v>
      </c>
      <c r="H322">
        <f ca="1">_xlfn.IFNA(SUMIF(MG_3[Column3],Table6[POINTER],MG_3[TOTAL]),"")</f>
        <v>0</v>
      </c>
      <c r="I322">
        <f ca="1">SUM(Table6[[#This Row],[AWAL]],Table6[[#This Row],[M_3]])</f>
        <v>1</v>
      </c>
    </row>
    <row r="323" spans="2:9" hidden="1" x14ac:dyDescent="0.25">
      <c r="B323" t="e">
        <f ca="1">MATCH(Table6[POINTER],MG_3[Column3],0)</f>
        <v>#N/A</v>
      </c>
      <c r="C3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bnt256045200pc</v>
      </c>
      <c r="D323" t="s">
        <v>368</v>
      </c>
      <c r="E323" s="1" t="s">
        <v>3438</v>
      </c>
      <c r="F323">
        <v>1</v>
      </c>
      <c r="H323">
        <f ca="1">_xlfn.IFNA(SUMIF(MG_3[Column3],Table6[POINTER],MG_3[TOTAL]),"")</f>
        <v>0</v>
      </c>
      <c r="I323">
        <f ca="1">SUM(Table6[[#This Row],[AWAL]],Table6[[#This Row],[M_3]])</f>
        <v>1</v>
      </c>
    </row>
    <row r="324" spans="2:9" hidden="1" x14ac:dyDescent="0.25">
      <c r="B324" t="e">
        <f ca="1">MATCH(Table6[POINTER],MG_3[Column3],0)</f>
        <v>#N/A</v>
      </c>
      <c r="C3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boxfilebesimicrotopmt11515524pcs</v>
      </c>
      <c r="D324" t="s">
        <v>369</v>
      </c>
      <c r="E324" s="1" t="s">
        <v>3439</v>
      </c>
      <c r="F324">
        <v>1</v>
      </c>
      <c r="H324">
        <f ca="1">_xlfn.IFNA(SUMIF(MG_3[Column3],Table6[POINTER],MG_3[TOTAL]),"")</f>
        <v>0</v>
      </c>
      <c r="I324">
        <f ca="1">SUM(Table6[[#This Row],[AWAL]],Table6[[#This Row],[M_3]])</f>
        <v>1</v>
      </c>
    </row>
    <row r="325" spans="2:9" hidden="1" x14ac:dyDescent="0.25">
      <c r="B325" t="e">
        <f ca="1">MATCH(Table6[POINTER],MG_3[Column3],0)</f>
        <v>#N/A</v>
      </c>
      <c r="C3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boxfileenterkcgbiru60pcs</v>
      </c>
      <c r="D325" t="s">
        <v>370</v>
      </c>
      <c r="E325" s="1" t="s">
        <v>3440</v>
      </c>
      <c r="F325">
        <v>5</v>
      </c>
      <c r="H325">
        <f ca="1">_xlfn.IFNA(SUMIF(MG_3[Column3],Table6[POINTER],MG_3[TOTAL]),"")</f>
        <v>0</v>
      </c>
      <c r="I325">
        <f ca="1">SUM(Table6[[#This Row],[AWAL]],Table6[[#This Row],[M_3]])</f>
        <v>5</v>
      </c>
    </row>
    <row r="326" spans="2:9" hidden="1" x14ac:dyDescent="0.25">
      <c r="B326" t="e">
        <f ca="1">MATCH(Table6[POINTER],MG_3[Column3],0)</f>
        <v>#N/A</v>
      </c>
      <c r="C3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boxfileenterkcghitam60pcs</v>
      </c>
      <c r="D326" t="s">
        <v>371</v>
      </c>
      <c r="E326" s="1" t="s">
        <v>3440</v>
      </c>
      <c r="F326">
        <v>3</v>
      </c>
      <c r="H326">
        <f ca="1">_xlfn.IFNA(SUMIF(MG_3[Column3],Table6[POINTER],MG_3[TOTAL]),"")</f>
        <v>0</v>
      </c>
      <c r="I326">
        <f ca="1">SUM(Table6[[#This Row],[AWAL]],Table6[[#This Row],[M_3]])</f>
        <v>3</v>
      </c>
    </row>
    <row r="327" spans="2:9" hidden="1" x14ac:dyDescent="0.25">
      <c r="B327" t="e">
        <f ca="1">MATCH(Table6[POINTER],MG_3[Column3],0)</f>
        <v>#N/A</v>
      </c>
      <c r="C3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boxfilemicrotopa6183susun48pc</v>
      </c>
      <c r="D327" t="s">
        <v>372</v>
      </c>
      <c r="E327" s="1" t="s">
        <v>3377</v>
      </c>
      <c r="F327">
        <v>6</v>
      </c>
      <c r="H327">
        <f ca="1">_xlfn.IFNA(SUMIF(MG_3[Column3],Table6[POINTER],MG_3[TOTAL]),"")</f>
        <v>0</v>
      </c>
      <c r="I327">
        <f ca="1">SUM(Table6[[#This Row],[AWAL]],Table6[[#This Row],[M_3]])</f>
        <v>6</v>
      </c>
    </row>
    <row r="328" spans="2:9" hidden="1" x14ac:dyDescent="0.25">
      <c r="B328" t="e">
        <f ca="1">MATCH(Table6[POINTER],MG_3[Column3],0)</f>
        <v>#N/A</v>
      </c>
      <c r="C3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boxfilemicrotopa6484susun40pc</v>
      </c>
      <c r="D328" t="s">
        <v>373</v>
      </c>
      <c r="E328" s="1" t="s">
        <v>3441</v>
      </c>
      <c r="F328">
        <v>2</v>
      </c>
      <c r="H328">
        <f ca="1">_xlfn.IFNA(SUMIF(MG_3[Column3],Table6[POINTER],MG_3[TOTAL]),"")</f>
        <v>0</v>
      </c>
      <c r="I328">
        <f ca="1">SUM(Table6[[#This Row],[AWAL]],Table6[[#This Row],[M_3]])</f>
        <v>2</v>
      </c>
    </row>
    <row r="329" spans="2:9" hidden="1" x14ac:dyDescent="0.25">
      <c r="B329" t="e">
        <f ca="1">MATCH(Table6[POINTER],MG_3[Column3],0)</f>
        <v>#N/A</v>
      </c>
      <c r="C3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boxfiletyloc306bmuda6m448pc</v>
      </c>
      <c r="D329" t="s">
        <v>374</v>
      </c>
      <c r="E329" s="1" t="s">
        <v>3377</v>
      </c>
      <c r="F329">
        <v>10</v>
      </c>
      <c r="H329">
        <f ca="1">_xlfn.IFNA(SUMIF(MG_3[Column3],Table6[POINTER],MG_3[TOTAL]),"")</f>
        <v>0</v>
      </c>
      <c r="I329">
        <f ca="1">SUM(Table6[[#This Row],[AWAL]],Table6[[#This Row],[M_3]])</f>
        <v>10</v>
      </c>
    </row>
    <row r="330" spans="2:9" hidden="1" x14ac:dyDescent="0.25">
      <c r="B330" t="e">
        <f ca="1">MATCH(Table6[POINTER],MG_3[Column3],0)</f>
        <v>#N/A</v>
      </c>
      <c r="C3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boxfiletyloc306ht6btua348pc</v>
      </c>
      <c r="D330" t="s">
        <v>375</v>
      </c>
      <c r="E330" s="1" t="s">
        <v>3377</v>
      </c>
      <c r="F330">
        <v>9</v>
      </c>
      <c r="H330">
        <f ca="1">_xlfn.IFNA(SUMIF(MG_3[Column3],Table6[POINTER],MG_3[TOTAL]),"")</f>
        <v>0</v>
      </c>
      <c r="I330">
        <f ca="1">SUM(Table6[[#This Row],[AWAL]],Table6[[#This Row],[M_3]])</f>
        <v>9</v>
      </c>
    </row>
    <row r="331" spans="2:9" hidden="1" x14ac:dyDescent="0.25">
      <c r="B331" t="e">
        <f ca="1">MATCH(Table6[POINTER],MG_3[Column3],0)</f>
        <v>#N/A</v>
      </c>
      <c r="C3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boxfiletyloc306orange4hj448pc</v>
      </c>
      <c r="D331" t="s">
        <v>376</v>
      </c>
      <c r="E331" s="1" t="s">
        <v>3377</v>
      </c>
      <c r="F331">
        <v>8</v>
      </c>
      <c r="H331">
        <f ca="1">_xlfn.IFNA(SUMIF(MG_3[Column3],Table6[POINTER],MG_3[TOTAL]),"")</f>
        <v>0</v>
      </c>
      <c r="I331">
        <f ca="1">SUM(Table6[[#This Row],[AWAL]],Table6[[#This Row],[M_3]])</f>
        <v>8</v>
      </c>
    </row>
    <row r="332" spans="2:9" hidden="1" x14ac:dyDescent="0.25">
      <c r="B332" t="e">
        <f ca="1">MATCH(Table6[POINTER],MG_3[Column3],0)</f>
        <v>#N/A</v>
      </c>
      <c r="C3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bp0218sekuter48144ls</v>
      </c>
      <c r="D332" t="s">
        <v>377</v>
      </c>
      <c r="E332" s="1" t="s">
        <v>3359</v>
      </c>
      <c r="F332">
        <v>2</v>
      </c>
      <c r="H332">
        <f ca="1">_xlfn.IFNA(SUMIF(MG_3[Column3],Table6[POINTER],MG_3[TOTAL]),"")</f>
        <v>0</v>
      </c>
      <c r="I332">
        <f ca="1">SUM(Table6[[#This Row],[AWAL]],Table6[[#This Row],[M_3]])</f>
        <v>2</v>
      </c>
    </row>
    <row r="333" spans="2:9" hidden="1" x14ac:dyDescent="0.25">
      <c r="B333" t="e">
        <f ca="1">MATCH(Table6[POINTER],MG_3[Column3],0)</f>
        <v>#N/A</v>
      </c>
      <c r="C3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bp0908s3biru3640box</v>
      </c>
      <c r="D333" t="s">
        <v>378</v>
      </c>
      <c r="E333" s="1" t="s">
        <v>3376</v>
      </c>
      <c r="F333">
        <v>6</v>
      </c>
      <c r="H333">
        <f ca="1">_xlfn.IFNA(SUMIF(MG_3[Column3],Table6[POINTER],MG_3[TOTAL]),"")</f>
        <v>0</v>
      </c>
      <c r="I333">
        <f ca="1">SUM(Table6[[#This Row],[AWAL]],Table6[[#This Row],[M_3]])</f>
        <v>6</v>
      </c>
    </row>
    <row r="334" spans="2:9" hidden="1" x14ac:dyDescent="0.25">
      <c r="B334" t="e">
        <f ca="1">MATCH(Table6[POINTER],MG_3[Column3],0)</f>
        <v>#N/A</v>
      </c>
      <c r="C3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bp0929144ls</v>
      </c>
      <c r="D334" t="s">
        <v>379</v>
      </c>
      <c r="E334" s="1" t="s">
        <v>3359</v>
      </c>
      <c r="F334">
        <v>3</v>
      </c>
      <c r="H334">
        <f ca="1">_xlfn.IFNA(SUMIF(MG_3[Column3],Table6[POINTER],MG_3[TOTAL]),"")</f>
        <v>0</v>
      </c>
      <c r="I334">
        <f ca="1">SUM(Table6[[#This Row],[AWAL]],Table6[[#This Row],[M_3]])</f>
        <v>3</v>
      </c>
    </row>
    <row r="335" spans="2:9" hidden="1" x14ac:dyDescent="0.25">
      <c r="B335" t="e">
        <f ca="1">MATCH(Table6[POINTER],MG_3[Column3],0)</f>
        <v>#N/A</v>
      </c>
      <c r="C3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bp10wsmurf14wsmurf136box</v>
      </c>
      <c r="D335" t="s">
        <v>380</v>
      </c>
      <c r="E335" s="1" t="s">
        <v>3355</v>
      </c>
      <c r="F335">
        <v>1</v>
      </c>
      <c r="H335">
        <f ca="1">_xlfn.IFNA(SUMIF(MG_3[Column3],Table6[POINTER],MG_3[TOTAL]),"")</f>
        <v>0</v>
      </c>
      <c r="I335">
        <f ca="1">SUM(Table6[[#This Row],[AWAL]],Table6[[#This Row],[M_3]])</f>
        <v>1</v>
      </c>
    </row>
    <row r="336" spans="2:9" hidden="1" x14ac:dyDescent="0.25">
      <c r="B336" t="e">
        <f ca="1">MATCH(Table6[POINTER],MG_3[Column3],0)</f>
        <v>#N/A</v>
      </c>
      <c r="C3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bp1120kaki144ls</v>
      </c>
      <c r="D336" t="s">
        <v>381</v>
      </c>
      <c r="E336" s="1" t="s">
        <v>3359</v>
      </c>
      <c r="F336">
        <v>5</v>
      </c>
      <c r="H336">
        <f ca="1">_xlfn.IFNA(SUMIF(MG_3[Column3],Table6[POINTER],MG_3[TOTAL]),"")</f>
        <v>0</v>
      </c>
      <c r="I336">
        <f ca="1">SUM(Table6[[#This Row],[AWAL]],Table6[[#This Row],[M_3]])</f>
        <v>5</v>
      </c>
    </row>
    <row r="337" spans="2:9" hidden="1" x14ac:dyDescent="0.25">
      <c r="B337" t="e">
        <f ca="1">MATCH(Table6[POINTER],MG_3[Column3],0)</f>
        <v>#N/A</v>
      </c>
      <c r="C3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bp1163648box</v>
      </c>
      <c r="D337" t="s">
        <v>382</v>
      </c>
      <c r="E337" s="1" t="s">
        <v>3354</v>
      </c>
      <c r="F337">
        <v>6</v>
      </c>
      <c r="H337">
        <f ca="1">_xlfn.IFNA(SUMIF(MG_3[Column3],Table6[POINTER],MG_3[TOTAL]),"")</f>
        <v>0</v>
      </c>
      <c r="I337">
        <f ca="1">SUM(Table6[[#This Row],[AWAL]],Table6[[#This Row],[M_3]])</f>
        <v>6</v>
      </c>
    </row>
    <row r="338" spans="2:9" hidden="1" x14ac:dyDescent="0.25">
      <c r="B338" t="e">
        <f ca="1">MATCH(Table6[POINTER],MG_3[Column3],0)</f>
        <v>#N/A</v>
      </c>
      <c r="C3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bp12onoffmmouse200ls</v>
      </c>
      <c r="D338" t="s">
        <v>383</v>
      </c>
      <c r="E338" s="1" t="s">
        <v>3321</v>
      </c>
      <c r="F338">
        <v>5</v>
      </c>
      <c r="H338">
        <f ca="1">_xlfn.IFNA(SUMIF(MG_3[Column3],Table6[POINTER],MG_3[TOTAL]),"")</f>
        <v>0</v>
      </c>
      <c r="I338">
        <f ca="1">SUM(Table6[[#This Row],[AWAL]],Table6[[#This Row],[M_3]])</f>
        <v>5</v>
      </c>
    </row>
    <row r="339" spans="2:9" hidden="1" x14ac:dyDescent="0.25">
      <c r="B339" t="e">
        <f ca="1">MATCH(Table6[POINTER],MG_3[Column3],0)</f>
        <v>#N/A</v>
      </c>
      <c r="C3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bp1890jamur18box</v>
      </c>
      <c r="D339" t="s">
        <v>384</v>
      </c>
      <c r="E339" s="1" t="s">
        <v>3442</v>
      </c>
      <c r="F339">
        <v>3</v>
      </c>
      <c r="H339">
        <f ca="1">_xlfn.IFNA(SUMIF(MG_3[Column3],Table6[POINTER],MG_3[TOTAL]),"")</f>
        <v>0</v>
      </c>
      <c r="I339">
        <f ca="1">SUM(Table6[[#This Row],[AWAL]],Table6[[#This Row],[M_3]])</f>
        <v>3</v>
      </c>
    </row>
    <row r="340" spans="2:9" hidden="1" x14ac:dyDescent="0.25">
      <c r="B340" t="e">
        <f ca="1">MATCH(Table6[POINTER],MG_3[Column3],0)</f>
        <v>#N/A</v>
      </c>
      <c r="C3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bp2028144ls</v>
      </c>
      <c r="D340" t="s">
        <v>385</v>
      </c>
      <c r="E340" s="1" t="s">
        <v>3359</v>
      </c>
      <c r="F340">
        <v>3</v>
      </c>
      <c r="H340">
        <f ca="1">_xlfn.IFNA(SUMIF(MG_3[Column3],Table6[POINTER],MG_3[TOTAL]),"")</f>
        <v>0</v>
      </c>
      <c r="I340">
        <f ca="1">SUM(Table6[[#This Row],[AWAL]],Table6[[#This Row],[M_3]])</f>
        <v>3</v>
      </c>
    </row>
    <row r="341" spans="2:9" hidden="1" x14ac:dyDescent="0.25">
      <c r="B341" t="e">
        <f ca="1">MATCH(Table6[POINTER],MG_3[Column3],0)</f>
        <v>#N/A</v>
      </c>
      <c r="C3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bp2313144ls</v>
      </c>
      <c r="D341" t="s">
        <v>386</v>
      </c>
      <c r="E341" s="1" t="s">
        <v>3359</v>
      </c>
      <c r="F341">
        <v>1</v>
      </c>
      <c r="H341">
        <f ca="1">_xlfn.IFNA(SUMIF(MG_3[Column3],Table6[POINTER],MG_3[TOTAL]),"")</f>
        <v>0</v>
      </c>
      <c r="I341">
        <f ca="1">SUM(Table6[[#This Row],[AWAL]],Table6[[#This Row],[M_3]])</f>
        <v>1</v>
      </c>
    </row>
    <row r="342" spans="2:9" hidden="1" x14ac:dyDescent="0.25">
      <c r="B342" t="e">
        <f ca="1">MATCH(Table6[POINTER],MG_3[Column3],0)</f>
        <v>#N/A</v>
      </c>
      <c r="C3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bp2319198093144ls</v>
      </c>
      <c r="D342" t="s">
        <v>387</v>
      </c>
      <c r="E342" s="1" t="s">
        <v>3359</v>
      </c>
      <c r="F342">
        <v>4</v>
      </c>
      <c r="H342">
        <f ca="1">_xlfn.IFNA(SUMIF(MG_3[Column3],Table6[POINTER],MG_3[TOTAL]),"")</f>
        <v>0</v>
      </c>
      <c r="I342">
        <f ca="1">SUM(Table6[[#This Row],[AWAL]],Table6[[#This Row],[M_3]])</f>
        <v>4</v>
      </c>
    </row>
    <row r="343" spans="2:9" hidden="1" x14ac:dyDescent="0.25">
      <c r="B343" t="e">
        <f ca="1">MATCH(Table6[POINTER],MG_3[Column3],0)</f>
        <v>#N/A</v>
      </c>
      <c r="C3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bp23251144ls</v>
      </c>
      <c r="D343" t="s">
        <v>388</v>
      </c>
      <c r="E343" s="1" t="s">
        <v>3359</v>
      </c>
      <c r="F343">
        <v>1</v>
      </c>
      <c r="H343">
        <f ca="1">_xlfn.IFNA(SUMIF(MG_3[Column3],Table6[POINTER],MG_3[TOTAL]),"")</f>
        <v>0</v>
      </c>
      <c r="I343">
        <f ca="1">SUM(Table6[[#This Row],[AWAL]],Table6[[#This Row],[M_3]])</f>
        <v>1</v>
      </c>
    </row>
    <row r="344" spans="2:9" hidden="1" x14ac:dyDescent="0.25">
      <c r="B344" t="e">
        <f ca="1">MATCH(Table6[POINTER],MG_3[Column3],0)</f>
        <v>#N/A</v>
      </c>
      <c r="C3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bp2326299283144ls</v>
      </c>
      <c r="D344" t="s">
        <v>389</v>
      </c>
      <c r="E344" s="1" t="s">
        <v>3359</v>
      </c>
      <c r="F344">
        <v>5</v>
      </c>
      <c r="H344">
        <f ca="1">_xlfn.IFNA(SUMIF(MG_3[Column3],Table6[POINTER],MG_3[TOTAL]),"")</f>
        <v>0</v>
      </c>
      <c r="I344">
        <f ca="1">SUM(Table6[[#This Row],[AWAL]],Table6[[#This Row],[M_3]])</f>
        <v>5</v>
      </c>
    </row>
    <row r="345" spans="2:9" hidden="1" x14ac:dyDescent="0.25">
      <c r="B345" t="e">
        <f ca="1">MATCH(Table6[POINTER],MG_3[Column3],0)</f>
        <v>#N/A</v>
      </c>
      <c r="C3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bp2500118box</v>
      </c>
      <c r="D345" t="s">
        <v>390</v>
      </c>
      <c r="E345" s="1" t="s">
        <v>3442</v>
      </c>
      <c r="F345">
        <v>5</v>
      </c>
      <c r="H345">
        <f ca="1">_xlfn.IFNA(SUMIF(MG_3[Column3],Table6[POINTER],MG_3[TOTAL]),"")</f>
        <v>0</v>
      </c>
      <c r="I345">
        <f ca="1">SUM(Table6[[#This Row],[AWAL]],Table6[[#This Row],[M_3]])</f>
        <v>5</v>
      </c>
    </row>
    <row r="346" spans="2:9" hidden="1" x14ac:dyDescent="0.25">
      <c r="B346" t="e">
        <f ca="1">MATCH(Table6[POINTER],MG_3[Column3],0)</f>
        <v>#N/A</v>
      </c>
      <c r="C3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bp2500136box</v>
      </c>
      <c r="D346" t="s">
        <v>390</v>
      </c>
      <c r="E346" s="1" t="s">
        <v>3355</v>
      </c>
      <c r="F346">
        <v>5</v>
      </c>
      <c r="H346">
        <f ca="1">_xlfn.IFNA(SUMIF(MG_3[Column3],Table6[POINTER],MG_3[TOTAL]),"")</f>
        <v>0</v>
      </c>
      <c r="I346">
        <f ca="1">SUM(Table6[[#This Row],[AWAL]],Table6[[#This Row],[M_3]])</f>
        <v>5</v>
      </c>
    </row>
    <row r="347" spans="2:9" hidden="1" x14ac:dyDescent="0.25">
      <c r="B347" t="e">
        <f ca="1">MATCH(Table6[POINTER],MG_3[Column3],0)</f>
        <v>#N/A</v>
      </c>
      <c r="C3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bp262836box</v>
      </c>
      <c r="D347" t="s">
        <v>391</v>
      </c>
      <c r="E347" s="1" t="s">
        <v>3355</v>
      </c>
      <c r="F347">
        <v>4</v>
      </c>
      <c r="H347">
        <f ca="1">_xlfn.IFNA(SUMIF(MG_3[Column3],Table6[POINTER],MG_3[TOTAL]),"")</f>
        <v>0</v>
      </c>
      <c r="I347">
        <f ca="1">SUM(Table6[[#This Row],[AWAL]],Table6[[#This Row],[M_3]])</f>
        <v>4</v>
      </c>
    </row>
    <row r="348" spans="2:9" hidden="1" x14ac:dyDescent="0.25">
      <c r="B348" t="e">
        <f ca="1">MATCH(Table6[POINTER],MG_3[Column3],0)</f>
        <v>#N/A</v>
      </c>
      <c r="C3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bp2710tentara18box</v>
      </c>
      <c r="D348" t="s">
        <v>392</v>
      </c>
      <c r="E348" s="1" t="s">
        <v>3442</v>
      </c>
      <c r="F348">
        <v>3</v>
      </c>
      <c r="H348">
        <f ca="1">_xlfn.IFNA(SUMIF(MG_3[Column3],Table6[POINTER],MG_3[TOTAL]),"")</f>
        <v>0</v>
      </c>
      <c r="I348">
        <f ca="1">SUM(Table6[[#This Row],[AWAL]],Table6[[#This Row],[M_3]])</f>
        <v>3</v>
      </c>
    </row>
    <row r="349" spans="2:9" hidden="1" x14ac:dyDescent="0.25">
      <c r="B349" t="e">
        <f ca="1">MATCH(Table6[POINTER],MG_3[Column3],0)</f>
        <v>#N/A</v>
      </c>
      <c r="C3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bp2710tentara4816box</v>
      </c>
      <c r="D349" t="s">
        <v>393</v>
      </c>
      <c r="E349" s="1" t="s">
        <v>3443</v>
      </c>
      <c r="F349">
        <v>4</v>
      </c>
      <c r="H349">
        <f ca="1">_xlfn.IFNA(SUMIF(MG_3[Column3],Table6[POINTER],MG_3[TOTAL]),"")</f>
        <v>0</v>
      </c>
      <c r="I349">
        <f ca="1">SUM(Table6[[#This Row],[AWAL]],Table6[[#This Row],[M_3]])</f>
        <v>4</v>
      </c>
    </row>
    <row r="350" spans="2:9" hidden="1" x14ac:dyDescent="0.25">
      <c r="B350" t="e">
        <f ca="1">MATCH(Table6[POINTER],MG_3[Column3],0)</f>
        <v>#N/A</v>
      </c>
      <c r="C3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bp2710tentara4820box</v>
      </c>
      <c r="D350" t="s">
        <v>393</v>
      </c>
      <c r="E350" s="1" t="s">
        <v>3403</v>
      </c>
      <c r="F350">
        <v>1</v>
      </c>
      <c r="H350">
        <f ca="1">_xlfn.IFNA(SUMIF(MG_3[Column3],Table6[POINTER],MG_3[TOTAL]),"")</f>
        <v>0</v>
      </c>
      <c r="I350">
        <f ca="1">SUM(Table6[[#This Row],[AWAL]],Table6[[#This Row],[M_3]])</f>
        <v>1</v>
      </c>
    </row>
    <row r="351" spans="2:9" hidden="1" x14ac:dyDescent="0.25">
      <c r="B351" t="e">
        <f ca="1">MATCH(Table6[POINTER],MG_3[Column3],0)</f>
        <v>#N/A</v>
      </c>
      <c r="C3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bp2725120ls</v>
      </c>
      <c r="D351" t="s">
        <v>394</v>
      </c>
      <c r="E351" s="1" t="s">
        <v>3329</v>
      </c>
      <c r="F351">
        <v>1</v>
      </c>
      <c r="H351">
        <f ca="1">_xlfn.IFNA(SUMIF(MG_3[Column3],Table6[POINTER],MG_3[TOTAL]),"")</f>
        <v>0</v>
      </c>
      <c r="I351">
        <f ca="1">SUM(Table6[[#This Row],[AWAL]],Table6[[#This Row],[M_3]])</f>
        <v>1</v>
      </c>
    </row>
    <row r="352" spans="2:9" hidden="1" x14ac:dyDescent="0.25">
      <c r="B352" t="e">
        <f ca="1">MATCH(Table6[POINTER],MG_3[Column3],0)</f>
        <v>#N/A</v>
      </c>
      <c r="C3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bp273118box</v>
      </c>
      <c r="D352" t="s">
        <v>395</v>
      </c>
      <c r="E352" s="1" t="s">
        <v>3442</v>
      </c>
      <c r="F352">
        <v>1</v>
      </c>
      <c r="H352">
        <f ca="1">_xlfn.IFNA(SUMIF(MG_3[Column3],Table6[POINTER],MG_3[TOTAL]),"")</f>
        <v>0</v>
      </c>
      <c r="I352">
        <f ca="1">SUM(Table6[[#This Row],[AWAL]],Table6[[#This Row],[M_3]])</f>
        <v>1</v>
      </c>
    </row>
    <row r="353" spans="2:9" hidden="1" x14ac:dyDescent="0.25">
      <c r="B353" t="e">
        <f ca="1">MATCH(Table6[POINTER],MG_3[Column3],0)</f>
        <v>#N/A</v>
      </c>
      <c r="C3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bp2801gantungangading144lsn</v>
      </c>
      <c r="D353" t="s">
        <v>396</v>
      </c>
      <c r="E353" s="1" t="s">
        <v>3444</v>
      </c>
      <c r="F353">
        <v>1</v>
      </c>
      <c r="H353">
        <f ca="1">_xlfn.IFNA(SUMIF(MG_3[Column3],Table6[POINTER],MG_3[TOTAL]),"")</f>
        <v>0</v>
      </c>
      <c r="I353">
        <f ca="1">SUM(Table6[[#This Row],[AWAL]],Table6[[#This Row],[M_3]])</f>
        <v>1</v>
      </c>
    </row>
    <row r="354" spans="2:9" hidden="1" x14ac:dyDescent="0.25">
      <c r="B354" t="e">
        <f ca="1">MATCH(Table6[POINTER],MG_3[Column3],0)</f>
        <v>#N/A</v>
      </c>
      <c r="C3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bp2816gantungangading144lsn</v>
      </c>
      <c r="D354" t="s">
        <v>397</v>
      </c>
      <c r="E354" s="1" t="s">
        <v>3444</v>
      </c>
      <c r="F354">
        <v>2</v>
      </c>
      <c r="H354">
        <f ca="1">_xlfn.IFNA(SUMIF(MG_3[Column3],Table6[POINTER],MG_3[TOTAL]),"")</f>
        <v>0</v>
      </c>
      <c r="I354">
        <f ca="1">SUM(Table6[[#This Row],[AWAL]],Table6[[#This Row],[M_3]])</f>
        <v>2</v>
      </c>
    </row>
    <row r="355" spans="2:9" hidden="1" x14ac:dyDescent="0.25">
      <c r="B355" t="e">
        <f ca="1">MATCH(Table6[POINTER],MG_3[Column3],0)</f>
        <v>#N/A</v>
      </c>
      <c r="C3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bp3028lovestraw7=18box1=21box1x4818box</v>
      </c>
      <c r="D355" t="s">
        <v>398</v>
      </c>
      <c r="E355" s="1" t="s">
        <v>3442</v>
      </c>
      <c r="F355">
        <v>4</v>
      </c>
      <c r="H355">
        <f ca="1">_xlfn.IFNA(SUMIF(MG_3[Column3],Table6[POINTER],MG_3[TOTAL]),"")</f>
        <v>0</v>
      </c>
      <c r="I355">
        <f ca="1">SUM(Table6[[#This Row],[AWAL]],Table6[[#This Row],[M_3]])</f>
        <v>4</v>
      </c>
    </row>
    <row r="356" spans="2:9" hidden="1" x14ac:dyDescent="0.25">
      <c r="B356" t="e">
        <f ca="1">MATCH(Table6[POINTER],MG_3[Column3],0)</f>
        <v>#N/A</v>
      </c>
      <c r="C3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bp3333gelaspedang72box</v>
      </c>
      <c r="D356" t="s">
        <v>399</v>
      </c>
      <c r="E356" s="1" t="s">
        <v>3397</v>
      </c>
      <c r="F356">
        <v>1</v>
      </c>
      <c r="H356">
        <f ca="1">_xlfn.IFNA(SUMIF(MG_3[Column3],Table6[POINTER],MG_3[TOTAL]),"")</f>
        <v>0</v>
      </c>
      <c r="I356">
        <f ca="1">SUM(Table6[[#This Row],[AWAL]],Table6[[#This Row],[M_3]])</f>
        <v>1</v>
      </c>
    </row>
    <row r="357" spans="2:9" hidden="1" x14ac:dyDescent="0.25">
      <c r="B357" t="e">
        <f ca="1">MATCH(Table6[POINTER],MG_3[Column3],0)</f>
        <v>#N/A</v>
      </c>
      <c r="C3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bp3653kuda4818box</v>
      </c>
      <c r="D357" t="s">
        <v>400</v>
      </c>
      <c r="E357" s="1" t="s">
        <v>3442</v>
      </c>
      <c r="F357">
        <v>1</v>
      </c>
      <c r="H357">
        <f ca="1">_xlfn.IFNA(SUMIF(MG_3[Column3],Table6[POINTER],MG_3[TOTAL]),"")</f>
        <v>0</v>
      </c>
      <c r="I357">
        <f ca="1">SUM(Table6[[#This Row],[AWAL]],Table6[[#This Row],[M_3]])</f>
        <v>1</v>
      </c>
    </row>
    <row r="358" spans="2:9" hidden="1" x14ac:dyDescent="0.25">
      <c r="B358" t="e">
        <f ca="1">MATCH(Table6[POINTER],MG_3[Column3],0)</f>
        <v>#N/A</v>
      </c>
      <c r="C3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bp3801x3648box</v>
      </c>
      <c r="D358" t="s">
        <v>401</v>
      </c>
      <c r="E358" s="1" t="s">
        <v>3354</v>
      </c>
      <c r="F358">
        <v>1</v>
      </c>
      <c r="H358">
        <f ca="1">_xlfn.IFNA(SUMIF(MG_3[Column3],Table6[POINTER],MG_3[TOTAL]),"")</f>
        <v>0</v>
      </c>
      <c r="I358">
        <f ca="1">SUM(Table6[[#This Row],[AWAL]],Table6[[#This Row],[M_3]])</f>
        <v>1</v>
      </c>
    </row>
    <row r="359" spans="2:9" hidden="1" x14ac:dyDescent="0.25">
      <c r="B359" t="e">
        <f ca="1">MATCH(Table6[POINTER],MG_3[Column3],0)</f>
        <v>#N/A</v>
      </c>
      <c r="C3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bp389ab1x3648box</v>
      </c>
      <c r="D359" t="s">
        <v>402</v>
      </c>
      <c r="E359" s="1" t="s">
        <v>3354</v>
      </c>
      <c r="F359">
        <v>2</v>
      </c>
      <c r="H359">
        <f ca="1">_xlfn.IFNA(SUMIF(MG_3[Column3],Table6[POINTER],MG_3[TOTAL]),"")</f>
        <v>0</v>
      </c>
      <c r="I359">
        <f ca="1">SUM(Table6[[#This Row],[AWAL]],Table6[[#This Row],[M_3]])</f>
        <v>2</v>
      </c>
    </row>
    <row r="360" spans="2:9" hidden="1" x14ac:dyDescent="0.25">
      <c r="B360" t="e">
        <f ca="1">MATCH(Table6[POINTER],MG_3[Column3],0)</f>
        <v>#N/A</v>
      </c>
      <c r="C3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bp4w2307144lsn</v>
      </c>
      <c r="D360" t="s">
        <v>403</v>
      </c>
      <c r="E360" s="1" t="s">
        <v>3444</v>
      </c>
      <c r="F360">
        <v>4</v>
      </c>
      <c r="H360">
        <f ca="1">_xlfn.IFNA(SUMIF(MG_3[Column3],Table6[POINTER],MG_3[TOTAL]),"")</f>
        <v>0</v>
      </c>
      <c r="I360">
        <f ca="1">SUM(Table6[[#This Row],[AWAL]],Table6[[#This Row],[M_3]])</f>
        <v>4</v>
      </c>
    </row>
    <row r="361" spans="2:9" hidden="1" x14ac:dyDescent="0.25">
      <c r="B361" t="e">
        <f ca="1">MATCH(Table6[POINTER],MG_3[Column3],0)</f>
        <v>#N/A</v>
      </c>
      <c r="C3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bp506144ls</v>
      </c>
      <c r="D361" t="s">
        <v>404</v>
      </c>
      <c r="E361" s="1" t="s">
        <v>3359</v>
      </c>
      <c r="F361">
        <v>4</v>
      </c>
      <c r="H361">
        <f ca="1">_xlfn.IFNA(SUMIF(MG_3[Column3],Table6[POINTER],MG_3[TOTAL]),"")</f>
        <v>0</v>
      </c>
      <c r="I361">
        <f ca="1">SUM(Table6[[#This Row],[AWAL]],Table6[[#This Row],[M_3]])</f>
        <v>4</v>
      </c>
    </row>
    <row r="362" spans="2:9" hidden="1" x14ac:dyDescent="0.25">
      <c r="B362" t="e">
        <f ca="1">MATCH(Table6[POINTER],MG_3[Column3],0)</f>
        <v>#N/A</v>
      </c>
      <c r="C3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bp6warnahk60602460box</v>
      </c>
      <c r="D362" t="s">
        <v>405</v>
      </c>
      <c r="E362" s="1" t="s">
        <v>3363</v>
      </c>
      <c r="F362">
        <v>1</v>
      </c>
      <c r="H362">
        <f ca="1">_xlfn.IFNA(SUMIF(MG_3[Column3],Table6[POINTER],MG_3[TOTAL]),"")</f>
        <v>0</v>
      </c>
      <c r="I362">
        <f ca="1">SUM(Table6[[#This Row],[AWAL]],Table6[[#This Row],[M_3]])</f>
        <v>1</v>
      </c>
    </row>
    <row r="363" spans="2:9" hidden="1" x14ac:dyDescent="0.25">
      <c r="B363" t="e">
        <f ca="1">MATCH(Table6[POINTER],MG_3[Column3],0)</f>
        <v>#N/A</v>
      </c>
      <c r="C3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bp6653144ls</v>
      </c>
      <c r="D363" t="s">
        <v>406</v>
      </c>
      <c r="E363" s="1" t="s">
        <v>3359</v>
      </c>
      <c r="F363">
        <v>3</v>
      </c>
      <c r="H363">
        <f ca="1">_xlfn.IFNA(SUMIF(MG_3[Column3],Table6[POINTER],MG_3[TOTAL]),"")</f>
        <v>0</v>
      </c>
      <c r="I363">
        <f ca="1">SUM(Table6[[#This Row],[AWAL]],Table6[[#This Row],[M_3]])</f>
        <v>3</v>
      </c>
    </row>
    <row r="364" spans="2:9" hidden="1" x14ac:dyDescent="0.25">
      <c r="B364" t="e">
        <f ca="1">MATCH(Table6[POINTER],MG_3[Column3],0)</f>
        <v>#N/A</v>
      </c>
      <c r="C3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bp680diamondhati4820box</v>
      </c>
      <c r="D364" t="s">
        <v>407</v>
      </c>
      <c r="E364" s="1" t="s">
        <v>3403</v>
      </c>
      <c r="F364">
        <v>6</v>
      </c>
      <c r="H364">
        <f ca="1">_xlfn.IFNA(SUMIF(MG_3[Column3],Table6[POINTER],MG_3[TOTAL]),"")</f>
        <v>0</v>
      </c>
      <c r="I364">
        <f ca="1">SUM(Table6[[#This Row],[AWAL]],Table6[[#This Row],[M_3]])</f>
        <v>6</v>
      </c>
    </row>
    <row r="365" spans="2:9" hidden="1" x14ac:dyDescent="0.25">
      <c r="B365" t="e">
        <f ca="1">MATCH(Table6[POINTER],MG_3[Column3],0)</f>
        <v>#N/A</v>
      </c>
      <c r="C3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bp68003apel144ls</v>
      </c>
      <c r="D365" t="s">
        <v>408</v>
      </c>
      <c r="E365" s="1" t="s">
        <v>3359</v>
      </c>
      <c r="F365">
        <v>2</v>
      </c>
      <c r="H365">
        <f ca="1">_xlfn.IFNA(SUMIF(MG_3[Column3],Table6[POINTER],MG_3[TOTAL]),"")</f>
        <v>0</v>
      </c>
      <c r="I365">
        <f ca="1">SUM(Table6[[#This Row],[AWAL]],Table6[[#This Row],[M_3]])</f>
        <v>2</v>
      </c>
    </row>
    <row r="366" spans="2:9" hidden="1" x14ac:dyDescent="0.25">
      <c r="B366" t="e">
        <f ca="1">MATCH(Table6[POINTER],MG_3[Column3],0)</f>
        <v>#N/A</v>
      </c>
      <c r="C3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bp688s3biru3032box</v>
      </c>
      <c r="D366" t="s">
        <v>409</v>
      </c>
      <c r="E366" s="1" t="s">
        <v>3445</v>
      </c>
      <c r="F366">
        <v>1</v>
      </c>
      <c r="H366">
        <f ca="1">_xlfn.IFNA(SUMIF(MG_3[Column3],Table6[POINTER],MG_3[TOTAL]),"")</f>
        <v>0</v>
      </c>
      <c r="I366">
        <f ca="1">SUM(Table6[[#This Row],[AWAL]],Table6[[#This Row],[M_3]])</f>
        <v>1</v>
      </c>
    </row>
    <row r="367" spans="2:9" hidden="1" x14ac:dyDescent="0.25">
      <c r="B367" t="e">
        <f ca="1">MATCH(Table6[POINTER],MG_3[Column3],0)</f>
        <v>#N/A</v>
      </c>
      <c r="C3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bp6w6767sika108ls</v>
      </c>
      <c r="D367" t="s">
        <v>410</v>
      </c>
      <c r="E367" s="1" t="s">
        <v>3446</v>
      </c>
      <c r="F367">
        <v>2</v>
      </c>
      <c r="H367">
        <f ca="1">_xlfn.IFNA(SUMIF(MG_3[Column3],Table6[POINTER],MG_3[TOTAL]),"")</f>
        <v>0</v>
      </c>
      <c r="I367">
        <f ca="1">SUM(Table6[[#This Row],[AWAL]],Table6[[#This Row],[M_3]])</f>
        <v>2</v>
      </c>
    </row>
    <row r="368" spans="2:9" hidden="1" x14ac:dyDescent="0.25">
      <c r="B368" t="e">
        <f ca="1">MATCH(Table6[POINTER],MG_3[Column3],0)</f>
        <v>#N/A</v>
      </c>
      <c r="C3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bp6wmixkarakter6gambar1296pc</v>
      </c>
      <c r="D368" t="s">
        <v>411</v>
      </c>
      <c r="E368" s="1" t="s">
        <v>3447</v>
      </c>
      <c r="F368">
        <v>9</v>
      </c>
      <c r="H368">
        <f ca="1">_xlfn.IFNA(SUMIF(MG_3[Column3],Table6[POINTER],MG_3[TOTAL]),"")</f>
        <v>0</v>
      </c>
      <c r="I368">
        <f ca="1">SUM(Table6[[#This Row],[AWAL]],Table6[[#This Row],[M_3]])</f>
        <v>9</v>
      </c>
    </row>
    <row r="369" spans="2:9" hidden="1" x14ac:dyDescent="0.25">
      <c r="B369" t="e">
        <f ca="1">MATCH(Table6[POINTER],MG_3[Column3],0)</f>
        <v>#N/A</v>
      </c>
      <c r="C3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bp7064192ls</v>
      </c>
      <c r="D369" t="s">
        <v>412</v>
      </c>
      <c r="E369" s="1" t="s">
        <v>3448</v>
      </c>
      <c r="F369">
        <v>10</v>
      </c>
      <c r="H369">
        <f ca="1">_xlfn.IFNA(SUMIF(MG_3[Column3],Table6[POINTER],MG_3[TOTAL]),"")</f>
        <v>0</v>
      </c>
      <c r="I369">
        <f ca="1">SUM(Table6[[#This Row],[AWAL]],Table6[[#This Row],[M_3]])</f>
        <v>10</v>
      </c>
    </row>
    <row r="370" spans="2:9" hidden="1" x14ac:dyDescent="0.25">
      <c r="B370" t="e">
        <f ca="1">MATCH(Table6[POINTER],MG_3[Column3],0)</f>
        <v>#N/A</v>
      </c>
      <c r="C3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bp7067192ls</v>
      </c>
      <c r="D370" t="s">
        <v>413</v>
      </c>
      <c r="E370" s="1" t="s">
        <v>3448</v>
      </c>
      <c r="F370">
        <v>15</v>
      </c>
      <c r="H370">
        <f ca="1">_xlfn.IFNA(SUMIF(MG_3[Column3],Table6[POINTER],MG_3[TOTAL]),"")</f>
        <v>0</v>
      </c>
      <c r="I370">
        <f ca="1">SUM(Table6[[#This Row],[AWAL]],Table6[[#This Row],[M_3]])</f>
        <v>15</v>
      </c>
    </row>
    <row r="371" spans="2:9" hidden="1" x14ac:dyDescent="0.25">
      <c r="B371" t="e">
        <f ca="1">MATCH(Table6[POINTER],MG_3[Column3],0)</f>
        <v>#N/A</v>
      </c>
      <c r="C3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bp78948box</v>
      </c>
      <c r="D371" t="s">
        <v>414</v>
      </c>
      <c r="E371" s="1" t="s">
        <v>3354</v>
      </c>
      <c r="F371">
        <v>2</v>
      </c>
      <c r="H371">
        <f ca="1">_xlfn.IFNA(SUMIF(MG_3[Column3],Table6[POINTER],MG_3[TOTAL]),"")</f>
        <v>0</v>
      </c>
      <c r="I371">
        <f ca="1">SUM(Table6[[#This Row],[AWAL]],Table6[[#This Row],[M_3]])</f>
        <v>2</v>
      </c>
    </row>
    <row r="372" spans="2:9" hidden="1" x14ac:dyDescent="0.25">
      <c r="B372" t="e">
        <f ca="1">MATCH(Table6[POINTER],MG_3[Column3],0)</f>
        <v>#N/A</v>
      </c>
      <c r="C3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bp82018garukanrabbit144ls</v>
      </c>
      <c r="D372" t="s">
        <v>415</v>
      </c>
      <c r="E372" s="1" t="s">
        <v>3359</v>
      </c>
      <c r="F372">
        <v>1</v>
      </c>
      <c r="H372">
        <f ca="1">_xlfn.IFNA(SUMIF(MG_3[Column3],Table6[POINTER],MG_3[TOTAL]),"")</f>
        <v>0</v>
      </c>
      <c r="I372">
        <f ca="1">SUM(Table6[[#This Row],[AWAL]],Table6[[#This Row],[M_3]])</f>
        <v>1</v>
      </c>
    </row>
    <row r="373" spans="2:9" hidden="1" x14ac:dyDescent="0.25">
      <c r="B373" t="e">
        <f ca="1">MATCH(Table6[POINTER],MG_3[Column3],0)</f>
        <v>#N/A</v>
      </c>
      <c r="C3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bp8646144ls</v>
      </c>
      <c r="D373" t="s">
        <v>416</v>
      </c>
      <c r="E373" s="1" t="s">
        <v>3359</v>
      </c>
      <c r="F373">
        <v>6</v>
      </c>
      <c r="H373">
        <f ca="1">_xlfn.IFNA(SUMIF(MG_3[Column3],Table6[POINTER],MG_3[TOTAL]),"")</f>
        <v>0</v>
      </c>
      <c r="I373">
        <f ca="1">SUM(Table6[[#This Row],[AWAL]],Table6[[#This Row],[M_3]])</f>
        <v>6</v>
      </c>
    </row>
    <row r="374" spans="2:9" hidden="1" x14ac:dyDescent="0.25">
      <c r="B374" t="e">
        <f ca="1">MATCH(Table6[POINTER],MG_3[Column3],0)</f>
        <v>#N/A</v>
      </c>
      <c r="C3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bp8813bebek4836box</v>
      </c>
      <c r="D374" t="s">
        <v>417</v>
      </c>
      <c r="E374" s="1" t="s">
        <v>3355</v>
      </c>
      <c r="F374">
        <v>1</v>
      </c>
      <c r="H374">
        <f ca="1">_xlfn.IFNA(SUMIF(MG_3[Column3],Table6[POINTER],MG_3[TOTAL]),"")</f>
        <v>0</v>
      </c>
      <c r="I374">
        <f ca="1">SUM(Table6[[#This Row],[AWAL]],Table6[[#This Row],[M_3]])</f>
        <v>1</v>
      </c>
    </row>
    <row r="375" spans="2:9" hidden="1" x14ac:dyDescent="0.25">
      <c r="B375" t="e">
        <f ca="1">MATCH(Table6[POINTER],MG_3[Column3],0)</f>
        <v>#N/A</v>
      </c>
      <c r="C3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bp8889hati144ls</v>
      </c>
      <c r="D375" t="s">
        <v>418</v>
      </c>
      <c r="E375" s="1" t="s">
        <v>3359</v>
      </c>
      <c r="F375">
        <v>3</v>
      </c>
      <c r="H375">
        <f ca="1">_xlfn.IFNA(SUMIF(MG_3[Column3],Table6[POINTER],MG_3[TOTAL]),"")</f>
        <v>0</v>
      </c>
      <c r="I375">
        <f ca="1">SUM(Table6[[#This Row],[AWAL]],Table6[[#This Row],[M_3]])</f>
        <v>3</v>
      </c>
    </row>
    <row r="376" spans="2:9" hidden="1" x14ac:dyDescent="0.25">
      <c r="B376" t="e">
        <f ca="1">MATCH(Table6[POINTER],MG_3[Column3],0)</f>
        <v>#N/A</v>
      </c>
      <c r="C3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bp8wmegan144ls</v>
      </c>
      <c r="D376" t="s">
        <v>419</v>
      </c>
      <c r="E376" s="1" t="s">
        <v>3359</v>
      </c>
      <c r="F376">
        <v>2</v>
      </c>
      <c r="H376">
        <f ca="1">_xlfn.IFNA(SUMIF(MG_3[Column3],Table6[POINTER],MG_3[TOTAL]),"")</f>
        <v>0</v>
      </c>
      <c r="I376">
        <f ca="1">SUM(Table6[[#This Row],[AWAL]],Table6[[#This Row],[M_3]])</f>
        <v>2</v>
      </c>
    </row>
    <row r="377" spans="2:9" hidden="1" x14ac:dyDescent="0.25">
      <c r="B377" t="e">
        <f ca="1">MATCH(Table6[POINTER],MG_3[Column3],0)</f>
        <v>#N/A</v>
      </c>
      <c r="C3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bp9082gantungangading144lsn</v>
      </c>
      <c r="D377" t="s">
        <v>420</v>
      </c>
      <c r="E377" s="1" t="s">
        <v>3444</v>
      </c>
      <c r="F377">
        <v>1</v>
      </c>
      <c r="H377">
        <f ca="1">_xlfn.IFNA(SUMIF(MG_3[Column3],Table6[POINTER],MG_3[TOTAL]),"")</f>
        <v>0</v>
      </c>
      <c r="I377">
        <f ca="1">SUM(Table6[[#This Row],[AWAL]],Table6[[#This Row],[M_3]])</f>
        <v>1</v>
      </c>
    </row>
    <row r="378" spans="2:9" hidden="1" x14ac:dyDescent="0.25">
      <c r="B378" t="e">
        <f ca="1">MATCH(Table6[POINTER],MG_3[Column3],0)</f>
        <v>#N/A</v>
      </c>
      <c r="C3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bp9799144ls</v>
      </c>
      <c r="D378" t="s">
        <v>421</v>
      </c>
      <c r="E378" s="1" t="s">
        <v>3359</v>
      </c>
      <c r="F378">
        <v>2</v>
      </c>
      <c r="H378">
        <f ca="1">_xlfn.IFNA(SUMIF(MG_3[Column3],Table6[POINTER],MG_3[TOTAL]),"")</f>
        <v>0</v>
      </c>
      <c r="I378">
        <f ca="1">SUM(Table6[[#This Row],[AWAL]],Table6[[#This Row],[M_3]])</f>
        <v>2</v>
      </c>
    </row>
    <row r="379" spans="2:9" hidden="1" x14ac:dyDescent="0.25">
      <c r="B379" t="e">
        <f ca="1">MATCH(Table6[POINTER],MG_3[Column3],0)</f>
        <v>#N/A</v>
      </c>
      <c r="C3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bp9892144ls</v>
      </c>
      <c r="D379" t="s">
        <v>422</v>
      </c>
      <c r="E379" s="1" t="s">
        <v>3359</v>
      </c>
      <c r="F379">
        <v>11</v>
      </c>
      <c r="H379">
        <f ca="1">_xlfn.IFNA(SUMIF(MG_3[Column3],Table6[POINTER],MG_3[TOTAL]),"")</f>
        <v>0</v>
      </c>
      <c r="I379">
        <f ca="1">SUM(Table6[[#This Row],[AWAL]],Table6[[#This Row],[M_3]])</f>
        <v>11</v>
      </c>
    </row>
    <row r="380" spans="2:9" hidden="1" x14ac:dyDescent="0.25">
      <c r="B380" t="e">
        <f ca="1">MATCH(Table6[POINTER],MG_3[Column3],0)</f>
        <v>#N/A</v>
      </c>
      <c r="C3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bp9938144ls</v>
      </c>
      <c r="D380" t="s">
        <v>423</v>
      </c>
      <c r="E380" s="1" t="s">
        <v>3359</v>
      </c>
      <c r="F380">
        <v>1</v>
      </c>
      <c r="H380">
        <f ca="1">_xlfn.IFNA(SUMIF(MG_3[Column3],Table6[POINTER],MG_3[TOTAL]),"")</f>
        <v>0</v>
      </c>
      <c r="I380">
        <f ca="1">SUM(Table6[[#This Row],[AWAL]],Table6[[#This Row],[M_3]])</f>
        <v>1</v>
      </c>
    </row>
    <row r="381" spans="2:9" hidden="1" x14ac:dyDescent="0.25">
      <c r="B381" t="e">
        <f ca="1">MATCH(Table6[POINTER],MG_3[Column3],0)</f>
        <v>#N/A</v>
      </c>
      <c r="C3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bpaodm01150107faktur240lsn</v>
      </c>
      <c r="D381" t="s">
        <v>424</v>
      </c>
      <c r="E381" s="1" t="s">
        <v>3449</v>
      </c>
      <c r="F381">
        <v>12</v>
      </c>
      <c r="G381" t="s">
        <v>3813</v>
      </c>
      <c r="H381">
        <f ca="1">_xlfn.IFNA(SUMIF(MG_3[Column3],Table6[POINTER],MG_3[TOTAL]),"")</f>
        <v>0</v>
      </c>
      <c r="I381">
        <f ca="1">SUM(Table6[[#This Row],[AWAL]],Table6[[#This Row],[M_3]])</f>
        <v>12</v>
      </c>
    </row>
    <row r="382" spans="2:9" hidden="1" x14ac:dyDescent="0.25">
      <c r="B382" t="e">
        <f ca="1">MATCH(Table6[POINTER],MG_3[Column3],0)</f>
        <v>#N/A</v>
      </c>
      <c r="C3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bpaodm021faktur240ls</v>
      </c>
      <c r="D382" t="s">
        <v>425</v>
      </c>
      <c r="E382" s="1" t="s">
        <v>3450</v>
      </c>
      <c r="F382">
        <v>5</v>
      </c>
      <c r="G382" t="s">
        <v>3813</v>
      </c>
      <c r="H382">
        <f ca="1">_xlfn.IFNA(SUMIF(MG_3[Column3],Table6[POINTER],MG_3[TOTAL]),"")</f>
        <v>0</v>
      </c>
      <c r="I382">
        <f ca="1">SUM(Table6[[#This Row],[AWAL]],Table6[[#This Row],[M_3]])</f>
        <v>5</v>
      </c>
    </row>
    <row r="383" spans="2:9" hidden="1" x14ac:dyDescent="0.25">
      <c r="B383" t="e">
        <f ca="1">MATCH(Table6[POINTER],MG_3[Column3],0)</f>
        <v>#N/A</v>
      </c>
      <c r="C3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bpaodm911144ls</v>
      </c>
      <c r="D383" t="s">
        <v>426</v>
      </c>
      <c r="E383" s="1" t="s">
        <v>3359</v>
      </c>
      <c r="F383">
        <v>1</v>
      </c>
      <c r="H383">
        <f ca="1">_xlfn.IFNA(SUMIF(MG_3[Column3],Table6[POINTER],MG_3[TOTAL]),"")</f>
        <v>0</v>
      </c>
      <c r="I383">
        <f ca="1">SUM(Table6[[#This Row],[AWAL]],Table6[[#This Row],[M_3]])</f>
        <v>1</v>
      </c>
    </row>
    <row r="384" spans="2:9" hidden="1" x14ac:dyDescent="0.25">
      <c r="B384" t="e">
        <f ca="1">MATCH(Table6[POINTER],MG_3[Column3],0)</f>
        <v>#N/A</v>
      </c>
      <c r="C3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bpaopo335htm24240ls</v>
      </c>
      <c r="D384" t="s">
        <v>427</v>
      </c>
      <c r="E384" s="1" t="s">
        <v>3450</v>
      </c>
      <c r="F384">
        <v>1</v>
      </c>
      <c r="H384">
        <f ca="1">_xlfn.IFNA(SUMIF(MG_3[Column3],Table6[POINTER],MG_3[TOTAL]),"")</f>
        <v>0</v>
      </c>
      <c r="I384">
        <f ca="1">SUM(Table6[[#This Row],[AWAL]],Table6[[#This Row],[M_3]])</f>
        <v>1</v>
      </c>
    </row>
    <row r="385" spans="2:9" hidden="1" x14ac:dyDescent="0.25">
      <c r="B385" t="e">
        <f ca="1">MATCH(Table6[POINTER],MG_3[Column3],0)</f>
        <v>#N/A</v>
      </c>
      <c r="C3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bpaopo4506b144ls</v>
      </c>
      <c r="D385" t="s">
        <v>428</v>
      </c>
      <c r="E385" s="1" t="s">
        <v>3359</v>
      </c>
      <c r="F385">
        <v>1</v>
      </c>
      <c r="H385">
        <f ca="1">_xlfn.IFNA(SUMIF(MG_3[Column3],Table6[POINTER],MG_3[TOTAL]),"")</f>
        <v>0</v>
      </c>
      <c r="I385">
        <f ca="1">SUM(Table6[[#This Row],[AWAL]],Table6[[#This Row],[M_3]])</f>
        <v>1</v>
      </c>
    </row>
    <row r="386" spans="2:9" hidden="1" x14ac:dyDescent="0.25">
      <c r="B386" t="e">
        <f ca="1">MATCH(Table6[POINTER],MG_3[Column3],0)</f>
        <v>#N/A</v>
      </c>
      <c r="C3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bpart30135400pc</v>
      </c>
      <c r="D386" t="s">
        <v>429</v>
      </c>
      <c r="E386" s="1" t="s">
        <v>3451</v>
      </c>
      <c r="F386">
        <v>1</v>
      </c>
      <c r="H386">
        <f ca="1">_xlfn.IFNA(SUMIF(MG_3[Column3],Table6[POINTER],MG_3[TOTAL]),"")</f>
        <v>0</v>
      </c>
      <c r="I386">
        <f ca="1">SUM(Table6[[#This Row],[AWAL]],Table6[[#This Row],[M_3]])</f>
        <v>1</v>
      </c>
    </row>
    <row r="387" spans="2:9" hidden="1" x14ac:dyDescent="0.25">
      <c r="B387" t="e">
        <f ca="1">MATCH(Table6[POINTER],MG_3[Column3],0)</f>
        <v>#N/A</v>
      </c>
      <c r="C3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bpatmcrystal20grs</v>
      </c>
      <c r="D387" t="s">
        <v>430</v>
      </c>
      <c r="E387" s="1" t="s">
        <v>3452</v>
      </c>
      <c r="F387">
        <v>2</v>
      </c>
      <c r="H387">
        <f ca="1">_xlfn.IFNA(SUMIF(MG_3[Column3],Table6[POINTER],MG_3[TOTAL]),"")</f>
        <v>0</v>
      </c>
      <c r="I387">
        <f ca="1">SUM(Table6[[#This Row],[AWAL]],Table6[[#This Row],[M_3]])</f>
        <v>2</v>
      </c>
    </row>
    <row r="388" spans="2:9" hidden="1" x14ac:dyDescent="0.25">
      <c r="B388" t="e">
        <f ca="1">MATCH(Table6[POINTER],MG_3[Column3],0)</f>
        <v>#N/A</v>
      </c>
      <c r="C3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bpb8820grs</v>
      </c>
      <c r="D388" t="s">
        <v>431</v>
      </c>
      <c r="E388" s="1" t="s">
        <v>3452</v>
      </c>
      <c r="F388">
        <v>7</v>
      </c>
      <c r="H388">
        <f ca="1">_xlfn.IFNA(SUMIF(MG_3[Column3],Table6[POINTER],MG_3[TOTAL]),"")</f>
        <v>0</v>
      </c>
      <c r="I388">
        <f ca="1">SUM(Table6[[#This Row],[AWAL]],Table6[[#This Row],[M_3]])</f>
        <v>7</v>
      </c>
    </row>
    <row r="389" spans="2:9" hidden="1" x14ac:dyDescent="0.25">
      <c r="B389" t="e">
        <f ca="1">MATCH(Table6[POINTER],MG_3[Column3],0)</f>
        <v>#N/A</v>
      </c>
      <c r="C3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bpbellignafoss12grs</v>
      </c>
      <c r="D389" t="s">
        <v>432</v>
      </c>
      <c r="E389" s="1" t="s">
        <v>3423</v>
      </c>
      <c r="F389">
        <v>2</v>
      </c>
      <c r="H389">
        <f ca="1">_xlfn.IFNA(SUMIF(MG_3[Column3],Table6[POINTER],MG_3[TOTAL]),"")</f>
        <v>0</v>
      </c>
      <c r="I389">
        <f ca="1">SUM(Table6[[#This Row],[AWAL]],Table6[[#This Row],[M_3]])</f>
        <v>2</v>
      </c>
    </row>
    <row r="390" spans="2:9" hidden="1" x14ac:dyDescent="0.25">
      <c r="B390" t="e">
        <f ca="1">MATCH(Table6[POINTER],MG_3[Column3],0)</f>
        <v>#N/A</v>
      </c>
      <c r="C3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bpbensiakmn00800748box</v>
      </c>
      <c r="D390" t="s">
        <v>433</v>
      </c>
      <c r="E390" s="1" t="s">
        <v>3354</v>
      </c>
      <c r="F390">
        <v>1</v>
      </c>
      <c r="H390">
        <f ca="1">_xlfn.IFNA(SUMIF(MG_3[Column3],Table6[POINTER],MG_3[TOTAL]),"")</f>
        <v>0</v>
      </c>
      <c r="I390">
        <f ca="1">SUM(Table6[[#This Row],[AWAL]],Table6[[#This Row],[M_3]])</f>
        <v>1</v>
      </c>
    </row>
    <row r="391" spans="2:9" hidden="1" x14ac:dyDescent="0.25">
      <c r="B391" t="e">
        <f ca="1">MATCH(Table6[POINTER],MG_3[Column3],0)</f>
        <v>#N/A</v>
      </c>
      <c r="C3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bpbf81188w144ls</v>
      </c>
      <c r="D391" t="s">
        <v>434</v>
      </c>
      <c r="E391" s="1" t="s">
        <v>3359</v>
      </c>
      <c r="F391">
        <v>1</v>
      </c>
      <c r="H391">
        <f ca="1">_xlfn.IFNA(SUMIF(MG_3[Column3],Table6[POINTER],MG_3[TOTAL]),"")</f>
        <v>0</v>
      </c>
      <c r="I391">
        <f ca="1">SUM(Table6[[#This Row],[AWAL]],Table6[[#This Row],[M_3]])</f>
        <v>1</v>
      </c>
    </row>
    <row r="392" spans="2:9" hidden="1" x14ac:dyDescent="0.25">
      <c r="B392" t="e">
        <f ca="1">MATCH(Table6[POINTER],MG_3[Column3],0)</f>
        <v>#N/A</v>
      </c>
      <c r="C3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bpbolangbaling1box4836box</v>
      </c>
      <c r="D392" t="s">
        <v>435</v>
      </c>
      <c r="E392" s="1" t="s">
        <v>3355</v>
      </c>
      <c r="F392">
        <v>2</v>
      </c>
      <c r="H392">
        <f ca="1">_xlfn.IFNA(SUMIF(MG_3[Column3],Table6[POINTER],MG_3[TOTAL]),"")</f>
        <v>0</v>
      </c>
      <c r="I392">
        <f ca="1">SUM(Table6[[#This Row],[AWAL]],Table6[[#This Row],[M_3]])</f>
        <v>2</v>
      </c>
    </row>
    <row r="393" spans="2:9" hidden="1" x14ac:dyDescent="0.25">
      <c r="B393" t="e">
        <f ca="1">MATCH(Table6[POINTER],MG_3[Column3],0)</f>
        <v>#N/A</v>
      </c>
      <c r="C3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bpbox1000k100072ls</v>
      </c>
      <c r="D393" t="s">
        <v>436</v>
      </c>
      <c r="E393" s="1" t="s">
        <v>3393</v>
      </c>
      <c r="F393">
        <v>3</v>
      </c>
      <c r="H393">
        <f ca="1">_xlfn.IFNA(SUMIF(MG_3[Column3],Table6[POINTER],MG_3[TOTAL]),"")</f>
        <v>0</v>
      </c>
      <c r="I393">
        <f ca="1">SUM(Table6[[#This Row],[AWAL]],Table6[[#This Row],[M_3]])</f>
        <v>3</v>
      </c>
    </row>
    <row r="394" spans="2:9" hidden="1" x14ac:dyDescent="0.25">
      <c r="B394" t="e">
        <f ca="1">MATCH(Table6[POINTER],MG_3[Column3],0)</f>
        <v>#N/A</v>
      </c>
      <c r="C3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bpboxketapelab2921135ls</v>
      </c>
      <c r="D394" t="s">
        <v>437</v>
      </c>
      <c r="E394" s="1" t="s">
        <v>3378</v>
      </c>
      <c r="F394">
        <v>7</v>
      </c>
      <c r="H394">
        <f ca="1">_xlfn.IFNA(SUMIF(MG_3[Column3],Table6[POINTER],MG_3[TOTAL]),"")</f>
        <v>0</v>
      </c>
      <c r="I394">
        <f ca="1">SUM(Table6[[#This Row],[AWAL]],Table6[[#This Row],[M_3]])</f>
        <v>7</v>
      </c>
    </row>
    <row r="395" spans="2:9" hidden="1" x14ac:dyDescent="0.25">
      <c r="B395" t="e">
        <f ca="1">MATCH(Table6[POINTER],MG_3[Column3],0)</f>
        <v>#N/A</v>
      </c>
      <c r="C3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bpcabeg103jepitanret1392pc</v>
      </c>
      <c r="D395" t="s">
        <v>438</v>
      </c>
      <c r="E395" s="1" t="s">
        <v>3453</v>
      </c>
      <c r="F395">
        <v>1</v>
      </c>
      <c r="H395">
        <f ca="1">_xlfn.IFNA(SUMIF(MG_3[Column3],Table6[POINTER],MG_3[TOTAL]),"")</f>
        <v>0</v>
      </c>
      <c r="I395">
        <f ca="1">SUM(Table6[[#This Row],[AWAL]],Table6[[#This Row],[M_3]])</f>
        <v>1</v>
      </c>
    </row>
    <row r="396" spans="2:9" hidden="1" x14ac:dyDescent="0.25">
      <c r="B396" t="e">
        <f ca="1">MATCH(Table6[POINTER],MG_3[Column3],0)</f>
        <v>#N/A</v>
      </c>
      <c r="C3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bpcabeg103jepitanretknghj2000pc</v>
      </c>
      <c r="D396" t="s">
        <v>439</v>
      </c>
      <c r="E396" s="1" t="s">
        <v>3454</v>
      </c>
      <c r="F396">
        <v>13</v>
      </c>
      <c r="H396">
        <f ca="1">_xlfn.IFNA(SUMIF(MG_3[Column3],Table6[POINTER],MG_3[TOTAL]),"")</f>
        <v>0</v>
      </c>
      <c r="I396">
        <f ca="1">SUM(Table6[[#This Row],[AWAL]],Table6[[#This Row],[M_3]])</f>
        <v>13</v>
      </c>
    </row>
    <row r="397" spans="2:9" hidden="1" x14ac:dyDescent="0.25">
      <c r="B397" t="e">
        <f ca="1">MATCH(Table6[POINTER],MG_3[Column3],0)</f>
        <v>#N/A</v>
      </c>
      <c r="C3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bpcoshcs8501144ls</v>
      </c>
      <c r="D397" t="s">
        <v>440</v>
      </c>
      <c r="E397" s="1" t="s">
        <v>3359</v>
      </c>
      <c r="F397">
        <v>5</v>
      </c>
      <c r="H397">
        <f ca="1">_xlfn.IFNA(SUMIF(MG_3[Column3],Table6[POINTER],MG_3[TOTAL]),"")</f>
        <v>0</v>
      </c>
      <c r="I397">
        <f ca="1">SUM(Table6[[#This Row],[AWAL]],Table6[[#This Row],[M_3]])</f>
        <v>5</v>
      </c>
    </row>
    <row r="398" spans="2:9" hidden="1" x14ac:dyDescent="0.25">
      <c r="B398" t="e">
        <f ca="1">MATCH(Table6[POINTER],MG_3[Column3],0)</f>
        <v>#N/A</v>
      </c>
      <c r="C3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bpcoshcsls919144ls</v>
      </c>
      <c r="D398" t="s">
        <v>441</v>
      </c>
      <c r="E398" s="1" t="s">
        <v>3359</v>
      </c>
      <c r="F398">
        <v>3</v>
      </c>
      <c r="H398">
        <f ca="1">_xlfn.IFNA(SUMIF(MG_3[Column3],Table6[POINTER],MG_3[TOTAL]),"")</f>
        <v>0</v>
      </c>
      <c r="I398">
        <f ca="1">SUM(Table6[[#This Row],[AWAL]],Table6[[#This Row],[M_3]])</f>
        <v>3</v>
      </c>
    </row>
    <row r="399" spans="2:9" hidden="1" x14ac:dyDescent="0.25">
      <c r="B399" t="e">
        <f ca="1">MATCH(Table6[POINTER],MG_3[Column3],0)</f>
        <v>#N/A</v>
      </c>
      <c r="C3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bpdtian101561088144ls</v>
      </c>
      <c r="D399" t="s">
        <v>442</v>
      </c>
      <c r="E399" s="1" t="s">
        <v>3359</v>
      </c>
      <c r="F399">
        <v>14</v>
      </c>
      <c r="H399">
        <f ca="1">_xlfn.IFNA(SUMIF(MG_3[Column3],Table6[POINTER],MG_3[TOTAL]),"")</f>
        <v>0</v>
      </c>
      <c r="I399">
        <f ca="1">SUM(Table6[[#This Row],[AWAL]],Table6[[#This Row],[M_3]])</f>
        <v>14</v>
      </c>
    </row>
    <row r="400" spans="2:9" hidden="1" x14ac:dyDescent="0.25">
      <c r="B400" t="e">
        <f ca="1">MATCH(Table6[POINTER],MG_3[Column3],0)</f>
        <v>#N/A</v>
      </c>
      <c r="C4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bpdtian2036144lsn</v>
      </c>
      <c r="D400" t="s">
        <v>443</v>
      </c>
      <c r="E400" s="1" t="s">
        <v>3444</v>
      </c>
      <c r="F400">
        <v>26</v>
      </c>
      <c r="H400">
        <f ca="1">_xlfn.IFNA(SUMIF(MG_3[Column3],Table6[POINTER],MG_3[TOTAL]),"")</f>
        <v>0</v>
      </c>
      <c r="I400">
        <f ca="1">SUM(Table6[[#This Row],[AWAL]],Table6[[#This Row],[M_3]])</f>
        <v>26</v>
      </c>
    </row>
    <row r="401" spans="2:9" hidden="1" x14ac:dyDescent="0.25">
      <c r="B401" t="e">
        <f ca="1">MATCH(Table6[POINTER],MG_3[Column3],0)</f>
        <v>#N/A</v>
      </c>
      <c r="C4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bpdb530120ls</v>
      </c>
      <c r="D401" t="s">
        <v>444</v>
      </c>
      <c r="E401" s="1" t="s">
        <v>3329</v>
      </c>
      <c r="F401">
        <v>2</v>
      </c>
      <c r="H401">
        <f ca="1">_xlfn.IFNA(SUMIF(MG_3[Column3],Table6[POINTER],MG_3[TOTAL]),"")</f>
        <v>0</v>
      </c>
      <c r="I401">
        <f ca="1">SUM(Table6[[#This Row],[AWAL]],Table6[[#This Row],[M_3]])</f>
        <v>2</v>
      </c>
    </row>
    <row r="402" spans="2:9" hidden="1" x14ac:dyDescent="0.25">
      <c r="B402" t="e">
        <f ca="1">MATCH(Table6[POINTER],MG_3[Column3],0)</f>
        <v>#N/A</v>
      </c>
      <c r="C4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bpdb550120lsn</v>
      </c>
      <c r="D402" t="s">
        <v>445</v>
      </c>
      <c r="E402" s="1" t="s">
        <v>3455</v>
      </c>
      <c r="F402">
        <v>3</v>
      </c>
      <c r="H402">
        <f ca="1">_xlfn.IFNA(SUMIF(MG_3[Column3],Table6[POINTER],MG_3[TOTAL]),"")</f>
        <v>0</v>
      </c>
      <c r="I402">
        <f ca="1">SUM(Table6[[#This Row],[AWAL]],Table6[[#This Row],[M_3]])</f>
        <v>3</v>
      </c>
    </row>
    <row r="403" spans="2:9" hidden="1" x14ac:dyDescent="0.25">
      <c r="B403" t="e">
        <f ca="1">MATCH(Table6[POINTER],MG_3[Column3],0)</f>
        <v>#N/A</v>
      </c>
      <c r="C4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bpdbsgg99144ls</v>
      </c>
      <c r="D403" t="s">
        <v>447</v>
      </c>
      <c r="E403" s="1" t="s">
        <v>3359</v>
      </c>
      <c r="F403">
        <v>4</v>
      </c>
      <c r="H403">
        <f ca="1">_xlfn.IFNA(SUMIF(MG_3[Column3],Table6[POINTER],MG_3[TOTAL]),"")</f>
        <v>0</v>
      </c>
      <c r="I403">
        <f ca="1">SUM(Table6[[#This Row],[AWAL]],Table6[[#This Row],[M_3]])</f>
        <v>4</v>
      </c>
    </row>
    <row r="404" spans="2:9" hidden="1" x14ac:dyDescent="0.25">
      <c r="B404" t="e">
        <f ca="1">MATCH(Table6[POINTER],MG_3[Column3],0)</f>
        <v>#N/A</v>
      </c>
      <c r="C4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bpdesignkepalaabkotakbulat135ls</v>
      </c>
      <c r="D404" t="s">
        <v>448</v>
      </c>
      <c r="E404" s="1" t="s">
        <v>3378</v>
      </c>
      <c r="F404">
        <v>1</v>
      </c>
      <c r="H404">
        <f ca="1">_xlfn.IFNA(SUMIF(MG_3[Column3],Table6[POINTER],MG_3[TOTAL]),"")</f>
        <v>0</v>
      </c>
      <c r="I404">
        <f ca="1">SUM(Table6[[#This Row],[AWAL]],Table6[[#This Row],[M_3]])</f>
        <v>1</v>
      </c>
    </row>
    <row r="405" spans="2:9" hidden="1" x14ac:dyDescent="0.25">
      <c r="B405" t="e">
        <f ca="1">MATCH(Table6[POINTER],MG_3[Column3],0)</f>
        <v>#N/A</v>
      </c>
      <c r="C4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bpdoraemon30081152pc</v>
      </c>
      <c r="D405" t="s">
        <v>449</v>
      </c>
      <c r="E405" s="1" t="s">
        <v>3362</v>
      </c>
      <c r="F405">
        <v>2</v>
      </c>
      <c r="H405">
        <f ca="1">_xlfn.IFNA(SUMIF(MG_3[Column3],Table6[POINTER],MG_3[TOTAL]),"")</f>
        <v>0</v>
      </c>
      <c r="I405">
        <f ca="1">SUM(Table6[[#This Row],[AWAL]],Table6[[#This Row],[M_3]])</f>
        <v>2</v>
      </c>
    </row>
    <row r="406" spans="2:9" hidden="1" x14ac:dyDescent="0.25">
      <c r="B406" t="e">
        <f ca="1">MATCH(Table6[POINTER],MG_3[Column3],0)</f>
        <v>#N/A</v>
      </c>
      <c r="C4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bpelegant1803144ls</v>
      </c>
      <c r="D406" t="s">
        <v>450</v>
      </c>
      <c r="E406" s="1" t="s">
        <v>3359</v>
      </c>
      <c r="F406">
        <v>2</v>
      </c>
      <c r="H406">
        <f ca="1">_xlfn.IFNA(SUMIF(MG_3[Column3],Table6[POINTER],MG_3[TOTAL]),"")</f>
        <v>0</v>
      </c>
      <c r="I406">
        <f ca="1">SUM(Table6[[#This Row],[AWAL]],Table6[[#This Row],[M_3]])</f>
        <v>2</v>
      </c>
    </row>
    <row r="407" spans="2:9" hidden="1" x14ac:dyDescent="0.25">
      <c r="B407" t="e">
        <f ca="1">MATCH(Table6[POINTER],MG_3[Column3],0)</f>
        <v>#N/A</v>
      </c>
      <c r="C4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bpexecutivebm300merah144ls</v>
      </c>
      <c r="D407" t="s">
        <v>451</v>
      </c>
      <c r="E407" s="1" t="s">
        <v>3359</v>
      </c>
      <c r="F407">
        <v>1</v>
      </c>
      <c r="H407">
        <f ca="1">_xlfn.IFNA(SUMIF(MG_3[Column3],Table6[POINTER],MG_3[TOTAL]),"")</f>
        <v>0</v>
      </c>
      <c r="I407">
        <f ca="1">SUM(Table6[[#This Row],[AWAL]],Table6[[#This Row],[M_3]])</f>
        <v>1</v>
      </c>
    </row>
    <row r="408" spans="2:9" hidden="1" x14ac:dyDescent="0.25">
      <c r="B408" t="e">
        <f ca="1">MATCH(Table6[POINTER],MG_3[Column3],0)</f>
        <v>#N/A</v>
      </c>
      <c r="C4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bpf00103012wglitermix160pc</v>
      </c>
      <c r="D408" t="s">
        <v>452</v>
      </c>
      <c r="E408" s="1" t="s">
        <v>3334</v>
      </c>
      <c r="F408">
        <v>5</v>
      </c>
      <c r="H408">
        <f ca="1">_xlfn.IFNA(SUMIF(MG_3[Column3],Table6[POINTER],MG_3[TOTAL]),"")</f>
        <v>0</v>
      </c>
      <c r="I408">
        <f ca="1">SUM(Table6[[#This Row],[AWAL]],Table6[[#This Row],[M_3]])</f>
        <v>5</v>
      </c>
    </row>
    <row r="409" spans="2:9" hidden="1" x14ac:dyDescent="0.25">
      <c r="B409" t="e">
        <f ca="1">MATCH(Table6[POINTER],MG_3[Column3],0)</f>
        <v>#N/A</v>
      </c>
      <c r="C4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bpf4aw4680181x3696box</v>
      </c>
      <c r="D409" t="s">
        <v>453</v>
      </c>
      <c r="E409" s="1" t="s">
        <v>3361</v>
      </c>
      <c r="F409">
        <v>7</v>
      </c>
      <c r="H409">
        <f ca="1">_xlfn.IFNA(SUMIF(MG_3[Column3],Table6[POINTER],MG_3[TOTAL]),"")</f>
        <v>0</v>
      </c>
      <c r="I409">
        <f ca="1">SUM(Table6[[#This Row],[AWAL]],Table6[[#This Row],[M_3]])</f>
        <v>7</v>
      </c>
    </row>
    <row r="410" spans="2:9" hidden="1" x14ac:dyDescent="0.25">
      <c r="B410" t="e">
        <f ca="1">MATCH(Table6[POINTER],MG_3[Column3],0)</f>
        <v>#N/A</v>
      </c>
      <c r="C4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bpfancy18888144ls</v>
      </c>
      <c r="D410" t="s">
        <v>454</v>
      </c>
      <c r="E410" s="1" t="s">
        <v>3359</v>
      </c>
      <c r="F410">
        <v>1</v>
      </c>
      <c r="H410">
        <f ca="1">_xlfn.IFNA(SUMIF(MG_3[Column3],Table6[POINTER],MG_3[TOTAL]),"")</f>
        <v>0</v>
      </c>
      <c r="I410">
        <f ca="1">SUM(Table6[[#This Row],[AWAL]],Table6[[#This Row],[M_3]])</f>
        <v>1</v>
      </c>
    </row>
    <row r="411" spans="2:9" hidden="1" x14ac:dyDescent="0.25">
      <c r="B411" t="e">
        <f ca="1">MATCH(Table6[POINTER],MG_3[Column3],0)</f>
        <v>#N/A</v>
      </c>
      <c r="C4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bpfancyabbesar2638144ls</v>
      </c>
      <c r="D411" t="s">
        <v>455</v>
      </c>
      <c r="E411" s="1" t="s">
        <v>3359</v>
      </c>
      <c r="F411">
        <v>2</v>
      </c>
      <c r="H411">
        <f ca="1">_xlfn.IFNA(SUMIF(MG_3[Column3],Table6[POINTER],MG_3[TOTAL]),"")</f>
        <v>0</v>
      </c>
      <c r="I411">
        <f ca="1">SUM(Table6[[#This Row],[AWAL]],Table6[[#This Row],[M_3]])</f>
        <v>2</v>
      </c>
    </row>
    <row r="412" spans="2:9" hidden="1" x14ac:dyDescent="0.25">
      <c r="B412" t="e">
        <f ca="1">MATCH(Table6[POINTER],MG_3[Column3],0)</f>
        <v>#N/A</v>
      </c>
      <c r="C4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bpfancyketapeltiup2629a5abtiup26594144ls</v>
      </c>
      <c r="D412" t="s">
        <v>456</v>
      </c>
      <c r="E412" s="1" t="s">
        <v>3359</v>
      </c>
      <c r="F412">
        <v>9</v>
      </c>
      <c r="H412">
        <f ca="1">_xlfn.IFNA(SUMIF(MG_3[Column3],Table6[POINTER],MG_3[TOTAL]),"")</f>
        <v>0</v>
      </c>
      <c r="I412">
        <f ca="1">SUM(Table6[[#This Row],[AWAL]],Table6[[#This Row],[M_3]])</f>
        <v>9</v>
      </c>
    </row>
    <row r="413" spans="2:9" hidden="1" x14ac:dyDescent="0.25">
      <c r="B413" t="e">
        <f ca="1">MATCH(Table6[POINTER],MG_3[Column3],0)</f>
        <v>#N/A</v>
      </c>
      <c r="C4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bpfootball1box=2440box</v>
      </c>
      <c r="D413" t="s">
        <v>457</v>
      </c>
      <c r="E413" s="1" t="s">
        <v>3376</v>
      </c>
      <c r="F413">
        <v>1</v>
      </c>
      <c r="H413">
        <f ca="1">_xlfn.IFNA(SUMIF(MG_3[Column3],Table6[POINTER],MG_3[TOTAL]),"")</f>
        <v>0</v>
      </c>
      <c r="I413">
        <f ca="1">SUM(Table6[[#This Row],[AWAL]],Table6[[#This Row],[M_3]])</f>
        <v>1</v>
      </c>
    </row>
    <row r="414" spans="2:9" x14ac:dyDescent="0.25">
      <c r="B414">
        <f ca="1">MATCH(Table6[POINTER],MG_3[Column3],0)</f>
        <v>15</v>
      </c>
      <c r="C4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bpgeltf3115hitekknock03mm96lsn</v>
      </c>
      <c r="D414" t="s">
        <v>566</v>
      </c>
      <c r="E414" s="1" t="s">
        <v>3469</v>
      </c>
      <c r="F414">
        <v>1</v>
      </c>
      <c r="H414">
        <f ca="1">_xlfn.IFNA(SUMIF(MG_3[Column3],Table6[POINTER],MG_3[TOTAL]),"")</f>
        <v>5</v>
      </c>
      <c r="I414">
        <f ca="1">SUM(Table6[[#This Row],[AWAL]],Table6[[#This Row],[M_3]])</f>
        <v>6</v>
      </c>
    </row>
    <row r="415" spans="2:9" hidden="1" x14ac:dyDescent="0.25">
      <c r="B415" t="e">
        <f ca="1">MATCH(Table6[POINTER],MG_3[Column3],0)</f>
        <v>#N/A</v>
      </c>
      <c r="C4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bpgeltz1002144ls</v>
      </c>
      <c r="D415" t="s">
        <v>458</v>
      </c>
      <c r="E415" s="1" t="s">
        <v>3359</v>
      </c>
      <c r="F415">
        <v>14</v>
      </c>
      <c r="H415">
        <f ca="1">_xlfn.IFNA(SUMIF(MG_3[Column3],Table6[POINTER],MG_3[TOTAL]),"")</f>
        <v>0</v>
      </c>
      <c r="I415">
        <f ca="1">SUM(Table6[[#This Row],[AWAL]],Table6[[#This Row],[M_3]])</f>
        <v>14</v>
      </c>
    </row>
    <row r="416" spans="2:9" hidden="1" x14ac:dyDescent="0.25">
      <c r="B416" t="e">
        <f ca="1">MATCH(Table6[POINTER],MG_3[Column3],0)</f>
        <v>#N/A</v>
      </c>
      <c r="C4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bpgell01369030hatimainan144ls</v>
      </c>
      <c r="D416" t="s">
        <v>459</v>
      </c>
      <c r="E416" s="1" t="s">
        <v>3359</v>
      </c>
      <c r="F416">
        <v>1</v>
      </c>
      <c r="H416">
        <f ca="1">_xlfn.IFNA(SUMIF(MG_3[Column3],Table6[POINTER],MG_3[TOTAL]),"")</f>
        <v>0</v>
      </c>
      <c r="I416">
        <f ca="1">SUM(Table6[[#This Row],[AWAL]],Table6[[#This Row],[M_3]])</f>
        <v>1</v>
      </c>
    </row>
    <row r="417" spans="2:9" hidden="1" x14ac:dyDescent="0.25">
      <c r="B417" t="e">
        <f ca="1">MATCH(Table6[POINTER],MG_3[Column3],0)</f>
        <v>#N/A</v>
      </c>
      <c r="C4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bpgell0313192ls</v>
      </c>
      <c r="D417" t="s">
        <v>460</v>
      </c>
      <c r="E417" s="1" t="s">
        <v>3448</v>
      </c>
      <c r="F417">
        <v>1</v>
      </c>
      <c r="H417">
        <f ca="1">_xlfn.IFNA(SUMIF(MG_3[Column3],Table6[POINTER],MG_3[TOTAL]),"")</f>
        <v>0</v>
      </c>
      <c r="I417">
        <f ca="1">SUM(Table6[[#This Row],[AWAL]],Table6[[#This Row],[M_3]])</f>
        <v>1</v>
      </c>
    </row>
    <row r="418" spans="2:9" hidden="1" x14ac:dyDescent="0.25">
      <c r="B418" t="e">
        <f ca="1">MATCH(Table6[POINTER],MG_3[Column3],0)</f>
        <v>#N/A</v>
      </c>
      <c r="C4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bpgell0910boneka144ls</v>
      </c>
      <c r="D418" t="s">
        <v>461</v>
      </c>
      <c r="E418" s="1" t="s">
        <v>3359</v>
      </c>
      <c r="F418">
        <v>1</v>
      </c>
      <c r="H418">
        <f ca="1">_xlfn.IFNA(SUMIF(MG_3[Column3],Table6[POINTER],MG_3[TOTAL]),"")</f>
        <v>0</v>
      </c>
      <c r="I418">
        <f ca="1">SUM(Table6[[#This Row],[AWAL]],Table6[[#This Row],[M_3]])</f>
        <v>1</v>
      </c>
    </row>
    <row r="419" spans="2:9" hidden="1" x14ac:dyDescent="0.25">
      <c r="B419" t="e">
        <f ca="1">MATCH(Table6[POINTER],MG_3[Column3],0)</f>
        <v>#N/A</v>
      </c>
      <c r="C4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bpgell1188144ls</v>
      </c>
      <c r="D419" t="s">
        <v>462</v>
      </c>
      <c r="E419" s="1" t="s">
        <v>3359</v>
      </c>
      <c r="F419">
        <v>15</v>
      </c>
      <c r="H419">
        <f ca="1">_xlfn.IFNA(SUMIF(MG_3[Column3],Table6[POINTER],MG_3[TOTAL]),"")</f>
        <v>0</v>
      </c>
      <c r="I419">
        <f ca="1">SUM(Table6[[#This Row],[AWAL]],Table6[[#This Row],[M_3]])</f>
        <v>15</v>
      </c>
    </row>
    <row r="420" spans="2:9" hidden="1" x14ac:dyDescent="0.25">
      <c r="B420" t="e">
        <f ca="1">MATCH(Table6[POINTER],MG_3[Column3],0)</f>
        <v>#N/A</v>
      </c>
      <c r="C4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bpgell12w2010m19a144ls</v>
      </c>
      <c r="D420" t="s">
        <v>463</v>
      </c>
      <c r="E420" s="1" t="s">
        <v>3359</v>
      </c>
      <c r="F420">
        <v>1</v>
      </c>
      <c r="H420">
        <f ca="1">_xlfn.IFNA(SUMIF(MG_3[Column3],Table6[POINTER],MG_3[TOTAL]),"")</f>
        <v>0</v>
      </c>
      <c r="I420">
        <f ca="1">SUM(Table6[[#This Row],[AWAL]],Table6[[#This Row],[M_3]])</f>
        <v>1</v>
      </c>
    </row>
    <row r="421" spans="2:9" hidden="1" x14ac:dyDescent="0.25">
      <c r="B421" t="e">
        <f ca="1">MATCH(Table6[POINTER],MG_3[Column3],0)</f>
        <v>#N/A</v>
      </c>
      <c r="C4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bpgell12wglpsq01glitter240ls</v>
      </c>
      <c r="D421" t="s">
        <v>464</v>
      </c>
      <c r="E421" s="1" t="s">
        <v>3450</v>
      </c>
      <c r="F421">
        <v>8</v>
      </c>
      <c r="H421">
        <f ca="1">_xlfn.IFNA(SUMIF(MG_3[Column3],Table6[POINTER],MG_3[TOTAL]),"")</f>
        <v>0</v>
      </c>
      <c r="I421">
        <f ca="1">SUM(Table6[[#This Row],[AWAL]],Table6[[#This Row],[M_3]])</f>
        <v>8</v>
      </c>
    </row>
    <row r="422" spans="2:9" hidden="1" x14ac:dyDescent="0.25">
      <c r="B422" t="e">
        <f ca="1">MATCH(Table6[POINTER],MG_3[Column3],0)</f>
        <v>#N/A</v>
      </c>
      <c r="C4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bpgell15181192ls</v>
      </c>
      <c r="D422" t="s">
        <v>465</v>
      </c>
      <c r="E422" s="1" t="s">
        <v>3448</v>
      </c>
      <c r="F422">
        <v>1</v>
      </c>
      <c r="H422">
        <f ca="1">_xlfn.IFNA(SUMIF(MG_3[Column3],Table6[POINTER],MG_3[TOTAL]),"")</f>
        <v>0</v>
      </c>
      <c r="I422">
        <f ca="1">SUM(Table6[[#This Row],[AWAL]],Table6[[#This Row],[M_3]])</f>
        <v>1</v>
      </c>
    </row>
    <row r="423" spans="2:9" hidden="1" x14ac:dyDescent="0.25">
      <c r="B423" t="e">
        <f ca="1">MATCH(Table6[POINTER],MG_3[Column3],0)</f>
        <v>#N/A</v>
      </c>
      <c r="C4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bpgell566144ls</v>
      </c>
      <c r="D423" t="s">
        <v>466</v>
      </c>
      <c r="E423" s="1" t="s">
        <v>3359</v>
      </c>
      <c r="F423">
        <v>2</v>
      </c>
      <c r="H423">
        <f ca="1">_xlfn.IFNA(SUMIF(MG_3[Column3],Table6[POINTER],MG_3[TOTAL]),"")</f>
        <v>0</v>
      </c>
      <c r="I423">
        <f ca="1">SUM(Table6[[#This Row],[AWAL]],Table6[[#This Row],[M_3]])</f>
        <v>2</v>
      </c>
    </row>
    <row r="424" spans="2:9" hidden="1" x14ac:dyDescent="0.25">
      <c r="B424" t="e">
        <f ca="1">MATCH(Table6[POINTER],MG_3[Column3],0)</f>
        <v>#N/A</v>
      </c>
      <c r="C4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bpgell7013192ls</v>
      </c>
      <c r="D424" t="s">
        <v>467</v>
      </c>
      <c r="E424" s="1" t="s">
        <v>3448</v>
      </c>
      <c r="F424">
        <v>13</v>
      </c>
      <c r="H424">
        <f ca="1">_xlfn.IFNA(SUMIF(MG_3[Column3],Table6[POINTER],MG_3[TOTAL]),"")</f>
        <v>0</v>
      </c>
      <c r="I424">
        <f ca="1">SUM(Table6[[#This Row],[AWAL]],Table6[[#This Row],[M_3]])</f>
        <v>13</v>
      </c>
    </row>
    <row r="425" spans="2:9" hidden="1" x14ac:dyDescent="0.25">
      <c r="B425" t="e">
        <f ca="1">MATCH(Table6[POINTER],MG_3[Column3],0)</f>
        <v>#N/A</v>
      </c>
      <c r="C4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bpgell7022kunci192ls</v>
      </c>
      <c r="D425" t="s">
        <v>468</v>
      </c>
      <c r="E425" s="1" t="s">
        <v>3448</v>
      </c>
      <c r="F425">
        <v>40</v>
      </c>
      <c r="H425">
        <f ca="1">_xlfn.IFNA(SUMIF(MG_3[Column3],Table6[POINTER],MG_3[TOTAL]),"")</f>
        <v>0</v>
      </c>
      <c r="I425">
        <f ca="1">SUM(Table6[[#This Row],[AWAL]],Table6[[#This Row],[M_3]])</f>
        <v>40</v>
      </c>
    </row>
    <row r="426" spans="2:9" hidden="1" x14ac:dyDescent="0.25">
      <c r="B426" t="e">
        <f ca="1">MATCH(Table6[POINTER],MG_3[Column3],0)</f>
        <v>#N/A</v>
      </c>
      <c r="C4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bpgell7026192ls</v>
      </c>
      <c r="D426" t="s">
        <v>469</v>
      </c>
      <c r="E426" s="1" t="s">
        <v>3448</v>
      </c>
      <c r="F426">
        <v>15</v>
      </c>
      <c r="H426">
        <f ca="1">_xlfn.IFNA(SUMIF(MG_3[Column3],Table6[POINTER],MG_3[TOTAL]),"")</f>
        <v>0</v>
      </c>
      <c r="I426">
        <f ca="1">SUM(Table6[[#This Row],[AWAL]],Table6[[#This Row],[M_3]])</f>
        <v>15</v>
      </c>
    </row>
    <row r="427" spans="2:9" hidden="1" x14ac:dyDescent="0.25">
      <c r="B427" t="e">
        <f ca="1">MATCH(Table6[POINTER],MG_3[Column3],0)</f>
        <v>#N/A</v>
      </c>
      <c r="C4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bpgell7038192ls</v>
      </c>
      <c r="D427" t="s">
        <v>470</v>
      </c>
      <c r="E427" s="1" t="s">
        <v>3448</v>
      </c>
      <c r="F427">
        <v>6</v>
      </c>
      <c r="H427">
        <f ca="1">_xlfn.IFNA(SUMIF(MG_3[Column3],Table6[POINTER],MG_3[TOTAL]),"")</f>
        <v>0</v>
      </c>
      <c r="I427">
        <f ca="1">SUM(Table6[[#This Row],[AWAL]],Table6[[#This Row],[M_3]])</f>
        <v>6</v>
      </c>
    </row>
    <row r="428" spans="2:9" hidden="1" x14ac:dyDescent="0.25">
      <c r="B428" t="e">
        <f ca="1">MATCH(Table6[POINTER],MG_3[Column3],0)</f>
        <v>#N/A</v>
      </c>
      <c r="C4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bpgell7039192ls</v>
      </c>
      <c r="D428" t="s">
        <v>471</v>
      </c>
      <c r="E428" s="1" t="s">
        <v>3448</v>
      </c>
      <c r="F428">
        <v>1</v>
      </c>
      <c r="H428">
        <f ca="1">_xlfn.IFNA(SUMIF(MG_3[Column3],Table6[POINTER],MG_3[TOTAL]),"")</f>
        <v>0</v>
      </c>
      <c r="I428">
        <f ca="1">SUM(Table6[[#This Row],[AWAL]],Table6[[#This Row],[M_3]])</f>
        <v>1</v>
      </c>
    </row>
    <row r="429" spans="2:9" hidden="1" x14ac:dyDescent="0.25">
      <c r="B429" t="e">
        <f ca="1">MATCH(Table6[POINTER],MG_3[Column3],0)</f>
        <v>#N/A</v>
      </c>
      <c r="C4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bpgell7043192ls</v>
      </c>
      <c r="D429" t="s">
        <v>472</v>
      </c>
      <c r="E429" s="1" t="s">
        <v>3448</v>
      </c>
      <c r="F429">
        <v>40</v>
      </c>
      <c r="H429">
        <f ca="1">_xlfn.IFNA(SUMIF(MG_3[Column3],Table6[POINTER],MG_3[TOTAL]),"")</f>
        <v>0</v>
      </c>
      <c r="I429">
        <f ca="1">SUM(Table6[[#This Row],[AWAL]],Table6[[#This Row],[M_3]])</f>
        <v>40</v>
      </c>
    </row>
    <row r="430" spans="2:9" hidden="1" x14ac:dyDescent="0.25">
      <c r="B430" t="e">
        <f ca="1">MATCH(Table6[POINTER],MG_3[Column3],0)</f>
        <v>#N/A</v>
      </c>
      <c r="C4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bpgell7045192ls</v>
      </c>
      <c r="D430" t="s">
        <v>473</v>
      </c>
      <c r="E430" s="1" t="s">
        <v>3448</v>
      </c>
      <c r="F430">
        <v>28</v>
      </c>
      <c r="H430">
        <f ca="1">_xlfn.IFNA(SUMIF(MG_3[Column3],Table6[POINTER],MG_3[TOTAL]),"")</f>
        <v>0</v>
      </c>
      <c r="I430">
        <f ca="1">SUM(Table6[[#This Row],[AWAL]],Table6[[#This Row],[M_3]])</f>
        <v>28</v>
      </c>
    </row>
    <row r="431" spans="2:9" hidden="1" x14ac:dyDescent="0.25">
      <c r="B431" t="e">
        <f ca="1">MATCH(Table6[POINTER],MG_3[Column3],0)</f>
        <v>#N/A</v>
      </c>
      <c r="C4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bpgell7092192ls</v>
      </c>
      <c r="D431" t="s">
        <v>474</v>
      </c>
      <c r="E431" s="1" t="s">
        <v>3448</v>
      </c>
      <c r="F431">
        <v>35</v>
      </c>
      <c r="H431">
        <f ca="1">_xlfn.IFNA(SUMIF(MG_3[Column3],Table6[POINTER],MG_3[TOTAL]),"")</f>
        <v>0</v>
      </c>
      <c r="I431">
        <f ca="1">SUM(Table6[[#This Row],[AWAL]],Table6[[#This Row],[M_3]])</f>
        <v>35</v>
      </c>
    </row>
    <row r="432" spans="2:9" hidden="1" x14ac:dyDescent="0.25">
      <c r="B432" t="e">
        <f ca="1">MATCH(Table6[POINTER],MG_3[Column3],0)</f>
        <v>#N/A</v>
      </c>
      <c r="C4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bpgell8021080310144ls</v>
      </c>
      <c r="D432" t="s">
        <v>475</v>
      </c>
      <c r="E432" s="1" t="s">
        <v>3359</v>
      </c>
      <c r="F432">
        <v>20</v>
      </c>
      <c r="H432">
        <f ca="1">_xlfn.IFNA(SUMIF(MG_3[Column3],Table6[POINTER],MG_3[TOTAL]),"")</f>
        <v>0</v>
      </c>
      <c r="I432">
        <f ca="1">SUM(Table6[[#This Row],[AWAL]],Table6[[#This Row],[M_3]])</f>
        <v>20</v>
      </c>
    </row>
    <row r="433" spans="2:9" hidden="1" x14ac:dyDescent="0.25">
      <c r="B433" t="e">
        <f ca="1">MATCH(Table6[POINTER],MG_3[Column3],0)</f>
        <v>#N/A</v>
      </c>
      <c r="C4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bpgell805118069144ls</v>
      </c>
      <c r="D433" t="s">
        <v>476</v>
      </c>
      <c r="E433" s="1" t="s">
        <v>3359</v>
      </c>
      <c r="F433">
        <v>20</v>
      </c>
      <c r="H433">
        <f ca="1">_xlfn.IFNA(SUMIF(MG_3[Column3],Table6[POINTER],MG_3[TOTAL]),"")</f>
        <v>0</v>
      </c>
      <c r="I433">
        <f ca="1">SUM(Table6[[#This Row],[AWAL]],Table6[[#This Row],[M_3]])</f>
        <v>20</v>
      </c>
    </row>
    <row r="434" spans="2:9" hidden="1" x14ac:dyDescent="0.25">
      <c r="B434" t="e">
        <f ca="1">MATCH(Table6[POINTER],MG_3[Column3],0)</f>
        <v>#N/A</v>
      </c>
      <c r="C4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bpgell807144ls</v>
      </c>
      <c r="D434" t="s">
        <v>477</v>
      </c>
      <c r="E434" s="1" t="s">
        <v>3359</v>
      </c>
      <c r="F434">
        <v>15</v>
      </c>
      <c r="H434">
        <f ca="1">_xlfn.IFNA(SUMIF(MG_3[Column3],Table6[POINTER],MG_3[TOTAL]),"")</f>
        <v>0</v>
      </c>
      <c r="I434">
        <f ca="1">SUM(Table6[[#This Row],[AWAL]],Table6[[#This Row],[M_3]])</f>
        <v>15</v>
      </c>
    </row>
    <row r="435" spans="2:9" hidden="1" x14ac:dyDescent="0.25">
      <c r="B435" t="e">
        <f ca="1">MATCH(Table6[POINTER],MG_3[Column3],0)</f>
        <v>#N/A</v>
      </c>
      <c r="C4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bpgell8853segitigabola144ls</v>
      </c>
      <c r="D435" t="s">
        <v>478</v>
      </c>
      <c r="E435" s="1" t="s">
        <v>3359</v>
      </c>
      <c r="F435">
        <v>7</v>
      </c>
      <c r="H435">
        <f ca="1">_xlfn.IFNA(SUMIF(MG_3[Column3],Table6[POINTER],MG_3[TOTAL]),"")</f>
        <v>0</v>
      </c>
      <c r="I435">
        <f ca="1">SUM(Table6[[#This Row],[AWAL]],Table6[[#This Row],[M_3]])</f>
        <v>7</v>
      </c>
    </row>
    <row r="436" spans="2:9" hidden="1" x14ac:dyDescent="0.25">
      <c r="B436" t="e">
        <f ca="1">MATCH(Table6[POINTER],MG_3[Column3],0)</f>
        <v>#N/A</v>
      </c>
      <c r="C4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bpgell917903144ls</v>
      </c>
      <c r="D436" t="s">
        <v>479</v>
      </c>
      <c r="E436" s="1" t="s">
        <v>3359</v>
      </c>
      <c r="F436">
        <v>11</v>
      </c>
      <c r="H436">
        <f ca="1">_xlfn.IFNA(SUMIF(MG_3[Column3],Table6[POINTER],MG_3[TOTAL]),"")</f>
        <v>0</v>
      </c>
      <c r="I436">
        <f ca="1">SUM(Table6[[#This Row],[AWAL]],Table6[[#This Row],[M_3]])</f>
        <v>11</v>
      </c>
    </row>
    <row r="437" spans="2:9" hidden="1" x14ac:dyDescent="0.25">
      <c r="B437" t="e">
        <f ca="1">MATCH(Table6[POINTER],MG_3[Column3],0)</f>
        <v>#N/A</v>
      </c>
      <c r="C4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bpgell9518tankair142ls</v>
      </c>
      <c r="D437" t="s">
        <v>480</v>
      </c>
      <c r="E437" s="1" t="s">
        <v>3456</v>
      </c>
      <c r="F437">
        <v>2</v>
      </c>
      <c r="H437">
        <f ca="1">_xlfn.IFNA(SUMIF(MG_3[Column3],Table6[POINTER],MG_3[TOTAL]),"")</f>
        <v>0</v>
      </c>
      <c r="I437">
        <f ca="1">SUM(Table6[[#This Row],[AWAL]],Table6[[#This Row],[M_3]])</f>
        <v>2</v>
      </c>
    </row>
    <row r="438" spans="2:9" hidden="1" x14ac:dyDescent="0.25">
      <c r="B438" t="e">
        <f ca="1">MATCH(Table6[POINTER],MG_3[Column3],0)</f>
        <v>#N/A</v>
      </c>
      <c r="C4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bpgellaopogp1895144ls</v>
      </c>
      <c r="D438" t="s">
        <v>481</v>
      </c>
      <c r="E438" s="1" t="s">
        <v>3359</v>
      </c>
      <c r="F438">
        <v>2</v>
      </c>
      <c r="H438">
        <f ca="1">_xlfn.IFNA(SUMIF(MG_3[Column3],Table6[POINTER],MG_3[TOTAL]),"")</f>
        <v>0</v>
      </c>
      <c r="I438">
        <f ca="1">SUM(Table6[[#This Row],[AWAL]],Table6[[#This Row],[M_3]])</f>
        <v>2</v>
      </c>
    </row>
    <row r="439" spans="2:9" hidden="1" x14ac:dyDescent="0.25">
      <c r="B439" t="e">
        <f ca="1">MATCH(Table6[POINTER],MG_3[Column3],0)</f>
        <v>#N/A</v>
      </c>
      <c r="C4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bpgellaopogp032warna24ls</v>
      </c>
      <c r="D439" t="s">
        <v>482</v>
      </c>
      <c r="E439" s="1" t="s">
        <v>3310</v>
      </c>
      <c r="F439">
        <v>2</v>
      </c>
      <c r="H439">
        <f ca="1">_xlfn.IFNA(SUMIF(MG_3[Column3],Table6[POINTER],MG_3[TOTAL]),"")</f>
        <v>0</v>
      </c>
      <c r="I439">
        <f ca="1">SUM(Table6[[#This Row],[AWAL]],Table6[[#This Row],[M_3]])</f>
        <v>2</v>
      </c>
    </row>
    <row r="440" spans="2:9" hidden="1" x14ac:dyDescent="0.25">
      <c r="B440" t="e">
        <f ca="1">MATCH(Table6[POINTER],MG_3[Column3],0)</f>
        <v>#N/A</v>
      </c>
      <c r="C4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bpgellb1550366144ls</v>
      </c>
      <c r="D440" t="s">
        <v>483</v>
      </c>
      <c r="E440" s="1" t="s">
        <v>3359</v>
      </c>
      <c r="F440">
        <v>13</v>
      </c>
      <c r="H440">
        <f ca="1">_xlfn.IFNA(SUMIF(MG_3[Column3],Table6[POINTER],MG_3[TOTAL]),"")</f>
        <v>0</v>
      </c>
      <c r="I440">
        <f ca="1">SUM(Table6[[#This Row],[AWAL]],Table6[[#This Row],[M_3]])</f>
        <v>13</v>
      </c>
    </row>
    <row r="441" spans="2:9" hidden="1" x14ac:dyDescent="0.25">
      <c r="B441" t="e">
        <f ca="1">MATCH(Table6[POINTER],MG_3[Column3],0)</f>
        <v>#N/A</v>
      </c>
      <c r="C4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bpgellelmoh1m1120ls</v>
      </c>
      <c r="D441" t="s">
        <v>484</v>
      </c>
      <c r="E441" s="1" t="s">
        <v>3329</v>
      </c>
      <c r="F441">
        <v>2</v>
      </c>
      <c r="H441">
        <f ca="1">_xlfn.IFNA(SUMIF(MG_3[Column3],Table6[POINTER],MG_3[TOTAL]),"")</f>
        <v>0</v>
      </c>
      <c r="I441">
        <f ca="1">SUM(Table6[[#This Row],[AWAL]],Table6[[#This Row],[M_3]])</f>
        <v>2</v>
      </c>
    </row>
    <row r="442" spans="2:9" hidden="1" x14ac:dyDescent="0.25">
      <c r="B442" t="e">
        <f ca="1">MATCH(Table6[POINTER],MG_3[Column3],0)</f>
        <v>#N/A</v>
      </c>
      <c r="C4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bpgellexecutive16927773144ls</v>
      </c>
      <c r="D442" t="s">
        <v>485</v>
      </c>
      <c r="E442" s="1" t="s">
        <v>3359</v>
      </c>
      <c r="F442">
        <v>5</v>
      </c>
      <c r="H442">
        <f ca="1">_xlfn.IFNA(SUMIF(MG_3[Column3],Table6[POINTER],MG_3[TOTAL]),"")</f>
        <v>0</v>
      </c>
      <c r="I442">
        <f ca="1">SUM(Table6[[#This Row],[AWAL]],Table6[[#This Row],[M_3]])</f>
        <v>5</v>
      </c>
    </row>
    <row r="443" spans="2:9" hidden="1" x14ac:dyDescent="0.25">
      <c r="B443" t="e">
        <f ca="1">MATCH(Table6[POINTER],MG_3[Column3],0)</f>
        <v>#N/A</v>
      </c>
      <c r="C4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bpgellg2036biru144ls</v>
      </c>
      <c r="D443" t="s">
        <v>486</v>
      </c>
      <c r="E443" s="1" t="s">
        <v>3359</v>
      </c>
      <c r="F443">
        <v>5</v>
      </c>
      <c r="H443">
        <f ca="1">_xlfn.IFNA(SUMIF(MG_3[Column3],Table6[POINTER],MG_3[TOTAL]),"")</f>
        <v>0</v>
      </c>
      <c r="I443">
        <f ca="1">SUM(Table6[[#This Row],[AWAL]],Table6[[#This Row],[M_3]])</f>
        <v>5</v>
      </c>
    </row>
    <row r="444" spans="2:9" hidden="1" x14ac:dyDescent="0.25">
      <c r="B444" t="e">
        <f ca="1">MATCH(Table6[POINTER],MG_3[Column3],0)</f>
        <v>#N/A</v>
      </c>
      <c r="C4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bpgellgp1016gold144ls</v>
      </c>
      <c r="D444" t="s">
        <v>487</v>
      </c>
      <c r="E444" s="1" t="s">
        <v>3359</v>
      </c>
      <c r="F444">
        <v>5</v>
      </c>
      <c r="H444">
        <f ca="1">_xlfn.IFNA(SUMIF(MG_3[Column3],Table6[POINTER],MG_3[TOTAL]),"")</f>
        <v>0</v>
      </c>
      <c r="I444">
        <f ca="1">SUM(Table6[[#This Row],[AWAL]],Table6[[#This Row],[M_3]])</f>
        <v>5</v>
      </c>
    </row>
    <row r="445" spans="2:9" hidden="1" x14ac:dyDescent="0.25">
      <c r="B445" t="e">
        <f ca="1">MATCH(Table6[POINTER],MG_3[Column3],0)</f>
        <v>#N/A</v>
      </c>
      <c r="C4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bpgellgp1016silver144ls</v>
      </c>
      <c r="D445" t="s">
        <v>488</v>
      </c>
      <c r="E445" s="1" t="s">
        <v>3359</v>
      </c>
      <c r="F445">
        <v>4</v>
      </c>
      <c r="H445">
        <f ca="1">_xlfn.IFNA(SUMIF(MG_3[Column3],Table6[POINTER],MG_3[TOTAL]),"")</f>
        <v>0</v>
      </c>
      <c r="I445">
        <f ca="1">SUM(Table6[[#This Row],[AWAL]],Table6[[#This Row],[M_3]])</f>
        <v>4</v>
      </c>
    </row>
    <row r="446" spans="2:9" hidden="1" x14ac:dyDescent="0.25">
      <c r="B446" t="e">
        <f ca="1">MATCH(Table6[POINTER],MG_3[Column3],0)</f>
        <v>#N/A</v>
      </c>
      <c r="C4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bpgellgp956144ls</v>
      </c>
      <c r="D446" t="s">
        <v>489</v>
      </c>
      <c r="E446" s="1" t="s">
        <v>3359</v>
      </c>
      <c r="F446">
        <v>2</v>
      </c>
      <c r="H446">
        <f ca="1">_xlfn.IFNA(SUMIF(MG_3[Column3],Table6[POINTER],MG_3[TOTAL]),"")</f>
        <v>0</v>
      </c>
      <c r="I446">
        <f ca="1">SUM(Table6[[#This Row],[AWAL]],Table6[[#This Row],[M_3]])</f>
        <v>2</v>
      </c>
    </row>
    <row r="447" spans="2:9" hidden="1" x14ac:dyDescent="0.25">
      <c r="B447" t="e">
        <f ca="1">MATCH(Table6[POINTER],MG_3[Column3],0)</f>
        <v>#N/A</v>
      </c>
      <c r="C4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bpgellgp963144ls</v>
      </c>
      <c r="D447" t="s">
        <v>490</v>
      </c>
      <c r="E447" s="1" t="s">
        <v>3359</v>
      </c>
      <c r="F447">
        <v>3</v>
      </c>
      <c r="H447">
        <f ca="1">_xlfn.IFNA(SUMIF(MG_3[Column3],Table6[POINTER],MG_3[TOTAL]),"")</f>
        <v>0</v>
      </c>
      <c r="I447">
        <f ca="1">SUM(Table6[[#This Row],[AWAL]],Table6[[#This Row],[M_3]])</f>
        <v>3</v>
      </c>
    </row>
    <row r="448" spans="2:9" hidden="1" x14ac:dyDescent="0.25">
      <c r="B448" t="e">
        <f ca="1">MATCH(Table6[POINTER],MG_3[Column3],0)</f>
        <v>#N/A</v>
      </c>
      <c r="C4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bpgellgramatah15h212144ls</v>
      </c>
      <c r="D448" t="s">
        <v>491</v>
      </c>
      <c r="E448" s="1" t="s">
        <v>3359</v>
      </c>
      <c r="F448">
        <v>17</v>
      </c>
      <c r="H448">
        <f ca="1">_xlfn.IFNA(SUMIF(MG_3[Column3],Table6[POINTER],MG_3[TOTAL]),"")</f>
        <v>0</v>
      </c>
      <c r="I448">
        <f ca="1">SUM(Table6[[#This Row],[AWAL]],Table6[[#This Row],[M_3]])</f>
        <v>17</v>
      </c>
    </row>
    <row r="449" spans="2:9" hidden="1" x14ac:dyDescent="0.25">
      <c r="B449" t="e">
        <f ca="1">MATCH(Table6[POINTER],MG_3[Column3],0)</f>
        <v>#N/A</v>
      </c>
      <c r="C4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bpgellgramatah5144ls</v>
      </c>
      <c r="D449" t="s">
        <v>492</v>
      </c>
      <c r="E449" s="1" t="s">
        <v>3359</v>
      </c>
      <c r="F449">
        <v>5</v>
      </c>
      <c r="H449">
        <f ca="1">_xlfn.IFNA(SUMIF(MG_3[Column3],Table6[POINTER],MG_3[TOTAL]),"")</f>
        <v>0</v>
      </c>
      <c r="I449">
        <f ca="1">SUM(Table6[[#This Row],[AWAL]],Table6[[#This Row],[M_3]])</f>
        <v>5</v>
      </c>
    </row>
    <row r="450" spans="2:9" hidden="1" x14ac:dyDescent="0.25">
      <c r="B450" t="e">
        <f ca="1">MATCH(Table6[POINTER],MG_3[Column3],0)</f>
        <v>#N/A</v>
      </c>
      <c r="C4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bpgellhbk510144ls</v>
      </c>
      <c r="D450" t="s">
        <v>493</v>
      </c>
      <c r="E450" s="1" t="s">
        <v>3359</v>
      </c>
      <c r="F450">
        <v>7</v>
      </c>
      <c r="H450">
        <f ca="1">_xlfn.IFNA(SUMIF(MG_3[Column3],Table6[POINTER],MG_3[TOTAL]),"")</f>
        <v>0</v>
      </c>
      <c r="I450">
        <f ca="1">SUM(Table6[[#This Row],[AWAL]],Table6[[#This Row],[M_3]])</f>
        <v>7</v>
      </c>
    </row>
    <row r="451" spans="2:9" hidden="1" x14ac:dyDescent="0.25">
      <c r="B451" t="e">
        <f ca="1">MATCH(Table6[POINTER],MG_3[Column3],0)</f>
        <v>#N/A</v>
      </c>
      <c r="C4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bpgellhs1215144ls</v>
      </c>
      <c r="D451" t="s">
        <v>494</v>
      </c>
      <c r="E451" s="1" t="s">
        <v>3359</v>
      </c>
      <c r="F451">
        <v>2</v>
      </c>
      <c r="H451">
        <f ca="1">_xlfn.IFNA(SUMIF(MG_3[Column3],Table6[POINTER],MG_3[TOTAL]),"")</f>
        <v>0</v>
      </c>
      <c r="I451">
        <f ca="1">SUM(Table6[[#This Row],[AWAL]],Table6[[#This Row],[M_3]])</f>
        <v>2</v>
      </c>
    </row>
    <row r="452" spans="2:9" hidden="1" x14ac:dyDescent="0.25">
      <c r="B452" t="e">
        <f ca="1">MATCH(Table6[POINTER],MG_3[Column3],0)</f>
        <v>#N/A</v>
      </c>
      <c r="C4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bpgelljd860mmoro7036box</v>
      </c>
      <c r="D452" t="s">
        <v>495</v>
      </c>
      <c r="E452" s="1" t="s">
        <v>3355</v>
      </c>
      <c r="F452">
        <v>10</v>
      </c>
      <c r="H452">
        <f ca="1">_xlfn.IFNA(SUMIF(MG_3[Column3],Table6[POINTER],MG_3[TOTAL]),"")</f>
        <v>0</v>
      </c>
      <c r="I452">
        <f ca="1">SUM(Table6[[#This Row],[AWAL]],Table6[[#This Row],[M_3]])</f>
        <v>10</v>
      </c>
    </row>
    <row r="453" spans="2:9" hidden="1" x14ac:dyDescent="0.25">
      <c r="B453" t="e">
        <f ca="1">MATCH(Table6[POINTER],MG_3[Column3],0)</f>
        <v>#N/A</v>
      </c>
      <c r="C4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bpgelljiausue8color1set=8pc200set</v>
      </c>
      <c r="D453" t="s">
        <v>496</v>
      </c>
      <c r="E453" s="1" t="s">
        <v>3457</v>
      </c>
      <c r="F453">
        <v>3</v>
      </c>
      <c r="H453">
        <f ca="1">_xlfn.IFNA(SUMIF(MG_3[Column3],Table6[POINTER],MG_3[TOTAL]),"")</f>
        <v>0</v>
      </c>
      <c r="I453">
        <f ca="1">SUM(Table6[[#This Row],[AWAL]],Table6[[#This Row],[M_3]])</f>
        <v>3</v>
      </c>
    </row>
    <row r="454" spans="2:9" hidden="1" x14ac:dyDescent="0.25">
      <c r="B454" t="e">
        <f ca="1">MATCH(Table6[POINTER],MG_3[Column3],0)</f>
        <v>#N/A</v>
      </c>
      <c r="C4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bpgellk593144ls</v>
      </c>
      <c r="D454" t="s">
        <v>497</v>
      </c>
      <c r="E454" s="1" t="s">
        <v>3359</v>
      </c>
      <c r="F454">
        <v>26</v>
      </c>
      <c r="H454">
        <f ca="1">_xlfn.IFNA(SUMIF(MG_3[Column3],Table6[POINTER],MG_3[TOTAL]),"")</f>
        <v>0</v>
      </c>
      <c r="I454">
        <f ca="1">SUM(Table6[[#This Row],[AWAL]],Table6[[#This Row],[M_3]])</f>
        <v>26</v>
      </c>
    </row>
    <row r="455" spans="2:9" hidden="1" x14ac:dyDescent="0.25">
      <c r="B455" t="e">
        <f ca="1">MATCH(Table6[POINTER],MG_3[Column3],0)</f>
        <v>#N/A</v>
      </c>
      <c r="C4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bpgellmicrotop808ht200ls</v>
      </c>
      <c r="D455" t="s">
        <v>498</v>
      </c>
      <c r="E455" s="1" t="s">
        <v>3321</v>
      </c>
      <c r="F455">
        <v>6</v>
      </c>
      <c r="H455">
        <f ca="1">_xlfn.IFNA(SUMIF(MG_3[Column3],Table6[POINTER],MG_3[TOTAL]),"")</f>
        <v>0</v>
      </c>
      <c r="I455">
        <f ca="1">SUM(Table6[[#This Row],[AWAL]],Table6[[#This Row],[M_3]])</f>
        <v>6</v>
      </c>
    </row>
    <row r="456" spans="2:9" hidden="1" x14ac:dyDescent="0.25">
      <c r="B456" t="e">
        <f ca="1">MATCH(Table6[POINTER],MG_3[Column3],0)</f>
        <v>#N/A</v>
      </c>
      <c r="C4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bpgellmp10124144ls</v>
      </c>
      <c r="D456" t="s">
        <v>499</v>
      </c>
      <c r="E456" s="1" t="s">
        <v>3359</v>
      </c>
      <c r="F456">
        <v>2</v>
      </c>
      <c r="H456">
        <f ca="1">_xlfn.IFNA(SUMIF(MG_3[Column3],Table6[POINTER],MG_3[TOTAL]),"")</f>
        <v>0</v>
      </c>
      <c r="I456">
        <f ca="1">SUM(Table6[[#This Row],[AWAL]],Table6[[#This Row],[M_3]])</f>
        <v>2</v>
      </c>
    </row>
    <row r="457" spans="2:9" hidden="1" x14ac:dyDescent="0.25">
      <c r="B457" t="e">
        <f ca="1">MATCH(Table6[POINTER],MG_3[Column3],0)</f>
        <v>#N/A</v>
      </c>
      <c r="C4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bpgellmp1118144ls</v>
      </c>
      <c r="D457" t="s">
        <v>500</v>
      </c>
      <c r="E457" s="1" t="s">
        <v>3359</v>
      </c>
      <c r="F457">
        <v>5</v>
      </c>
      <c r="H457">
        <f ca="1">_xlfn.IFNA(SUMIF(MG_3[Column3],Table6[POINTER],MG_3[TOTAL]),"")</f>
        <v>0</v>
      </c>
      <c r="I457">
        <f ca="1">SUM(Table6[[#This Row],[AWAL]],Table6[[#This Row],[M_3]])</f>
        <v>5</v>
      </c>
    </row>
    <row r="458" spans="2:9" hidden="1" x14ac:dyDescent="0.25">
      <c r="B458" t="e">
        <f ca="1">MATCH(Table6[POINTER],MG_3[Column3],0)</f>
        <v>#N/A</v>
      </c>
      <c r="C4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bpgellnatto88551x48144ls</v>
      </c>
      <c r="D458" t="s">
        <v>501</v>
      </c>
      <c r="E458" s="1" t="s">
        <v>3359</v>
      </c>
      <c r="F458">
        <v>3</v>
      </c>
      <c r="H458">
        <f ca="1">_xlfn.IFNA(SUMIF(MG_3[Column3],Table6[POINTER],MG_3[TOTAL]),"")</f>
        <v>0</v>
      </c>
      <c r="I458">
        <f ca="1">SUM(Table6[[#This Row],[AWAL]],Table6[[#This Row],[M_3]])</f>
        <v>3</v>
      </c>
    </row>
    <row r="459" spans="2:9" hidden="1" x14ac:dyDescent="0.25">
      <c r="B459" t="e">
        <f ca="1">MATCH(Table6[POINTER],MG_3[Column3],0)</f>
        <v>#N/A</v>
      </c>
      <c r="C4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bpgellpong2merah1dos=2090dos</v>
      </c>
      <c r="D459" t="s">
        <v>502</v>
      </c>
      <c r="E459" s="1" t="s">
        <v>3458</v>
      </c>
      <c r="F459">
        <v>4</v>
      </c>
      <c r="H459">
        <f ca="1">_xlfn.IFNA(SUMIF(MG_3[Column3],Table6[POINTER],MG_3[TOTAL]),"")</f>
        <v>0</v>
      </c>
      <c r="I459">
        <f ca="1">SUM(Table6[[#This Row],[AWAL]],Table6[[#This Row],[M_3]])</f>
        <v>4</v>
      </c>
    </row>
    <row r="460" spans="2:9" hidden="1" x14ac:dyDescent="0.25">
      <c r="B460" t="e">
        <f ca="1">MATCH(Table6[POINTER],MG_3[Column3],0)</f>
        <v>#N/A</v>
      </c>
      <c r="C4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bpgellsanmao2320144ls</v>
      </c>
      <c r="D460" t="s">
        <v>503</v>
      </c>
      <c r="E460" s="1" t="s">
        <v>3359</v>
      </c>
      <c r="F460">
        <v>5</v>
      </c>
      <c r="H460">
        <f ca="1">_xlfn.IFNA(SUMIF(MG_3[Column3],Table6[POINTER],MG_3[TOTAL]),"")</f>
        <v>0</v>
      </c>
      <c r="I460">
        <f ca="1">SUM(Table6[[#This Row],[AWAL]],Table6[[#This Row],[M_3]])</f>
        <v>5</v>
      </c>
    </row>
    <row r="461" spans="2:9" hidden="1" x14ac:dyDescent="0.25">
      <c r="B461" t="e">
        <f ca="1">MATCH(Table6[POINTER],MG_3[Column3],0)</f>
        <v>#N/A</v>
      </c>
      <c r="C4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bpgellsanmao95781728pc</v>
      </c>
      <c r="D461" t="s">
        <v>504</v>
      </c>
      <c r="E461" s="1" t="s">
        <v>3374</v>
      </c>
      <c r="F461">
        <v>5</v>
      </c>
      <c r="H461">
        <f ca="1">_xlfn.IFNA(SUMIF(MG_3[Column3],Table6[POINTER],MG_3[TOTAL]),"")</f>
        <v>0</v>
      </c>
      <c r="I461">
        <f ca="1">SUM(Table6[[#This Row],[AWAL]],Table6[[#This Row],[M_3]])</f>
        <v>5</v>
      </c>
    </row>
    <row r="462" spans="2:9" hidden="1" x14ac:dyDescent="0.25">
      <c r="B462" t="e">
        <f ca="1">MATCH(Table6[POINTER],MG_3[Column3],0)</f>
        <v>#N/A</v>
      </c>
      <c r="C4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bpgellsanmao959031728pc</v>
      </c>
      <c r="D462" t="s">
        <v>505</v>
      </c>
      <c r="E462" s="1" t="s">
        <v>3374</v>
      </c>
      <c r="F462">
        <v>2</v>
      </c>
      <c r="H462">
        <f ca="1">_xlfn.IFNA(SUMIF(MG_3[Column3],Table6[POINTER],MG_3[TOTAL]),"")</f>
        <v>0</v>
      </c>
      <c r="I462">
        <f ca="1">SUM(Table6[[#This Row],[AWAL]],Table6[[#This Row],[M_3]])</f>
        <v>2</v>
      </c>
    </row>
    <row r="463" spans="2:9" hidden="1" x14ac:dyDescent="0.25">
      <c r="B463" t="e">
        <f ca="1">MATCH(Table6[POINTER],MG_3[Column3],0)</f>
        <v>#N/A</v>
      </c>
      <c r="C4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bpgellsanmao97333144ls</v>
      </c>
      <c r="D463" t="s">
        <v>506</v>
      </c>
      <c r="E463" s="1" t="s">
        <v>3359</v>
      </c>
      <c r="F463">
        <v>2</v>
      </c>
      <c r="H463">
        <f ca="1">_xlfn.IFNA(SUMIF(MG_3[Column3],Table6[POINTER],MG_3[TOTAL]),"")</f>
        <v>0</v>
      </c>
      <c r="I463">
        <f ca="1">SUM(Table6[[#This Row],[AWAL]],Table6[[#This Row],[M_3]])</f>
        <v>2</v>
      </c>
    </row>
    <row r="464" spans="2:9" hidden="1" x14ac:dyDescent="0.25">
      <c r="B464" t="e">
        <f ca="1">MATCH(Table6[POINTER],MG_3[Column3],0)</f>
        <v>#N/A</v>
      </c>
      <c r="C4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bpgellsanmao9909144ls</v>
      </c>
      <c r="D464" t="s">
        <v>507</v>
      </c>
      <c r="E464" s="1" t="s">
        <v>3359</v>
      </c>
      <c r="F464">
        <v>7</v>
      </c>
      <c r="H464">
        <f ca="1">_xlfn.IFNA(SUMIF(MG_3[Column3],Table6[POINTER],MG_3[TOTAL]),"")</f>
        <v>0</v>
      </c>
      <c r="I464">
        <f ca="1">SUM(Table6[[#This Row],[AWAL]],Table6[[#This Row],[M_3]])</f>
        <v>7</v>
      </c>
    </row>
    <row r="465" spans="2:9" hidden="1" x14ac:dyDescent="0.25">
      <c r="B465" t="e">
        <f ca="1">MATCH(Table6[POINTER],MG_3[Column3],0)</f>
        <v>#N/A</v>
      </c>
      <c r="C4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bpgellspraygp218144ls</v>
      </c>
      <c r="D465" t="s">
        <v>508</v>
      </c>
      <c r="E465" s="1" t="s">
        <v>3359</v>
      </c>
      <c r="F465">
        <v>2</v>
      </c>
      <c r="H465">
        <f ca="1">_xlfn.IFNA(SUMIF(MG_3[Column3],Table6[POINTER],MG_3[TOTAL]),"")</f>
        <v>0</v>
      </c>
      <c r="I465">
        <f ca="1">SUM(Table6[[#This Row],[AWAL]],Table6[[#This Row],[M_3]])</f>
        <v>2</v>
      </c>
    </row>
    <row r="466" spans="2:9" hidden="1" x14ac:dyDescent="0.25">
      <c r="B466" t="e">
        <f ca="1">MATCH(Table6[POINTER],MG_3[Column3],0)</f>
        <v>#N/A</v>
      </c>
      <c r="C4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bpgliter12wbdo2912c14144160set</v>
      </c>
      <c r="D466" t="s">
        <v>509</v>
      </c>
      <c r="E466" s="1" t="s">
        <v>3459</v>
      </c>
      <c r="F466">
        <v>5</v>
      </c>
      <c r="H466">
        <f ca="1">_xlfn.IFNA(SUMIF(MG_3[Column3],Table6[POINTER],MG_3[TOTAL]),"")</f>
        <v>0</v>
      </c>
      <c r="I466">
        <f ca="1">SUM(Table6[[#This Row],[AWAL]],Table6[[#This Row],[M_3]])</f>
        <v>5</v>
      </c>
    </row>
    <row r="467" spans="2:9" hidden="1" x14ac:dyDescent="0.25">
      <c r="B467" t="e">
        <f ca="1">MATCH(Table6[POINTER],MG_3[Column3],0)</f>
        <v>#N/A</v>
      </c>
      <c r="C4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bpgliter12wbdo4912c141471920pc</v>
      </c>
      <c r="D467" t="s">
        <v>510</v>
      </c>
      <c r="E467" s="1" t="s">
        <v>3460</v>
      </c>
      <c r="F467">
        <v>8</v>
      </c>
      <c r="H467">
        <f ca="1">_xlfn.IFNA(SUMIF(MG_3[Column3],Table6[POINTER],MG_3[TOTAL]),"")</f>
        <v>0</v>
      </c>
      <c r="I467">
        <f ca="1">SUM(Table6[[#This Row],[AWAL]],Table6[[#This Row],[M_3]])</f>
        <v>8</v>
      </c>
    </row>
    <row r="468" spans="2:9" hidden="1" x14ac:dyDescent="0.25">
      <c r="B468" t="e">
        <f ca="1">MATCH(Table6[POINTER],MG_3[Column3],0)</f>
        <v>#N/A</v>
      </c>
      <c r="C4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bpgliter12wc1133160set</v>
      </c>
      <c r="D468" t="s">
        <v>511</v>
      </c>
      <c r="E468" s="1" t="s">
        <v>3459</v>
      </c>
      <c r="F468">
        <v>9</v>
      </c>
      <c r="H468">
        <f ca="1">_xlfn.IFNA(SUMIF(MG_3[Column3],Table6[POINTER],MG_3[TOTAL]),"")</f>
        <v>0</v>
      </c>
      <c r="I468">
        <f ca="1">SUM(Table6[[#This Row],[AWAL]],Table6[[#This Row],[M_3]])</f>
        <v>9</v>
      </c>
    </row>
    <row r="469" spans="2:9" hidden="1" x14ac:dyDescent="0.25">
      <c r="B469" t="e">
        <f ca="1">MATCH(Table6[POINTER],MG_3[Column3],0)</f>
        <v>#N/A</v>
      </c>
      <c r="C4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bpgliter12wk701a1k7014144ls</v>
      </c>
      <c r="D469" t="s">
        <v>512</v>
      </c>
      <c r="E469" s="1" t="s">
        <v>3359</v>
      </c>
      <c r="F469">
        <v>5</v>
      </c>
      <c r="H469">
        <f ca="1">_xlfn.IFNA(SUMIF(MG_3[Column3],Table6[POINTER],MG_3[TOTAL]),"")</f>
        <v>0</v>
      </c>
      <c r="I469">
        <f ca="1">SUM(Table6[[#This Row],[AWAL]],Table6[[#This Row],[M_3]])</f>
        <v>5</v>
      </c>
    </row>
    <row r="470" spans="2:9" hidden="1" x14ac:dyDescent="0.25">
      <c r="B470" t="e">
        <f ca="1">MATCH(Table6[POINTER],MG_3[Column3],0)</f>
        <v>#N/A</v>
      </c>
      <c r="C4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bpgp1022144ls</v>
      </c>
      <c r="D470" t="s">
        <v>513</v>
      </c>
      <c r="E470" s="1" t="s">
        <v>3359</v>
      </c>
      <c r="F470">
        <v>4</v>
      </c>
      <c r="H470">
        <f ca="1">_xlfn.IFNA(SUMIF(MG_3[Column3],Table6[POINTER],MG_3[TOTAL]),"")</f>
        <v>0</v>
      </c>
      <c r="I470">
        <f ca="1">SUM(Table6[[#This Row],[AWAL]],Table6[[#This Row],[M_3]])</f>
        <v>4</v>
      </c>
    </row>
    <row r="471" spans="2:9" hidden="1" x14ac:dyDescent="0.25">
      <c r="B471" t="e">
        <f ca="1">MATCH(Table6[POINTER],MG_3[Column3],0)</f>
        <v>#N/A</v>
      </c>
      <c r="C4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bpgp3139180ls</v>
      </c>
      <c r="D471" t="s">
        <v>514</v>
      </c>
      <c r="E471" s="1" t="s">
        <v>3461</v>
      </c>
      <c r="F471">
        <v>3</v>
      </c>
      <c r="H471">
        <f ca="1">_xlfn.IFNA(SUMIF(MG_3[Column3],Table6[POINTER],MG_3[TOTAL]),"")</f>
        <v>0</v>
      </c>
      <c r="I471">
        <f ca="1">SUM(Table6[[#This Row],[AWAL]],Table6[[#This Row],[M_3]])</f>
        <v>3</v>
      </c>
    </row>
    <row r="472" spans="2:9" hidden="1" x14ac:dyDescent="0.25">
      <c r="B472" t="e">
        <f ca="1">MATCH(Table6[POINTER],MG_3[Column3],0)</f>
        <v>#N/A</v>
      </c>
      <c r="C4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bpgp609144ls</v>
      </c>
      <c r="D472" t="s">
        <v>515</v>
      </c>
      <c r="E472" s="1" t="s">
        <v>3359</v>
      </c>
      <c r="F472">
        <v>4</v>
      </c>
      <c r="H472">
        <f ca="1">_xlfn.IFNA(SUMIF(MG_3[Column3],Table6[POINTER],MG_3[TOTAL]),"")</f>
        <v>0</v>
      </c>
      <c r="I472">
        <f ca="1">SUM(Table6[[#This Row],[AWAL]],Table6[[#This Row],[M_3]])</f>
        <v>4</v>
      </c>
    </row>
    <row r="473" spans="2:9" hidden="1" x14ac:dyDescent="0.25">
      <c r="B473" t="e">
        <f ca="1">MATCH(Table6[POINTER],MG_3[Column3],0)</f>
        <v>#N/A</v>
      </c>
      <c r="C4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bpgp7037192ls</v>
      </c>
      <c r="D473" t="s">
        <v>516</v>
      </c>
      <c r="E473" s="1" t="s">
        <v>3448</v>
      </c>
      <c r="F473">
        <v>4</v>
      </c>
      <c r="H473">
        <f ca="1">_xlfn.IFNA(SUMIF(MG_3[Column3],Table6[POINTER],MG_3[TOTAL]),"")</f>
        <v>0</v>
      </c>
      <c r="I473">
        <f ca="1">SUM(Table6[[#This Row],[AWAL]],Table6[[#This Row],[M_3]])</f>
        <v>4</v>
      </c>
    </row>
    <row r="474" spans="2:9" hidden="1" x14ac:dyDescent="0.25">
      <c r="B474" t="e">
        <f ca="1">MATCH(Table6[POINTER],MG_3[Column3],0)</f>
        <v>#N/A</v>
      </c>
      <c r="C4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bpgp9002192ls</v>
      </c>
      <c r="D474" t="s">
        <v>517</v>
      </c>
      <c r="E474" s="1" t="s">
        <v>3448</v>
      </c>
      <c r="F474">
        <v>2</v>
      </c>
      <c r="H474">
        <f ca="1">_xlfn.IFNA(SUMIF(MG_3[Column3],Table6[POINTER],MG_3[TOTAL]),"")</f>
        <v>0</v>
      </c>
      <c r="I474">
        <f ca="1">SUM(Table6[[#This Row],[AWAL]],Table6[[#This Row],[M_3]])</f>
        <v>2</v>
      </c>
    </row>
    <row r="475" spans="2:9" hidden="1" x14ac:dyDescent="0.25">
      <c r="B475" t="e">
        <f ca="1">MATCH(Table6[POINTER],MG_3[Column3],0)</f>
        <v>#N/A</v>
      </c>
      <c r="C4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bpgp91121900610192ls</v>
      </c>
      <c r="D475" t="s">
        <v>518</v>
      </c>
      <c r="E475" s="1" t="s">
        <v>3448</v>
      </c>
      <c r="F475">
        <v>11</v>
      </c>
      <c r="H475">
        <f ca="1">_xlfn.IFNA(SUMIF(MG_3[Column3],Table6[POINTER],MG_3[TOTAL]),"")</f>
        <v>0</v>
      </c>
      <c r="I475">
        <f ca="1">SUM(Table6[[#This Row],[AWAL]],Table6[[#This Row],[M_3]])</f>
        <v>11</v>
      </c>
    </row>
    <row r="476" spans="2:9" hidden="1" x14ac:dyDescent="0.25">
      <c r="B476" t="e">
        <f ca="1">MATCH(Table6[POINTER],MG_3[Column3],0)</f>
        <v>#N/A</v>
      </c>
      <c r="C4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bphapusv679196ls</v>
      </c>
      <c r="D476" t="s">
        <v>519</v>
      </c>
      <c r="E476" s="1" t="s">
        <v>3330</v>
      </c>
      <c r="F476">
        <v>8</v>
      </c>
      <c r="H476">
        <f ca="1">_xlfn.IFNA(SUMIF(MG_3[Column3],Table6[POINTER],MG_3[TOTAL]),"")</f>
        <v>0</v>
      </c>
      <c r="I476">
        <f ca="1">SUM(Table6[[#This Row],[AWAL]],Table6[[#This Row],[M_3]])</f>
        <v>8</v>
      </c>
    </row>
    <row r="477" spans="2:9" hidden="1" x14ac:dyDescent="0.25">
      <c r="B477" t="e">
        <f ca="1">MATCH(Table6[POINTER],MG_3[Column3],0)</f>
        <v>#N/A</v>
      </c>
      <c r="C4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bpheroset5020ls</v>
      </c>
      <c r="D477" t="s">
        <v>520</v>
      </c>
      <c r="E477" s="1" t="s">
        <v>3309</v>
      </c>
      <c r="F477">
        <v>8</v>
      </c>
      <c r="H477">
        <f ca="1">_xlfn.IFNA(SUMIF(MG_3[Column3],Table6[POINTER],MG_3[TOTAL]),"")</f>
        <v>0</v>
      </c>
      <c r="I477">
        <f ca="1">SUM(Table6[[#This Row],[AWAL]],Table6[[#This Row],[M_3]])</f>
        <v>8</v>
      </c>
    </row>
    <row r="478" spans="2:9" hidden="1" x14ac:dyDescent="0.25">
      <c r="B478" t="e">
        <f ca="1">MATCH(Table6[POINTER],MG_3[Column3],0)</f>
        <v>#N/A</v>
      </c>
      <c r="C4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bphkpanjang3660box</v>
      </c>
      <c r="D478" t="s">
        <v>521</v>
      </c>
      <c r="E478" s="1" t="s">
        <v>3363</v>
      </c>
      <c r="F478">
        <v>2</v>
      </c>
      <c r="H478">
        <f ca="1">_xlfn.IFNA(SUMIF(MG_3[Column3],Table6[POINTER],MG_3[TOTAL]),"")</f>
        <v>0</v>
      </c>
      <c r="I478">
        <f ca="1">SUM(Table6[[#This Row],[AWAL]],Table6[[#This Row],[M_3]])</f>
        <v>2</v>
      </c>
    </row>
    <row r="479" spans="2:9" hidden="1" x14ac:dyDescent="0.25">
      <c r="B479" t="e">
        <f ca="1">MATCH(Table6[POINTER],MG_3[Column3],0)</f>
        <v>#N/A</v>
      </c>
      <c r="C4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bpht590balontiup3mp2131ayunandemon1box48136box</v>
      </c>
      <c r="D479" t="s">
        <v>522</v>
      </c>
      <c r="E479" s="1" t="s">
        <v>3355</v>
      </c>
      <c r="F479">
        <v>4</v>
      </c>
      <c r="H479">
        <f ca="1">_xlfn.IFNA(SUMIF(MG_3[Column3],Table6[POINTER],MG_3[TOTAL]),"")</f>
        <v>0</v>
      </c>
      <c r="I479">
        <f ca="1">SUM(Table6[[#This Row],[AWAL]],Table6[[#This Row],[M_3]])</f>
        <v>4</v>
      </c>
    </row>
    <row r="480" spans="2:9" hidden="1" x14ac:dyDescent="0.25">
      <c r="B480" t="e">
        <f ca="1">MATCH(Table6[POINTER],MG_3[Column3],0)</f>
        <v>#N/A</v>
      </c>
      <c r="C4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bpikantali200ls</v>
      </c>
      <c r="D480" t="s">
        <v>523</v>
      </c>
      <c r="E480" s="1" t="s">
        <v>3321</v>
      </c>
      <c r="F480">
        <v>2</v>
      </c>
      <c r="H480">
        <f ca="1">_xlfn.IFNA(SUMIF(MG_3[Column3],Table6[POINTER],MG_3[TOTAL]),"")</f>
        <v>0</v>
      </c>
      <c r="I480">
        <f ca="1">SUM(Table6[[#This Row],[AWAL]],Table6[[#This Row],[M_3]])</f>
        <v>2</v>
      </c>
    </row>
    <row r="481" spans="2:9" hidden="1" x14ac:dyDescent="0.25">
      <c r="B481" t="e">
        <f ca="1">MATCH(Table6[POINTER],MG_3[Column3],0)</f>
        <v>#N/A</v>
      </c>
      <c r="C4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bpjb273100036box</v>
      </c>
      <c r="D481" t="s">
        <v>524</v>
      </c>
      <c r="E481" s="1" t="s">
        <v>3355</v>
      </c>
      <c r="F481">
        <v>8</v>
      </c>
      <c r="H481">
        <f ca="1">_xlfn.IFNA(SUMIF(MG_3[Column3],Table6[POINTER],MG_3[TOTAL]),"")</f>
        <v>0</v>
      </c>
      <c r="I481">
        <f ca="1">SUM(Table6[[#This Row],[AWAL]],Table6[[#This Row],[M_3]])</f>
        <v>8</v>
      </c>
    </row>
    <row r="482" spans="2:9" hidden="1" x14ac:dyDescent="0.25">
      <c r="B482" t="e">
        <f ca="1">MATCH(Table6[POINTER],MG_3[Column3],0)</f>
        <v>#N/A</v>
      </c>
      <c r="C4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bpkg1b144ls</v>
      </c>
      <c r="D482" t="s">
        <v>525</v>
      </c>
      <c r="E482" s="1" t="s">
        <v>3359</v>
      </c>
      <c r="F482">
        <v>6</v>
      </c>
      <c r="H482">
        <f ca="1">_xlfn.IFNA(SUMIF(MG_3[Column3],Table6[POINTER],MG_3[TOTAL]),"")</f>
        <v>0</v>
      </c>
      <c r="I482">
        <f ca="1">SUM(Table6[[#This Row],[AWAL]],Table6[[#This Row],[M_3]])</f>
        <v>6</v>
      </c>
    </row>
    <row r="483" spans="2:9" hidden="1" x14ac:dyDescent="0.25">
      <c r="B483" t="e">
        <f ca="1">MATCH(Table6[POINTER],MG_3[Column3],0)</f>
        <v>#N/A</v>
      </c>
      <c r="C4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bplightkittyhand20box</v>
      </c>
      <c r="D483" t="s">
        <v>526</v>
      </c>
      <c r="E483" s="1" t="s">
        <v>3403</v>
      </c>
      <c r="F483">
        <v>4</v>
      </c>
      <c r="H483">
        <f ca="1">_xlfn.IFNA(SUMIF(MG_3[Column3],Table6[POINTER],MG_3[TOTAL]),"")</f>
        <v>0</v>
      </c>
      <c r="I483">
        <f ca="1">SUM(Table6[[#This Row],[AWAL]],Table6[[#This Row],[M_3]])</f>
        <v>4</v>
      </c>
    </row>
    <row r="484" spans="2:9" hidden="1" x14ac:dyDescent="0.25">
      <c r="B484" t="e">
        <f ca="1">MATCH(Table6[POINTER],MG_3[Column3],0)</f>
        <v>#N/A</v>
      </c>
      <c r="C4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bplightprincesshand20box</v>
      </c>
      <c r="D484" t="s">
        <v>527</v>
      </c>
      <c r="E484" s="1" t="s">
        <v>3403</v>
      </c>
      <c r="F484">
        <v>9</v>
      </c>
      <c r="H484">
        <f ca="1">_xlfn.IFNA(SUMIF(MG_3[Column3],Table6[POINTER],MG_3[TOTAL]),"")</f>
        <v>0</v>
      </c>
      <c r="I484">
        <f ca="1">SUM(Table6[[#This Row],[AWAL]],Table6[[#This Row],[M_3]])</f>
        <v>9</v>
      </c>
    </row>
    <row r="485" spans="2:9" hidden="1" x14ac:dyDescent="0.25">
      <c r="B485" t="e">
        <f ca="1">MATCH(Table6[POINTER],MG_3[Column3],0)</f>
        <v>#N/A</v>
      </c>
      <c r="C4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bpmanik0011x6040box</v>
      </c>
      <c r="D485" t="s">
        <v>528</v>
      </c>
      <c r="E485" s="1" t="s">
        <v>3376</v>
      </c>
      <c r="F485">
        <v>9</v>
      </c>
      <c r="H485">
        <f ca="1">_xlfn.IFNA(SUMIF(MG_3[Column3],Table6[POINTER],MG_3[TOTAL]),"")</f>
        <v>0</v>
      </c>
      <c r="I485">
        <f ca="1">SUM(Table6[[#This Row],[AWAL]],Table6[[#This Row],[M_3]])</f>
        <v>9</v>
      </c>
    </row>
    <row r="486" spans="2:9" hidden="1" x14ac:dyDescent="0.25">
      <c r="B486" t="e">
        <f ca="1">MATCH(Table6[POINTER],MG_3[Column3],0)</f>
        <v>#N/A</v>
      </c>
      <c r="C4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bpmd104tangan350ls</v>
      </c>
      <c r="D486" t="s">
        <v>529</v>
      </c>
      <c r="E486" s="1" t="s">
        <v>3462</v>
      </c>
      <c r="F486">
        <v>2</v>
      </c>
      <c r="H486">
        <f ca="1">_xlfn.IFNA(SUMIF(MG_3[Column3],Table6[POINTER],MG_3[TOTAL]),"")</f>
        <v>0</v>
      </c>
      <c r="I486">
        <f ca="1">SUM(Table6[[#This Row],[AWAL]],Table6[[#This Row],[M_3]])</f>
        <v>2</v>
      </c>
    </row>
    <row r="487" spans="2:9" hidden="1" x14ac:dyDescent="0.25">
      <c r="B487" t="e">
        <f ca="1">MATCH(Table6[POINTER],MG_3[Column3],0)</f>
        <v>#N/A</v>
      </c>
      <c r="C4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bpmejabps202foot500pc</v>
      </c>
      <c r="D487" t="s">
        <v>530</v>
      </c>
      <c r="E487" s="1" t="s">
        <v>3328</v>
      </c>
      <c r="F487">
        <v>7</v>
      </c>
      <c r="H487">
        <f ca="1">_xlfn.IFNA(SUMIF(MG_3[Column3],Table6[POINTER],MG_3[TOTAL]),"")</f>
        <v>0</v>
      </c>
      <c r="I487">
        <f ca="1">SUM(Table6[[#This Row],[AWAL]],Table6[[#This Row],[M_3]])</f>
        <v>7</v>
      </c>
    </row>
    <row r="488" spans="2:9" hidden="1" x14ac:dyDescent="0.25">
      <c r="B488" t="e">
        <f ca="1">MATCH(Table6[POINTER],MG_3[Column3],0)</f>
        <v>#N/A</v>
      </c>
      <c r="C4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bpmilk302361440pc</v>
      </c>
      <c r="D488" t="s">
        <v>531</v>
      </c>
      <c r="E488" s="1" t="s">
        <v>3353</v>
      </c>
      <c r="F488">
        <v>35</v>
      </c>
      <c r="H488">
        <f ca="1">_xlfn.IFNA(SUMIF(MG_3[Column3],Table6[POINTER],MG_3[TOTAL]),"")</f>
        <v>0</v>
      </c>
      <c r="I488">
        <f ca="1">SUM(Table6[[#This Row],[AWAL]],Table6[[#This Row],[M_3]])</f>
        <v>35</v>
      </c>
    </row>
    <row r="489" spans="2:9" hidden="1" x14ac:dyDescent="0.25">
      <c r="B489" t="e">
        <f ca="1">MATCH(Table6[POINTER],MG_3[Column3],0)</f>
        <v>#N/A</v>
      </c>
      <c r="C4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bpminigellmaxxist133c24gr</v>
      </c>
      <c r="D489" t="s">
        <v>532</v>
      </c>
      <c r="E489" s="1" t="s">
        <v>3463</v>
      </c>
      <c r="F489">
        <v>2</v>
      </c>
      <c r="H489">
        <f ca="1">_xlfn.IFNA(SUMIF(MG_3[Column3],Table6[POINTER],MG_3[TOTAL]),"")</f>
        <v>0</v>
      </c>
      <c r="I489">
        <f ca="1">SUM(Table6[[#This Row],[AWAL]],Table6[[#This Row],[M_3]])</f>
        <v>2</v>
      </c>
    </row>
    <row r="490" spans="2:9" hidden="1" x14ac:dyDescent="0.25">
      <c r="B490" t="e">
        <f ca="1">MATCH(Table6[POINTER],MG_3[Column3],0)</f>
        <v>#N/A</v>
      </c>
      <c r="C4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bpminigellsparklegold144ls</v>
      </c>
      <c r="D490" t="s">
        <v>533</v>
      </c>
      <c r="E490" s="1" t="s">
        <v>3359</v>
      </c>
      <c r="F490">
        <v>1</v>
      </c>
      <c r="H490">
        <f ca="1">_xlfn.IFNA(SUMIF(MG_3[Column3],Table6[POINTER],MG_3[TOTAL]),"")</f>
        <v>0</v>
      </c>
      <c r="I490">
        <f ca="1">SUM(Table6[[#This Row],[AWAL]],Table6[[#This Row],[M_3]])</f>
        <v>1</v>
      </c>
    </row>
    <row r="491" spans="2:9" hidden="1" x14ac:dyDescent="0.25">
      <c r="B491" t="e">
        <f ca="1">MATCH(Table6[POINTER],MG_3[Column3],0)</f>
        <v>#N/A</v>
      </c>
      <c r="C4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bpmmbening300ma250ls</v>
      </c>
      <c r="D491" t="s">
        <v>534</v>
      </c>
      <c r="E491" s="1" t="s">
        <v>3464</v>
      </c>
      <c r="F491">
        <v>2</v>
      </c>
      <c r="H491">
        <f ca="1">_xlfn.IFNA(SUMIF(MG_3[Column3],Table6[POINTER],MG_3[TOTAL]),"")</f>
        <v>0</v>
      </c>
      <c r="I491">
        <f ca="1">SUM(Table6[[#This Row],[AWAL]],Table6[[#This Row],[M_3]])</f>
        <v>2</v>
      </c>
    </row>
    <row r="492" spans="2:9" hidden="1" x14ac:dyDescent="0.25">
      <c r="B492" t="e">
        <f ca="1">MATCH(Table6[POINTER],MG_3[Column3],0)</f>
        <v>#N/A</v>
      </c>
      <c r="C4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bpmmbutek300mb144ls</v>
      </c>
      <c r="D492" t="s">
        <v>535</v>
      </c>
      <c r="E492" s="1" t="s">
        <v>3359</v>
      </c>
      <c r="F492">
        <v>1</v>
      </c>
      <c r="H492">
        <f ca="1">_xlfn.IFNA(SUMIF(MG_3[Column3],Table6[POINTER],MG_3[TOTAL]),"")</f>
        <v>0</v>
      </c>
      <c r="I492">
        <f ca="1">SUM(Table6[[#This Row],[AWAL]],Table6[[#This Row],[M_3]])</f>
        <v>1</v>
      </c>
    </row>
    <row r="493" spans="2:9" hidden="1" x14ac:dyDescent="0.25">
      <c r="B493" t="e">
        <f ca="1">MATCH(Table6[POINTER],MG_3[Column3],0)</f>
        <v>#N/A</v>
      </c>
      <c r="C4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bpmobilkombinasipolos2000pc</v>
      </c>
      <c r="D493" t="s">
        <v>536</v>
      </c>
      <c r="E493" s="1" t="s">
        <v>3454</v>
      </c>
      <c r="F493">
        <v>11</v>
      </c>
      <c r="H493">
        <f ca="1">_xlfn.IFNA(SUMIF(MG_3[Column3],Table6[POINTER],MG_3[TOTAL]),"")</f>
        <v>0</v>
      </c>
      <c r="I493">
        <f ca="1">SUM(Table6[[#This Row],[AWAL]],Table6[[#This Row],[M_3]])</f>
        <v>11</v>
      </c>
    </row>
    <row r="494" spans="2:9" hidden="1" x14ac:dyDescent="0.25">
      <c r="B494" t="e">
        <f ca="1">MATCH(Table6[POINTER],MG_3[Column3],0)</f>
        <v>#N/A</v>
      </c>
      <c r="C4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bpmp0206kincir576pcs</v>
      </c>
      <c r="D494" t="s">
        <v>537</v>
      </c>
      <c r="E494" s="1" t="s">
        <v>3465</v>
      </c>
      <c r="F494">
        <v>2</v>
      </c>
      <c r="H494">
        <f ca="1">_xlfn.IFNA(SUMIF(MG_3[Column3],Table6[POINTER],MG_3[TOTAL]),"")</f>
        <v>0</v>
      </c>
      <c r="I494">
        <f ca="1">SUM(Table6[[#This Row],[AWAL]],Table6[[#This Row],[M_3]])</f>
        <v>2</v>
      </c>
    </row>
    <row r="495" spans="2:9" hidden="1" x14ac:dyDescent="0.25">
      <c r="B495" t="e">
        <f ca="1">MATCH(Table6[POINTER],MG_3[Column3],0)</f>
        <v>#N/A</v>
      </c>
      <c r="C4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bpmp2105minion144ls</v>
      </c>
      <c r="D495" t="s">
        <v>538</v>
      </c>
      <c r="E495" s="1" t="s">
        <v>3359</v>
      </c>
      <c r="F495">
        <v>8</v>
      </c>
      <c r="H495">
        <f ca="1">_xlfn.IFNA(SUMIF(MG_3[Column3],Table6[POINTER],MG_3[TOTAL]),"")</f>
        <v>0</v>
      </c>
      <c r="I495">
        <f ca="1">SUM(Table6[[#This Row],[AWAL]],Table6[[#This Row],[M_3]])</f>
        <v>8</v>
      </c>
    </row>
    <row r="496" spans="2:9" hidden="1" x14ac:dyDescent="0.25">
      <c r="B496" t="e">
        <f ca="1">MATCH(Table6[POINTER],MG_3[Column3],0)</f>
        <v>#N/A</v>
      </c>
      <c r="C4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bpmp6026love144ls</v>
      </c>
      <c r="D496" t="s">
        <v>539</v>
      </c>
      <c r="E496" s="1" t="s">
        <v>3359</v>
      </c>
      <c r="F496">
        <v>6</v>
      </c>
      <c r="H496">
        <f ca="1">_xlfn.IFNA(SUMIF(MG_3[Column3],Table6[POINTER],MG_3[TOTAL]),"")</f>
        <v>0</v>
      </c>
      <c r="I496">
        <f ca="1">SUM(Table6[[#This Row],[AWAL]],Table6[[#This Row],[M_3]])</f>
        <v>6</v>
      </c>
    </row>
    <row r="497" spans="2:9" hidden="1" x14ac:dyDescent="0.25">
      <c r="B497" t="e">
        <f ca="1">MATCH(Table6[POINTER],MG_3[Column3],0)</f>
        <v>#N/A</v>
      </c>
      <c r="C4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bpmp60992smurf1x4836box</v>
      </c>
      <c r="D497" t="s">
        <v>540</v>
      </c>
      <c r="E497" s="1" t="s">
        <v>3355</v>
      </c>
      <c r="F497">
        <v>2</v>
      </c>
      <c r="H497">
        <f ca="1">_xlfn.IFNA(SUMIF(MG_3[Column3],Table6[POINTER],MG_3[TOTAL]),"")</f>
        <v>0</v>
      </c>
      <c r="I497">
        <f ca="1">SUM(Table6[[#This Row],[AWAL]],Table6[[#This Row],[M_3]])</f>
        <v>2</v>
      </c>
    </row>
    <row r="498" spans="2:9" hidden="1" x14ac:dyDescent="0.25">
      <c r="B498" t="e">
        <f ca="1">MATCH(Table6[POINTER],MG_3[Column3],0)</f>
        <v>#N/A</v>
      </c>
      <c r="C4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bponoffmmouse288ls</v>
      </c>
      <c r="D498" t="s">
        <v>541</v>
      </c>
      <c r="E498" s="1" t="s">
        <v>3466</v>
      </c>
      <c r="F498">
        <v>1</v>
      </c>
      <c r="H498">
        <f ca="1">_xlfn.IFNA(SUMIF(MG_3[Column3],Table6[POINTER],MG_3[TOTAL]),"")</f>
        <v>0</v>
      </c>
      <c r="I498">
        <f ca="1">SUM(Table6[[#This Row],[AWAL]],Table6[[#This Row],[M_3]])</f>
        <v>1</v>
      </c>
    </row>
    <row r="499" spans="2:9" hidden="1" x14ac:dyDescent="0.25">
      <c r="B499" t="e">
        <f ca="1">MATCH(Table6[POINTER],MG_3[Column3],0)</f>
        <v>#N/A</v>
      </c>
      <c r="C4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bpougierrabbit48box</v>
      </c>
      <c r="D499" t="s">
        <v>542</v>
      </c>
      <c r="E499" s="1" t="s">
        <v>3354</v>
      </c>
      <c r="F499">
        <v>18</v>
      </c>
      <c r="H499">
        <f ca="1">_xlfn.IFNA(SUMIF(MG_3[Column3],Table6[POINTER],MG_3[TOTAL]),"")</f>
        <v>0</v>
      </c>
      <c r="I499">
        <f ca="1">SUM(Table6[[#This Row],[AWAL]],Table6[[#This Row],[M_3]])</f>
        <v>18</v>
      </c>
    </row>
    <row r="500" spans="2:9" hidden="1" x14ac:dyDescent="0.25">
      <c r="B500" t="e">
        <f ca="1">MATCH(Table6[POINTER],MG_3[Column3],0)</f>
        <v>#N/A</v>
      </c>
      <c r="C5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bppelangi6611200521728pc</v>
      </c>
      <c r="D500" t="s">
        <v>543</v>
      </c>
      <c r="E500" s="1" t="s">
        <v>3374</v>
      </c>
      <c r="F500">
        <v>4</v>
      </c>
      <c r="H500">
        <f ca="1">_xlfn.IFNA(SUMIF(MG_3[Column3],Table6[POINTER],MG_3[TOTAL]),"")</f>
        <v>0</v>
      </c>
      <c r="I500">
        <f ca="1">SUM(Table6[[#This Row],[AWAL]],Table6[[#This Row],[M_3]])</f>
        <v>4</v>
      </c>
    </row>
    <row r="501" spans="2:9" hidden="1" x14ac:dyDescent="0.25">
      <c r="B501" t="e">
        <f ca="1">MATCH(Table6[POINTER],MG_3[Column3],0)</f>
        <v>#N/A</v>
      </c>
      <c r="C5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bppelangi93101728pc</v>
      </c>
      <c r="D501" t="s">
        <v>544</v>
      </c>
      <c r="E501" s="1" t="s">
        <v>3374</v>
      </c>
      <c r="F501">
        <v>2</v>
      </c>
      <c r="H501">
        <f ca="1">_xlfn.IFNA(SUMIF(MG_3[Column3],Table6[POINTER],MG_3[TOTAL]),"")</f>
        <v>0</v>
      </c>
      <c r="I501">
        <f ca="1">SUM(Table6[[#This Row],[AWAL]],Table6[[#This Row],[M_3]])</f>
        <v>2</v>
      </c>
    </row>
    <row r="502" spans="2:9" hidden="1" x14ac:dyDescent="0.25">
      <c r="B502" t="e">
        <f ca="1">MATCH(Table6[POINTER],MG_3[Column3],0)</f>
        <v>#N/A</v>
      </c>
      <c r="C5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bppelna0120grs</v>
      </c>
      <c r="D502" t="s">
        <v>545</v>
      </c>
      <c r="E502" s="1" t="s">
        <v>3467</v>
      </c>
      <c r="F502">
        <v>3</v>
      </c>
      <c r="H502">
        <f ca="1">_xlfn.IFNA(SUMIF(MG_3[Column3],Table6[POINTER],MG_3[TOTAL]),"")</f>
        <v>0</v>
      </c>
      <c r="I502">
        <f ca="1">SUM(Table6[[#This Row],[AWAL]],Table6[[#This Row],[M_3]])</f>
        <v>3</v>
      </c>
    </row>
    <row r="503" spans="2:9" hidden="1" x14ac:dyDescent="0.25">
      <c r="B503" t="e">
        <f ca="1">MATCH(Table6[POINTER],MG_3[Column3],0)</f>
        <v>#N/A</v>
      </c>
      <c r="C5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bppengliterlestari160ls</v>
      </c>
      <c r="D503" t="s">
        <v>546</v>
      </c>
      <c r="E503" s="1" t="s">
        <v>3428</v>
      </c>
      <c r="F503">
        <v>11</v>
      </c>
      <c r="H503">
        <f ca="1">_xlfn.IFNA(SUMIF(MG_3[Column3],Table6[POINTER],MG_3[TOTAL]),"")</f>
        <v>0</v>
      </c>
      <c r="I503">
        <f ca="1">SUM(Table6[[#This Row],[AWAL]],Table6[[#This Row],[M_3]])</f>
        <v>11</v>
      </c>
    </row>
    <row r="504" spans="2:9" hidden="1" x14ac:dyDescent="0.25">
      <c r="B504" t="e">
        <f ca="1">MATCH(Table6[POINTER],MG_3[Column3],0)</f>
        <v>#N/A</v>
      </c>
      <c r="C5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bpsepaturoda08448144ls</v>
      </c>
      <c r="D504" t="s">
        <v>547</v>
      </c>
      <c r="E504" s="1" t="s">
        <v>3359</v>
      </c>
      <c r="F504">
        <v>2</v>
      </c>
      <c r="H504">
        <f ca="1">_xlfn.IFNA(SUMIF(MG_3[Column3],Table6[POINTER],MG_3[TOTAL]),"")</f>
        <v>0</v>
      </c>
      <c r="I504">
        <f ca="1">SUM(Table6[[#This Row],[AWAL]],Table6[[#This Row],[M_3]])</f>
        <v>2</v>
      </c>
    </row>
    <row r="505" spans="2:9" hidden="1" x14ac:dyDescent="0.25">
      <c r="B505" t="e">
        <f ca="1">MATCH(Table6[POINTER],MG_3[Column3],0)</f>
        <v>#N/A</v>
      </c>
      <c r="C5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bpsf2991twoinone192ls</v>
      </c>
      <c r="D505" t="s">
        <v>548</v>
      </c>
      <c r="E505" s="1" t="s">
        <v>3448</v>
      </c>
      <c r="F505">
        <v>11</v>
      </c>
      <c r="H505">
        <f ca="1">_xlfn.IFNA(SUMIF(MG_3[Column3],Table6[POINTER],MG_3[TOTAL]),"")</f>
        <v>0</v>
      </c>
      <c r="I505">
        <f ca="1">SUM(Table6[[#This Row],[AWAL]],Table6[[#This Row],[M_3]])</f>
        <v>11</v>
      </c>
    </row>
    <row r="506" spans="2:9" hidden="1" x14ac:dyDescent="0.25">
      <c r="B506" t="e">
        <f ca="1">MATCH(Table6[POINTER],MG_3[Column3],0)</f>
        <v>#N/A</v>
      </c>
      <c r="C5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bpsika189ht19biru3180ls</v>
      </c>
      <c r="D506" t="s">
        <v>549</v>
      </c>
      <c r="E506" s="1" t="s">
        <v>3461</v>
      </c>
      <c r="F506">
        <v>22</v>
      </c>
      <c r="H506">
        <f ca="1">_xlfn.IFNA(SUMIF(MG_3[Column3],Table6[POINTER],MG_3[TOTAL]),"")</f>
        <v>0</v>
      </c>
      <c r="I506">
        <f ca="1">SUM(Table6[[#This Row],[AWAL]],Table6[[#This Row],[M_3]])</f>
        <v>22</v>
      </c>
    </row>
    <row r="507" spans="2:9" hidden="1" x14ac:dyDescent="0.25">
      <c r="B507" t="e">
        <f ca="1">MATCH(Table6[POINTER],MG_3[Column3],0)</f>
        <v>#N/A</v>
      </c>
      <c r="C5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bpskylines6black144ls</v>
      </c>
      <c r="D507" t="s">
        <v>550</v>
      </c>
      <c r="E507" s="1" t="s">
        <v>3359</v>
      </c>
      <c r="F507">
        <v>3</v>
      </c>
      <c r="H507">
        <f ca="1">_xlfn.IFNA(SUMIF(MG_3[Column3],Table6[POINTER],MG_3[TOTAL]),"")</f>
        <v>0</v>
      </c>
      <c r="I507">
        <f ca="1">SUM(Table6[[#This Row],[AWAL]],Table6[[#This Row],[M_3]])</f>
        <v>3</v>
      </c>
    </row>
    <row r="508" spans="2:9" hidden="1" x14ac:dyDescent="0.25">
      <c r="B508" t="e">
        <f ca="1">MATCH(Table6[POINTER],MG_3[Column3],0)</f>
        <v>#N/A</v>
      </c>
      <c r="C5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bpsmile2038361440pc</v>
      </c>
      <c r="D508" t="s">
        <v>551</v>
      </c>
      <c r="E508" s="1" t="s">
        <v>3353</v>
      </c>
      <c r="F508">
        <v>36</v>
      </c>
      <c r="H508">
        <f ca="1">_xlfn.IFNA(SUMIF(MG_3[Column3],Table6[POINTER],MG_3[TOTAL]),"")</f>
        <v>0</v>
      </c>
      <c r="I508">
        <f ca="1">SUM(Table6[[#This Row],[AWAL]],Table6[[#This Row],[M_3]])</f>
        <v>36</v>
      </c>
    </row>
    <row r="509" spans="2:9" hidden="1" x14ac:dyDescent="0.25">
      <c r="B509" t="e">
        <f ca="1">MATCH(Table6[POINTER],MG_3[Column3],0)</f>
        <v>#N/A</v>
      </c>
      <c r="C5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bpsnoopybening300ma250ls</v>
      </c>
      <c r="D509" t="s">
        <v>552</v>
      </c>
      <c r="E509" s="1" t="s">
        <v>3464</v>
      </c>
      <c r="F509">
        <v>4</v>
      </c>
      <c r="H509">
        <f ca="1">_xlfn.IFNA(SUMIF(MG_3[Column3],Table6[POINTER],MG_3[TOTAL]),"")</f>
        <v>0</v>
      </c>
      <c r="I509">
        <f ca="1">SUM(Table6[[#This Row],[AWAL]],Table6[[#This Row],[M_3]])</f>
        <v>4</v>
      </c>
    </row>
    <row r="510" spans="2:9" hidden="1" x14ac:dyDescent="0.25">
      <c r="B510" t="e">
        <f ca="1">MATCH(Table6[POINTER],MG_3[Column3],0)</f>
        <v>#N/A</v>
      </c>
      <c r="C5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bpsq812144lsn</v>
      </c>
      <c r="D510" t="s">
        <v>553</v>
      </c>
      <c r="E510" s="1" t="s">
        <v>3444</v>
      </c>
      <c r="F510">
        <v>7</v>
      </c>
      <c r="H510">
        <f ca="1">_xlfn.IFNA(SUMIF(MG_3[Column3],Table6[POINTER],MG_3[TOTAL]),"")</f>
        <v>0</v>
      </c>
      <c r="I510">
        <f ca="1">SUM(Table6[[#This Row],[AWAL]],Table6[[#This Row],[M_3]])</f>
        <v>7</v>
      </c>
    </row>
    <row r="511" spans="2:9" hidden="1" x14ac:dyDescent="0.25">
      <c r="B511" t="e">
        <f ca="1">MATCH(Table6[POINTER],MG_3[Column3],0)</f>
        <v>#N/A</v>
      </c>
      <c r="C5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bpst40055wmech</v>
      </c>
      <c r="D511" t="s">
        <v>554</v>
      </c>
      <c r="E511" s="1" t="s">
        <v>3370</v>
      </c>
      <c r="F511">
        <v>2</v>
      </c>
      <c r="H511">
        <f ca="1">_xlfn.IFNA(SUMIF(MG_3[Column3],Table6[POINTER],MG_3[TOTAL]),"")</f>
        <v>0</v>
      </c>
      <c r="I511">
        <f ca="1">SUM(Table6[[#This Row],[AWAL]],Table6[[#This Row],[M_3]])</f>
        <v>2</v>
      </c>
    </row>
    <row r="512" spans="2:9" hidden="1" x14ac:dyDescent="0.25">
      <c r="B512" t="e">
        <f ca="1">MATCH(Table6[POINTER],MG_3[Column3],0)</f>
        <v>#N/A</v>
      </c>
      <c r="C5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bpstandpenb9212500pc</v>
      </c>
      <c r="D512" t="s">
        <v>555</v>
      </c>
      <c r="E512" s="1" t="s">
        <v>3328</v>
      </c>
      <c r="F512">
        <v>2</v>
      </c>
      <c r="H512">
        <f ca="1">_xlfn.IFNA(SUMIF(MG_3[Column3],Table6[POINTER],MG_3[TOTAL]),"")</f>
        <v>0</v>
      </c>
      <c r="I512">
        <f ca="1">SUM(Table6[[#This Row],[AWAL]],Table6[[#This Row],[M_3]])</f>
        <v>2</v>
      </c>
    </row>
    <row r="513" spans="2:9" hidden="1" x14ac:dyDescent="0.25">
      <c r="B513" t="e">
        <f ca="1">MATCH(Table6[POINTER],MG_3[Column3],0)</f>
        <v>#N/A</v>
      </c>
      <c r="C5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bpstickcolortopht12gr</v>
      </c>
      <c r="D513" t="s">
        <v>556</v>
      </c>
      <c r="E513" s="1" t="s">
        <v>3468</v>
      </c>
      <c r="F513">
        <v>4</v>
      </c>
      <c r="H513">
        <f ca="1">_xlfn.IFNA(SUMIF(MG_3[Column3],Table6[POINTER],MG_3[TOTAL]),"")</f>
        <v>0</v>
      </c>
      <c r="I513">
        <f ca="1">SUM(Table6[[#This Row],[AWAL]],Table6[[#This Row],[M_3]])</f>
        <v>4</v>
      </c>
    </row>
    <row r="514" spans="2:9" hidden="1" x14ac:dyDescent="0.25">
      <c r="B514" t="e">
        <f ca="1">MATCH(Table6[POINTER],MG_3[Column3],0)</f>
        <v>#N/A</v>
      </c>
      <c r="C5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bpstickcolortoplightblue12gr</v>
      </c>
      <c r="D514" t="s">
        <v>557</v>
      </c>
      <c r="E514" s="1" t="s">
        <v>3468</v>
      </c>
      <c r="F514">
        <v>3</v>
      </c>
      <c r="H514">
        <f ca="1">_xlfn.IFNA(SUMIF(MG_3[Column3],Table6[POINTER],MG_3[TOTAL]),"")</f>
        <v>0</v>
      </c>
      <c r="I514">
        <f ca="1">SUM(Table6[[#This Row],[AWAL]],Table6[[#This Row],[M_3]])</f>
        <v>3</v>
      </c>
    </row>
    <row r="515" spans="2:9" hidden="1" x14ac:dyDescent="0.25">
      <c r="B515" t="e">
        <f ca="1">MATCH(Table6[POINTER],MG_3[Column3],0)</f>
        <v>#N/A</v>
      </c>
      <c r="C5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bpsulingbutek2856144ls</v>
      </c>
      <c r="D515" t="s">
        <v>558</v>
      </c>
      <c r="E515" s="1" t="s">
        <v>3359</v>
      </c>
      <c r="F515">
        <v>2</v>
      </c>
      <c r="H515">
        <f ca="1">_xlfn.IFNA(SUMIF(MG_3[Column3],Table6[POINTER],MG_3[TOTAL]),"")</f>
        <v>0</v>
      </c>
      <c r="I515">
        <f ca="1">SUM(Table6[[#This Row],[AWAL]],Table6[[#This Row],[M_3]])</f>
        <v>2</v>
      </c>
    </row>
    <row r="516" spans="2:9" hidden="1" x14ac:dyDescent="0.25">
      <c r="B516" t="e">
        <f ca="1">MATCH(Table6[POINTER],MG_3[Column3],0)</f>
        <v>#N/A</v>
      </c>
      <c r="C5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bpt284014w144lsn</v>
      </c>
      <c r="D516" t="s">
        <v>559</v>
      </c>
      <c r="E516" s="1" t="s">
        <v>3444</v>
      </c>
      <c r="F516">
        <v>6</v>
      </c>
      <c r="H516">
        <f ca="1">_xlfn.IFNA(SUMIF(MG_3[Column3],Table6[POINTER],MG_3[TOTAL]),"")</f>
        <v>0</v>
      </c>
      <c r="I516">
        <f ca="1">SUM(Table6[[#This Row],[AWAL]],Table6[[#This Row],[M_3]])</f>
        <v>6</v>
      </c>
    </row>
    <row r="517" spans="2:9" hidden="1" x14ac:dyDescent="0.25">
      <c r="B517" t="e">
        <f ca="1">MATCH(Table6[POINTER],MG_3[Column3],0)</f>
        <v>#N/A</v>
      </c>
      <c r="C5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bptali1835100ls</v>
      </c>
      <c r="D517" t="s">
        <v>560</v>
      </c>
      <c r="E517" s="1" t="s">
        <v>3318</v>
      </c>
      <c r="F517">
        <v>2</v>
      </c>
      <c r="H517">
        <f ca="1">_xlfn.IFNA(SUMIF(MG_3[Column3],Table6[POINTER],MG_3[TOTAL]),"")</f>
        <v>0</v>
      </c>
      <c r="I517">
        <f ca="1">SUM(Table6[[#This Row],[AWAL]],Table6[[#This Row],[M_3]])</f>
        <v>2</v>
      </c>
    </row>
    <row r="518" spans="2:9" hidden="1" x14ac:dyDescent="0.25">
      <c r="B518" t="e">
        <f ca="1">MATCH(Table6[POINTER],MG_3[Column3],0)</f>
        <v>#N/A</v>
      </c>
      <c r="C5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bptalipn1001200ls</v>
      </c>
      <c r="D518" t="s">
        <v>561</v>
      </c>
      <c r="E518" s="1" t="s">
        <v>3321</v>
      </c>
      <c r="F518">
        <v>8</v>
      </c>
      <c r="H518">
        <f ca="1">_xlfn.IFNA(SUMIF(MG_3[Column3],Table6[POINTER],MG_3[TOTAL]),"")</f>
        <v>0</v>
      </c>
      <c r="I518">
        <f ca="1">SUM(Table6[[#This Row],[AWAL]],Table6[[#This Row],[M_3]])</f>
        <v>8</v>
      </c>
    </row>
    <row r="519" spans="2:9" hidden="1" x14ac:dyDescent="0.25">
      <c r="B519" t="e">
        <f ca="1">MATCH(Table6[POINTER],MG_3[Column3],0)</f>
        <v>#N/A</v>
      </c>
      <c r="C5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bptekkenwarnapp3048box</v>
      </c>
      <c r="D519" t="s">
        <v>562</v>
      </c>
      <c r="E519" s="1" t="s">
        <v>3354</v>
      </c>
      <c r="F519">
        <v>3</v>
      </c>
      <c r="H519">
        <f ca="1">_xlfn.IFNA(SUMIF(MG_3[Column3],Table6[POINTER],MG_3[TOTAL]),"")</f>
        <v>0</v>
      </c>
      <c r="I519">
        <f ca="1">SUM(Table6[[#This Row],[AWAL]],Table6[[#This Row],[M_3]])</f>
        <v>3</v>
      </c>
    </row>
    <row r="520" spans="2:9" hidden="1" x14ac:dyDescent="0.25">
      <c r="B520" t="e">
        <f ca="1">MATCH(Table6[POINTER],MG_3[Column3],0)</f>
        <v>#N/A</v>
      </c>
      <c r="C5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bpterompet4836box</v>
      </c>
      <c r="D520" t="s">
        <v>563</v>
      </c>
      <c r="E520" s="1" t="s">
        <v>3355</v>
      </c>
      <c r="F520">
        <v>6</v>
      </c>
      <c r="H520">
        <f ca="1">_xlfn.IFNA(SUMIF(MG_3[Column3],Table6[POINTER],MG_3[TOTAL]),"")</f>
        <v>0</v>
      </c>
      <c r="I520">
        <f ca="1">SUM(Table6[[#This Row],[AWAL]],Table6[[#This Row],[M_3]])</f>
        <v>6</v>
      </c>
    </row>
    <row r="521" spans="2:9" hidden="1" x14ac:dyDescent="0.25">
      <c r="B521" t="e">
        <f ca="1">MATCH(Table6[POINTER],MG_3[Column3],0)</f>
        <v>#N/A</v>
      </c>
      <c r="C5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bptf20376w60lsn</v>
      </c>
      <c r="D521" t="s">
        <v>564</v>
      </c>
      <c r="E521" s="1" t="s">
        <v>3433</v>
      </c>
      <c r="F521">
        <v>8</v>
      </c>
      <c r="H521">
        <f ca="1">_xlfn.IFNA(SUMIF(MG_3[Column3],Table6[POINTER],MG_3[TOTAL]),"")</f>
        <v>0</v>
      </c>
      <c r="I521">
        <f ca="1">SUM(Table6[[#This Row],[AWAL]],Table6[[#This Row],[M_3]])</f>
        <v>8</v>
      </c>
    </row>
    <row r="522" spans="2:9" hidden="1" x14ac:dyDescent="0.25">
      <c r="B522" t="e">
        <f ca="1">MATCH(Table6[POINTER],MG_3[Column3],0)</f>
        <v>#N/A</v>
      </c>
      <c r="C5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bptf228144ls</v>
      </c>
      <c r="D522" t="s">
        <v>565</v>
      </c>
      <c r="E522" s="1" t="s">
        <v>3359</v>
      </c>
      <c r="F522">
        <v>16</v>
      </c>
      <c r="H522">
        <f ca="1">_xlfn.IFNA(SUMIF(MG_3[Column3],Table6[POINTER],MG_3[TOTAL]),"")</f>
        <v>0</v>
      </c>
      <c r="I522">
        <f ca="1">SUM(Table6[[#This Row],[AWAL]],Table6[[#This Row],[M_3]])</f>
        <v>16</v>
      </c>
    </row>
    <row r="523" spans="2:9" hidden="1" x14ac:dyDescent="0.25">
      <c r="B523" t="e">
        <f ca="1">MATCH(Table6[POINTER],MG_3[Column3],0)</f>
        <v>#N/A</v>
      </c>
      <c r="C5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bptf3135144lsn</v>
      </c>
      <c r="D523" t="s">
        <v>567</v>
      </c>
      <c r="E523" s="1" t="s">
        <v>3444</v>
      </c>
      <c r="F523">
        <v>5</v>
      </c>
      <c r="H523">
        <f ca="1">_xlfn.IFNA(SUMIF(MG_3[Column3],Table6[POINTER],MG_3[TOTAL]),"")</f>
        <v>0</v>
      </c>
      <c r="I523">
        <f ca="1">SUM(Table6[[#This Row],[AWAL]],Table6[[#This Row],[M_3]])</f>
        <v>5</v>
      </c>
    </row>
    <row r="524" spans="2:9" hidden="1" x14ac:dyDescent="0.25">
      <c r="B524" t="e">
        <f ca="1">MATCH(Table6[POINTER],MG_3[Column3],0)</f>
        <v>#N/A</v>
      </c>
      <c r="C5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bptf3135batikblk72ls</v>
      </c>
      <c r="D524" t="s">
        <v>568</v>
      </c>
      <c r="E524" s="1" t="s">
        <v>3393</v>
      </c>
      <c r="F524">
        <v>77</v>
      </c>
      <c r="H524">
        <f ca="1">_xlfn.IFNA(SUMIF(MG_3[Column3],Table6[POINTER],MG_3[TOTAL]),"")</f>
        <v>0</v>
      </c>
      <c r="I524">
        <f ca="1">SUM(Table6[[#This Row],[AWAL]],Table6[[#This Row],[M_3]])</f>
        <v>77</v>
      </c>
    </row>
    <row r="525" spans="2:9" hidden="1" x14ac:dyDescent="0.25">
      <c r="B525" t="e">
        <f ca="1">MATCH(Table6[POINTER],MG_3[Column3],0)</f>
        <v>#N/A</v>
      </c>
      <c r="C5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bptf344batik108ls</v>
      </c>
      <c r="D525" t="s">
        <v>569</v>
      </c>
      <c r="E525" s="1" t="s">
        <v>3446</v>
      </c>
      <c r="F525">
        <v>5</v>
      </c>
      <c r="H525">
        <f ca="1">_xlfn.IFNA(SUMIF(MG_3[Column3],Table6[POINTER],MG_3[TOTAL]),"")</f>
        <v>0</v>
      </c>
      <c r="I525">
        <f ca="1">SUM(Table6[[#This Row],[AWAL]],Table6[[#This Row],[M_3]])</f>
        <v>5</v>
      </c>
    </row>
    <row r="526" spans="2:9" hidden="1" x14ac:dyDescent="0.25">
      <c r="B526" t="e">
        <f ca="1">MATCH(Table6[POINTER],MG_3[Column3],0)</f>
        <v>#N/A</v>
      </c>
      <c r="C5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bptf729108ls</v>
      </c>
      <c r="D526" t="s">
        <v>570</v>
      </c>
      <c r="E526" s="1" t="s">
        <v>3446</v>
      </c>
      <c r="F526">
        <v>1</v>
      </c>
      <c r="H526">
        <f ca="1">_xlfn.IFNA(SUMIF(MG_3[Column3],Table6[POINTER],MG_3[TOTAL]),"")</f>
        <v>0</v>
      </c>
      <c r="I526">
        <f ca="1">SUM(Table6[[#This Row],[AWAL]],Table6[[#This Row],[M_3]])</f>
        <v>1</v>
      </c>
    </row>
    <row r="527" spans="2:9" hidden="1" x14ac:dyDescent="0.25">
      <c r="B527" t="e">
        <f ca="1">MATCH(Table6[POINTER],MG_3[Column3],0)</f>
        <v>#N/A</v>
      </c>
      <c r="C5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bptizotg31060144lsn</v>
      </c>
      <c r="D527" t="s">
        <v>572</v>
      </c>
      <c r="E527" s="1" t="s">
        <v>3444</v>
      </c>
      <c r="F527">
        <v>1</v>
      </c>
      <c r="H527">
        <f ca="1">_xlfn.IFNA(SUMIF(MG_3[Column3],Table6[POINTER],MG_3[TOTAL]),"")</f>
        <v>0</v>
      </c>
      <c r="I527">
        <f ca="1">SUM(Table6[[#This Row],[AWAL]],Table6[[#This Row],[M_3]])</f>
        <v>1</v>
      </c>
    </row>
    <row r="528" spans="2:9" hidden="1" x14ac:dyDescent="0.25">
      <c r="B528" t="e">
        <f ca="1">MATCH(Table6[POINTER],MG_3[Column3],0)</f>
        <v>#N/A</v>
      </c>
      <c r="C5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bptizotg313144lsn</v>
      </c>
      <c r="D528" t="s">
        <v>573</v>
      </c>
      <c r="E528" s="1" t="s">
        <v>3444</v>
      </c>
      <c r="F528">
        <v>1</v>
      </c>
      <c r="H528">
        <f ca="1">_xlfn.IFNA(SUMIF(MG_3[Column3],Table6[POINTER],MG_3[TOTAL]),"")</f>
        <v>0</v>
      </c>
      <c r="I528">
        <f ca="1">SUM(Table6[[#This Row],[AWAL]],Table6[[#This Row],[M_3]])</f>
        <v>1</v>
      </c>
    </row>
    <row r="529" spans="2:9" hidden="1" x14ac:dyDescent="0.25">
      <c r="B529" t="e">
        <f ca="1">MATCH(Table6[POINTER],MG_3[Column3],0)</f>
        <v>#N/A</v>
      </c>
      <c r="C5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bptizotg346bcd144lsn</v>
      </c>
      <c r="D529" t="s">
        <v>574</v>
      </c>
      <c r="E529" s="1" t="s">
        <v>3444</v>
      </c>
      <c r="F529">
        <v>3</v>
      </c>
      <c r="H529">
        <f ca="1">_xlfn.IFNA(SUMIF(MG_3[Column3],Table6[POINTER],MG_3[TOTAL]),"")</f>
        <v>0</v>
      </c>
      <c r="I529">
        <f ca="1">SUM(Table6[[#This Row],[AWAL]],Table6[[#This Row],[M_3]])</f>
        <v>3</v>
      </c>
    </row>
    <row r="530" spans="2:9" hidden="1" x14ac:dyDescent="0.25">
      <c r="B530" t="e">
        <f ca="1">MATCH(Table6[POINTER],MG_3[Column3],0)</f>
        <v>#N/A</v>
      </c>
      <c r="C5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bptop555933box</v>
      </c>
      <c r="D530" t="s">
        <v>575</v>
      </c>
      <c r="E530" s="1" t="s">
        <v>3470</v>
      </c>
      <c r="F530">
        <v>2</v>
      </c>
      <c r="H530">
        <f ca="1">_xlfn.IFNA(SUMIF(MG_3[Column3],Table6[POINTER],MG_3[TOTAL]),"")</f>
        <v>0</v>
      </c>
      <c r="I530">
        <f ca="1">SUM(Table6[[#This Row],[AWAL]],Table6[[#This Row],[M_3]])</f>
        <v>2</v>
      </c>
    </row>
    <row r="531" spans="2:9" hidden="1" x14ac:dyDescent="0.25">
      <c r="B531" t="e">
        <f ca="1">MATCH(Table6[POINTER],MG_3[Column3],0)</f>
        <v>#N/A</v>
      </c>
      <c r="C5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bptop555948box</v>
      </c>
      <c r="D531" t="s">
        <v>575</v>
      </c>
      <c r="E531" s="1" t="s">
        <v>3354</v>
      </c>
      <c r="F531">
        <v>2</v>
      </c>
      <c r="H531">
        <f ca="1">_xlfn.IFNA(SUMIF(MG_3[Column3],Table6[POINTER],MG_3[TOTAL]),"")</f>
        <v>0</v>
      </c>
      <c r="I531">
        <f ca="1">SUM(Table6[[#This Row],[AWAL]],Table6[[#This Row],[M_3]])</f>
        <v>2</v>
      </c>
    </row>
    <row r="532" spans="2:9" hidden="1" x14ac:dyDescent="0.25">
      <c r="B532" t="e">
        <f ca="1">MATCH(Table6[POINTER],MG_3[Column3],0)</f>
        <v>#N/A</v>
      </c>
      <c r="C5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bptrix150192ls</v>
      </c>
      <c r="D532" t="s">
        <v>576</v>
      </c>
      <c r="E532" s="1" t="s">
        <v>3448</v>
      </c>
      <c r="F532">
        <v>2</v>
      </c>
      <c r="H532">
        <f ca="1">_xlfn.IFNA(SUMIF(MG_3[Column3],Table6[POINTER],MG_3[TOTAL]),"")</f>
        <v>0</v>
      </c>
      <c r="I532">
        <f ca="1">SUM(Table6[[#This Row],[AWAL]],Table6[[#This Row],[M_3]])</f>
        <v>2</v>
      </c>
    </row>
    <row r="533" spans="2:9" hidden="1" x14ac:dyDescent="0.25">
      <c r="B533" t="e">
        <f ca="1">MATCH(Table6[POINTER],MG_3[Column3],0)</f>
        <v>#N/A</v>
      </c>
      <c r="C5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bpttsenter6014smurf72ls</v>
      </c>
      <c r="D533" t="s">
        <v>577</v>
      </c>
      <c r="E533" s="1" t="s">
        <v>3393</v>
      </c>
      <c r="F533">
        <v>2</v>
      </c>
      <c r="H533">
        <f ca="1">_xlfn.IFNA(SUMIF(MG_3[Column3],Table6[POINTER],MG_3[TOTAL]),"")</f>
        <v>0</v>
      </c>
      <c r="I533">
        <f ca="1">SUM(Table6[[#This Row],[AWAL]],Table6[[#This Row],[M_3]])</f>
        <v>2</v>
      </c>
    </row>
    <row r="534" spans="2:9" hidden="1" x14ac:dyDescent="0.25">
      <c r="B534" t="e">
        <f ca="1">MATCH(Table6[POINTER],MG_3[Column3],0)</f>
        <v>#N/A</v>
      </c>
      <c r="C5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bpusatp100ls</v>
      </c>
      <c r="D534" t="s">
        <v>578</v>
      </c>
      <c r="E534" s="1" t="s">
        <v>3318</v>
      </c>
      <c r="F534">
        <v>4</v>
      </c>
      <c r="H534">
        <f ca="1">_xlfn.IFNA(SUMIF(MG_3[Column3],Table6[POINTER],MG_3[TOTAL]),"")</f>
        <v>0</v>
      </c>
      <c r="I534">
        <f ca="1">SUM(Table6[[#This Row],[AWAL]],Table6[[#This Row],[M_3]])</f>
        <v>4</v>
      </c>
    </row>
    <row r="535" spans="2:9" hidden="1" x14ac:dyDescent="0.25">
      <c r="B535" t="e">
        <f ca="1">MATCH(Table6[POINTER],MG_3[Column3],0)</f>
        <v>#N/A</v>
      </c>
      <c r="C5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bpvc1609192lsn</v>
      </c>
      <c r="D535" t="s">
        <v>3798</v>
      </c>
      <c r="E535" s="1" t="s">
        <v>3471</v>
      </c>
      <c r="F535">
        <v>7</v>
      </c>
      <c r="G535" t="s">
        <v>3813</v>
      </c>
      <c r="H535">
        <f ca="1">_xlfn.IFNA(SUMIF(MG_3[Column3],Table6[POINTER],MG_3[TOTAL]),"")</f>
        <v>0</v>
      </c>
      <c r="I535">
        <f ca="1">SUM(Table6[[#This Row],[AWAL]],Table6[[#This Row],[M_3]])</f>
        <v>7</v>
      </c>
    </row>
    <row r="536" spans="2:9" hidden="1" x14ac:dyDescent="0.25">
      <c r="B536" t="e">
        <f ca="1">MATCH(Table6[POINTER],MG_3[Column3],0)</f>
        <v>#N/A</v>
      </c>
      <c r="C5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bpvc529a200vanco144ls</v>
      </c>
      <c r="D536" t="s">
        <v>579</v>
      </c>
      <c r="E536" s="1" t="s">
        <v>3359</v>
      </c>
      <c r="F536">
        <v>3</v>
      </c>
      <c r="H536">
        <f ca="1">_xlfn.IFNA(SUMIF(MG_3[Column3],Table6[POINTER],MG_3[TOTAL]),"")</f>
        <v>0</v>
      </c>
      <c r="I536">
        <f ca="1">SUM(Table6[[#This Row],[AWAL]],Table6[[#This Row],[M_3]])</f>
        <v>3</v>
      </c>
    </row>
    <row r="537" spans="2:9" hidden="1" x14ac:dyDescent="0.25">
      <c r="B537" t="e">
        <f ca="1">MATCH(Table6[POINTER],MG_3[Column3],0)</f>
        <v>#N/A</v>
      </c>
      <c r="C5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bpvc600segiempatbatik144ls</v>
      </c>
      <c r="D537" t="s">
        <v>580</v>
      </c>
      <c r="E537" s="1" t="s">
        <v>3359</v>
      </c>
      <c r="F537">
        <v>1</v>
      </c>
      <c r="H537">
        <f ca="1">_xlfn.IFNA(SUMIF(MG_3[Column3],Table6[POINTER],MG_3[TOTAL]),"")</f>
        <v>0</v>
      </c>
      <c r="I537">
        <f ca="1">SUM(Table6[[#This Row],[AWAL]],Table6[[#This Row],[M_3]])</f>
        <v>1</v>
      </c>
    </row>
    <row r="538" spans="2:9" hidden="1" x14ac:dyDescent="0.25">
      <c r="B538" t="e">
        <f ca="1">MATCH(Table6[POINTER],MG_3[Column3],0)</f>
        <v>#N/A</v>
      </c>
      <c r="C5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bpvtro220bts144ls</v>
      </c>
      <c r="D538" t="s">
        <v>581</v>
      </c>
      <c r="E538" s="1" t="s">
        <v>3359</v>
      </c>
      <c r="F538">
        <v>2</v>
      </c>
      <c r="H538">
        <f ca="1">_xlfn.IFNA(SUMIF(MG_3[Column3],Table6[POINTER],MG_3[TOTAL]),"")</f>
        <v>0</v>
      </c>
      <c r="I538">
        <f ca="1">SUM(Table6[[#This Row],[AWAL]],Table6[[#This Row],[M_3]])</f>
        <v>2</v>
      </c>
    </row>
    <row r="539" spans="2:9" hidden="1" x14ac:dyDescent="0.25">
      <c r="B539" t="e">
        <f ca="1">MATCH(Table6[POINTER],MG_3[Column3],0)</f>
        <v>#N/A</v>
      </c>
      <c r="C5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bpwrgp112s12w160set</v>
      </c>
      <c r="D539" t="s">
        <v>582</v>
      </c>
      <c r="E539" s="1" t="s">
        <v>3459</v>
      </c>
      <c r="F539">
        <v>1</v>
      </c>
      <c r="H539">
        <f ca="1">_xlfn.IFNA(SUMIF(MG_3[Column3],Table6[POINTER],MG_3[TOTAL]),"")</f>
        <v>0</v>
      </c>
      <c r="I539">
        <f ca="1">SUM(Table6[[#This Row],[AWAL]],Table6[[#This Row],[M_3]])</f>
        <v>1</v>
      </c>
    </row>
    <row r="540" spans="2:9" hidden="1" x14ac:dyDescent="0.25">
      <c r="B540" t="e">
        <f ca="1">MATCH(Table6[POINTER],MG_3[Column3],0)</f>
        <v>#N/A</v>
      </c>
      <c r="C5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bpxd061h5wmech1296pc</v>
      </c>
      <c r="D540" t="s">
        <v>583</v>
      </c>
      <c r="E540" s="1" t="s">
        <v>3447</v>
      </c>
      <c r="F540">
        <v>1</v>
      </c>
      <c r="H540">
        <f ca="1">_xlfn.IFNA(SUMIF(MG_3[Column3],Table6[POINTER],MG_3[TOTAL]),"")</f>
        <v>0</v>
      </c>
      <c r="I540">
        <f ca="1">SUM(Table6[[#This Row],[AWAL]],Table6[[#This Row],[M_3]])</f>
        <v>1</v>
      </c>
    </row>
    <row r="541" spans="2:9" hidden="1" x14ac:dyDescent="0.25">
      <c r="B541" t="e">
        <f ca="1">MATCH(Table6[POINTER],MG_3[Column3],0)</f>
        <v>#N/A</v>
      </c>
      <c r="C5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bpxd070b103w144ls</v>
      </c>
      <c r="D541" t="s">
        <v>584</v>
      </c>
      <c r="E541" s="1" t="s">
        <v>3359</v>
      </c>
      <c r="F541">
        <v>3</v>
      </c>
      <c r="H541">
        <f ca="1">_xlfn.IFNA(SUMIF(MG_3[Column3],Table6[POINTER],MG_3[TOTAL]),"")</f>
        <v>0</v>
      </c>
      <c r="I541">
        <f ca="1">SUM(Table6[[#This Row],[AWAL]],Table6[[#This Row],[M_3]])</f>
        <v>3</v>
      </c>
    </row>
    <row r="542" spans="2:9" hidden="1" x14ac:dyDescent="0.25">
      <c r="B542" t="e">
        <f ca="1">MATCH(Table6[POINTER],MG_3[Column3],0)</f>
        <v>#N/A</v>
      </c>
      <c r="C5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bpxdatax220grs</v>
      </c>
      <c r="D542" t="s">
        <v>585</v>
      </c>
      <c r="E542" s="1" t="s">
        <v>3467</v>
      </c>
      <c r="F542">
        <v>4</v>
      </c>
      <c r="H542">
        <f ca="1">_xlfn.IFNA(SUMIF(MG_3[Column3],Table6[POINTER],MG_3[TOTAL]),"")</f>
        <v>0</v>
      </c>
      <c r="I542">
        <f ca="1">SUM(Table6[[#This Row],[AWAL]],Table6[[#This Row],[M_3]])</f>
        <v>4</v>
      </c>
    </row>
    <row r="543" spans="2:9" hidden="1" x14ac:dyDescent="0.25">
      <c r="B543" t="e">
        <f ca="1">MATCH(Table6[POINTER],MG_3[Column3],0)</f>
        <v>#N/A</v>
      </c>
      <c r="C5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bpxdm3017144ls</v>
      </c>
      <c r="D543" t="s">
        <v>586</v>
      </c>
      <c r="E543" s="1" t="s">
        <v>3359</v>
      </c>
      <c r="F543">
        <v>2</v>
      </c>
      <c r="H543">
        <f ca="1">_xlfn.IFNA(SUMIF(MG_3[Column3],Table6[POINTER],MG_3[TOTAL]),"")</f>
        <v>0</v>
      </c>
      <c r="I543">
        <f ca="1">SUM(Table6[[#This Row],[AWAL]],Table6[[#This Row],[M_3]])</f>
        <v>2</v>
      </c>
    </row>
    <row r="544" spans="2:9" hidden="1" x14ac:dyDescent="0.25">
      <c r="B544" t="e">
        <f ca="1">MATCH(Table6[POINTER],MG_3[Column3],0)</f>
        <v>#N/A</v>
      </c>
      <c r="C5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bpxdm3155144ls</v>
      </c>
      <c r="D544" t="s">
        <v>587</v>
      </c>
      <c r="E544" s="1" t="s">
        <v>3359</v>
      </c>
      <c r="F544">
        <v>2</v>
      </c>
      <c r="H544">
        <f ca="1">_xlfn.IFNA(SUMIF(MG_3[Column3],Table6[POINTER],MG_3[TOTAL]),"")</f>
        <v>0</v>
      </c>
      <c r="I544">
        <f ca="1">SUM(Table6[[#This Row],[AWAL]],Table6[[#This Row],[M_3]])</f>
        <v>2</v>
      </c>
    </row>
    <row r="545" spans="2:9" hidden="1" x14ac:dyDescent="0.25">
      <c r="B545" t="e">
        <f ca="1">MATCH(Table6[POINTER],MG_3[Column3],0)</f>
        <v>#N/A</v>
      </c>
      <c r="C5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bpxdmfancy3124131251180ls</v>
      </c>
      <c r="D545" t="s">
        <v>588</v>
      </c>
      <c r="E545" s="1" t="s">
        <v>3461</v>
      </c>
      <c r="F545">
        <v>2</v>
      </c>
      <c r="H545">
        <f ca="1">_xlfn.IFNA(SUMIF(MG_3[Column3],Table6[POINTER],MG_3[TOTAL]),"")</f>
        <v>0</v>
      </c>
      <c r="I545">
        <f ca="1">SUM(Table6[[#This Row],[AWAL]],Table6[[#This Row],[M_3]])</f>
        <v>2</v>
      </c>
    </row>
    <row r="546" spans="2:9" hidden="1" x14ac:dyDescent="0.25">
      <c r="B546" t="e">
        <f ca="1">MATCH(Table6[POINTER],MG_3[Column3],0)</f>
        <v>#N/A</v>
      </c>
      <c r="C5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bpxdmfancy3126180ls</v>
      </c>
      <c r="D546" t="s">
        <v>589</v>
      </c>
      <c r="E546" s="1" t="s">
        <v>3461</v>
      </c>
      <c r="F546">
        <v>3</v>
      </c>
      <c r="H546">
        <f ca="1">_xlfn.IFNA(SUMIF(MG_3[Column3],Table6[POINTER],MG_3[TOTAL]),"")</f>
        <v>0</v>
      </c>
      <c r="I546">
        <f ca="1">SUM(Table6[[#This Row],[AWAL]],Table6[[#This Row],[M_3]])</f>
        <v>3</v>
      </c>
    </row>
    <row r="547" spans="2:9" hidden="1" x14ac:dyDescent="0.25">
      <c r="B547" t="e">
        <f ca="1">MATCH(Table6[POINTER],MG_3[Column3],0)</f>
        <v>#N/A</v>
      </c>
      <c r="C5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bpxdmp213144ls</v>
      </c>
      <c r="D547" t="s">
        <v>590</v>
      </c>
      <c r="E547" s="1" t="s">
        <v>3359</v>
      </c>
      <c r="F547">
        <v>1</v>
      </c>
      <c r="H547">
        <f ca="1">_xlfn.IFNA(SUMIF(MG_3[Column3],Table6[POINTER],MG_3[TOTAL]),"")</f>
        <v>0</v>
      </c>
      <c r="I547">
        <f ca="1">SUM(Table6[[#This Row],[AWAL]],Table6[[#This Row],[M_3]])</f>
        <v>1</v>
      </c>
    </row>
    <row r="548" spans="2:9" hidden="1" x14ac:dyDescent="0.25">
      <c r="B548" t="e">
        <f ca="1">MATCH(Table6[POINTER],MG_3[Column3],0)</f>
        <v>#N/A</v>
      </c>
      <c r="C5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bpyl1000hkpanjang1x4836box</v>
      </c>
      <c r="D548" t="s">
        <v>591</v>
      </c>
      <c r="E548" s="1" t="s">
        <v>3355</v>
      </c>
      <c r="F548">
        <v>1</v>
      </c>
      <c r="H548">
        <f ca="1">_xlfn.IFNA(SUMIF(MG_3[Column3],Table6[POINTER],MG_3[TOTAL]),"")</f>
        <v>0</v>
      </c>
      <c r="I548">
        <f ca="1">SUM(Table6[[#This Row],[AWAL]],Table6[[#This Row],[M_3]])</f>
        <v>1</v>
      </c>
    </row>
    <row r="549" spans="2:9" hidden="1" x14ac:dyDescent="0.25">
      <c r="B549" t="e">
        <f ca="1">MATCH(Table6[POINTER],MG_3[Column3],0)</f>
        <v>#N/A</v>
      </c>
      <c r="C5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bpzhixin31195013120lsn</v>
      </c>
      <c r="D549" t="s">
        <v>592</v>
      </c>
      <c r="E549" s="1" t="s">
        <v>3455</v>
      </c>
      <c r="F549">
        <v>2</v>
      </c>
      <c r="H549">
        <f ca="1">_xlfn.IFNA(SUMIF(MG_3[Column3],Table6[POINTER],MG_3[TOTAL]),"")</f>
        <v>0</v>
      </c>
      <c r="I549">
        <f ca="1">SUM(Table6[[#This Row],[AWAL]],Table6[[#This Row],[M_3]])</f>
        <v>2</v>
      </c>
    </row>
    <row r="550" spans="2:9" hidden="1" x14ac:dyDescent="0.25">
      <c r="B550" t="e">
        <f ca="1">MATCH(Table6[POINTER],MG_3[Column3],0)</f>
        <v>#N/A</v>
      </c>
      <c r="C5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bpzhixin31293153120lsn</v>
      </c>
      <c r="D550" t="s">
        <v>593</v>
      </c>
      <c r="E550" s="1" t="s">
        <v>3455</v>
      </c>
      <c r="F550">
        <v>2</v>
      </c>
      <c r="H550">
        <f ca="1">_xlfn.IFNA(SUMIF(MG_3[Column3],Table6[POINTER],MG_3[TOTAL]),"")</f>
        <v>0</v>
      </c>
      <c r="I550">
        <f ca="1">SUM(Table6[[#This Row],[AWAL]],Table6[[#This Row],[M_3]])</f>
        <v>2</v>
      </c>
    </row>
    <row r="551" spans="2:9" hidden="1" x14ac:dyDescent="0.25">
      <c r="B551" t="e">
        <f ca="1">MATCH(Table6[POINTER],MG_3[Column3],0)</f>
        <v>#N/A</v>
      </c>
      <c r="C5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bpzhixing212warnaisimini120lsn</v>
      </c>
      <c r="D551" t="s">
        <v>594</v>
      </c>
      <c r="E551" s="1" t="s">
        <v>3455</v>
      </c>
      <c r="F551">
        <v>7</v>
      </c>
      <c r="H551">
        <f ca="1">_xlfn.IFNA(SUMIF(MG_3[Column3],Table6[POINTER],MG_3[TOTAL]),"")</f>
        <v>0</v>
      </c>
      <c r="I551">
        <f ca="1">SUM(Table6[[#This Row],[AWAL]],Table6[[#This Row],[M_3]])</f>
        <v>7</v>
      </c>
    </row>
    <row r="552" spans="2:9" hidden="1" x14ac:dyDescent="0.25">
      <c r="B552" t="e">
        <f ca="1">MATCH(Table6[POINTER],MG_3[Column3],0)</f>
        <v>#N/A</v>
      </c>
      <c r="C5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bppenholderph909496pc</v>
      </c>
      <c r="D552" t="s">
        <v>596</v>
      </c>
      <c r="E552" s="1" t="s">
        <v>3383</v>
      </c>
      <c r="F552">
        <v>4</v>
      </c>
      <c r="H552">
        <f ca="1">_xlfn.IFNA(SUMIF(MG_3[Column3],Table6[POINTER],MG_3[TOTAL]),"")</f>
        <v>0</v>
      </c>
      <c r="I552">
        <f ca="1">SUM(Table6[[#This Row],[AWAL]],Table6[[#This Row],[M_3]])</f>
        <v>4</v>
      </c>
    </row>
    <row r="553" spans="2:9" hidden="1" x14ac:dyDescent="0.25">
      <c r="B553" t="e">
        <f ca="1">MATCH(Table6[POINTER],MG_3[Column3],0)</f>
        <v>#N/A</v>
      </c>
      <c r="C5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bpvullpen30811308313095220ls</v>
      </c>
      <c r="D553" t="s">
        <v>597</v>
      </c>
      <c r="E553" s="1" t="s">
        <v>3309</v>
      </c>
      <c r="F553">
        <v>2</v>
      </c>
      <c r="H553">
        <f ca="1">_xlfn.IFNA(SUMIF(MG_3[Column3],Table6[POINTER],MG_3[TOTAL]),"")</f>
        <v>0</v>
      </c>
      <c r="I553">
        <f ca="1">SUM(Table6[[#This Row],[AWAL]],Table6[[#This Row],[M_3]])</f>
        <v>2</v>
      </c>
    </row>
    <row r="554" spans="2:9" hidden="1" x14ac:dyDescent="0.25">
      <c r="B554" t="e">
        <f ca="1">MATCH(Table6[POINTER],MG_3[Column3],0)</f>
        <v>#N/A</v>
      </c>
      <c r="C5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bpvullpentf8018tf8022350ls</v>
      </c>
      <c r="D554" t="s">
        <v>598</v>
      </c>
      <c r="E554" s="1" t="s">
        <v>3326</v>
      </c>
      <c r="F554">
        <v>31</v>
      </c>
      <c r="H554">
        <f ca="1">_xlfn.IFNA(SUMIF(MG_3[Column3],Table6[POINTER],MG_3[TOTAL]),"")</f>
        <v>0</v>
      </c>
      <c r="I554">
        <f ca="1">SUM(Table6[[#This Row],[AWAL]],Table6[[#This Row],[M_3]])</f>
        <v>31</v>
      </c>
    </row>
    <row r="555" spans="2:9" hidden="1" x14ac:dyDescent="0.25">
      <c r="B555" t="e">
        <f ca="1">MATCH(Table6[POINTER],MG_3[Column3],0)</f>
        <v>#N/A</v>
      </c>
      <c r="C5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btbatikenter16lsn</v>
      </c>
      <c r="D555" t="s">
        <v>599</v>
      </c>
      <c r="E555" s="1" t="s">
        <v>3472</v>
      </c>
      <c r="F555">
        <v>2</v>
      </c>
      <c r="H555">
        <f ca="1">_xlfn.IFNA(SUMIF(MG_3[Column3],Table6[POINTER],MG_3[TOTAL]),"")</f>
        <v>0</v>
      </c>
      <c r="I555">
        <f ca="1">SUM(Table6[[#This Row],[AWAL]],Table6[[#This Row],[M_3]])</f>
        <v>2</v>
      </c>
    </row>
    <row r="556" spans="2:9" hidden="1" x14ac:dyDescent="0.25">
      <c r="B556" t="e">
        <f ca="1">MATCH(Table6[POINTER],MG_3[Column3],0)</f>
        <v>#N/A</v>
      </c>
      <c r="C5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btkembangenter16lsn</v>
      </c>
      <c r="D556" t="s">
        <v>600</v>
      </c>
      <c r="E556" s="1" t="s">
        <v>3472</v>
      </c>
      <c r="F556">
        <v>2</v>
      </c>
      <c r="H556">
        <f ca="1">_xlfn.IFNA(SUMIF(MG_3[Column3],Table6[POINTER],MG_3[TOTAL]),"")</f>
        <v>0</v>
      </c>
      <c r="I556">
        <f ca="1">SUM(Table6[[#This Row],[AWAL]],Table6[[#This Row],[M_3]])</f>
        <v>2</v>
      </c>
    </row>
    <row r="557" spans="2:9" hidden="1" x14ac:dyDescent="0.25">
      <c r="B557" t="e">
        <f ca="1">MATCH(Table6[POINTER],MG_3[Column3],0)</f>
        <v>#N/A</v>
      </c>
      <c r="C5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btspiralbatikenter10lsn</v>
      </c>
      <c r="D557" t="s">
        <v>601</v>
      </c>
      <c r="E557" s="1" t="s">
        <v>3473</v>
      </c>
      <c r="F557">
        <v>3</v>
      </c>
      <c r="H557">
        <f ca="1">_xlfn.IFNA(SUMIF(MG_3[Column3],Table6[POINTER],MG_3[TOTAL]),"")</f>
        <v>0</v>
      </c>
      <c r="I557">
        <f ca="1">SUM(Table6[[#This Row],[AWAL]],Table6[[#This Row],[M_3]])</f>
        <v>3</v>
      </c>
    </row>
    <row r="558" spans="2:9" hidden="1" x14ac:dyDescent="0.25">
      <c r="B558" t="e">
        <f ca="1">MATCH(Table6[POINTER],MG_3[Column3],0)</f>
        <v>#N/A</v>
      </c>
      <c r="C5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btla25603738a530lb432pcs</v>
      </c>
      <c r="D558" t="s">
        <v>602</v>
      </c>
      <c r="E558" s="1" t="s">
        <v>3474</v>
      </c>
      <c r="F558">
        <v>1</v>
      </c>
      <c r="H558">
        <f ca="1">_xlfn.IFNA(SUMIF(MG_3[Column3],Table6[POINTER],MG_3[TOTAL]),"")</f>
        <v>0</v>
      </c>
      <c r="I558">
        <f ca="1">SUM(Table6[[#This Row],[AWAL]],Table6[[#This Row],[M_3]])</f>
        <v>1</v>
      </c>
    </row>
    <row r="559" spans="2:9" hidden="1" x14ac:dyDescent="0.25">
      <c r="B559" t="e">
        <f ca="1">MATCH(Table6[POINTER],MG_3[Column3],0)</f>
        <v>#N/A</v>
      </c>
      <c r="C5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bts3291a6240pc</v>
      </c>
      <c r="D559" t="s">
        <v>603</v>
      </c>
      <c r="E559" s="1" t="s">
        <v>3343</v>
      </c>
      <c r="F559">
        <v>3</v>
      </c>
      <c r="H559">
        <f ca="1">_xlfn.IFNA(SUMIF(MG_3[Column3],Table6[POINTER],MG_3[TOTAL]),"")</f>
        <v>0</v>
      </c>
      <c r="I559">
        <f ca="1">SUM(Table6[[#This Row],[AWAL]],Table6[[#This Row],[M_3]])</f>
        <v>3</v>
      </c>
    </row>
    <row r="560" spans="2:9" hidden="1" x14ac:dyDescent="0.25">
      <c r="B560" t="e">
        <f ca="1">MATCH(Table6[POINTER],MG_3[Column3],0)</f>
        <v>#N/A</v>
      </c>
      <c r="C5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bts3292a5100240pc</v>
      </c>
      <c r="D560" t="s">
        <v>604</v>
      </c>
      <c r="E560" s="1" t="s">
        <v>3343</v>
      </c>
      <c r="F560">
        <v>6</v>
      </c>
      <c r="H560">
        <f ca="1">_xlfn.IFNA(SUMIF(MG_3[Column3],Table6[POINTER],MG_3[TOTAL]),"")</f>
        <v>0</v>
      </c>
      <c r="I560">
        <f ca="1">SUM(Table6[[#This Row],[AWAL]],Table6[[#This Row],[M_3]])</f>
        <v>6</v>
      </c>
    </row>
    <row r="561" spans="2:9" hidden="1" x14ac:dyDescent="0.25">
      <c r="B561" t="e">
        <f ca="1">MATCH(Table6[POINTER],MG_3[Column3],0)</f>
        <v>#N/A</v>
      </c>
      <c r="C5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bts6040480pc</v>
      </c>
      <c r="D561" t="s">
        <v>605</v>
      </c>
      <c r="E561" s="1" t="s">
        <v>3475</v>
      </c>
      <c r="F561">
        <v>1</v>
      </c>
      <c r="H561">
        <f ca="1">_xlfn.IFNA(SUMIF(MG_3[Column3],Table6[POINTER],MG_3[TOTAL]),"")</f>
        <v>0</v>
      </c>
      <c r="I561">
        <f ca="1">SUM(Table6[[#This Row],[AWAL]],Table6[[#This Row],[M_3]])</f>
        <v>1</v>
      </c>
    </row>
    <row r="562" spans="2:9" hidden="1" x14ac:dyDescent="0.25">
      <c r="B562" t="e">
        <f ca="1">MATCH(Table6[POINTER],MG_3[Column3],0)</f>
        <v>#N/A</v>
      </c>
      <c r="C5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bts60404a545depan320</v>
      </c>
      <c r="D562" t="s">
        <v>606</v>
      </c>
      <c r="E562" s="1">
        <v>320</v>
      </c>
      <c r="F562">
        <v>8</v>
      </c>
      <c r="H562">
        <f ca="1">_xlfn.IFNA(SUMIF(MG_3[Column3],Table6[POINTER],MG_3[TOTAL]),"")</f>
        <v>0</v>
      </c>
      <c r="I562">
        <f ca="1">SUM(Table6[[#This Row],[AWAL]],Table6[[#This Row],[M_3]])</f>
        <v>8</v>
      </c>
    </row>
    <row r="563" spans="2:9" hidden="1" x14ac:dyDescent="0.25">
      <c r="B563" t="e">
        <f ca="1">MATCH(Table6[POINTER],MG_3[Column3],0)</f>
        <v>#N/A</v>
      </c>
      <c r="C5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btsa680083320</v>
      </c>
      <c r="D563" t="s">
        <v>607</v>
      </c>
      <c r="E563" s="1">
        <v>320</v>
      </c>
      <c r="F563">
        <v>3</v>
      </c>
      <c r="H563">
        <f ca="1">_xlfn.IFNA(SUMIF(MG_3[Column3],Table6[POINTER],MG_3[TOTAL]),"")</f>
        <v>0</v>
      </c>
      <c r="I563">
        <f ca="1">SUM(Table6[[#This Row],[AWAL]],Table6[[#This Row],[M_3]])</f>
        <v>3</v>
      </c>
    </row>
    <row r="564" spans="2:9" hidden="1" x14ac:dyDescent="0.25">
      <c r="B564" t="e">
        <f ca="1">MATCH(Table6[POINTER],MG_3[Column3],0)</f>
        <v>#N/A</v>
      </c>
      <c r="C5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btsb156a6index160</v>
      </c>
      <c r="D564" t="s">
        <v>608</v>
      </c>
      <c r="E564" s="1">
        <v>160</v>
      </c>
      <c r="F564">
        <v>2</v>
      </c>
      <c r="H564">
        <f ca="1">_xlfn.IFNA(SUMIF(MG_3[Column3],Table6[POINTER],MG_3[TOTAL]),"")</f>
        <v>0</v>
      </c>
      <c r="I564">
        <f ca="1">SUM(Table6[[#This Row],[AWAL]],Table6[[#This Row],[M_3]])</f>
        <v>2</v>
      </c>
    </row>
    <row r="565" spans="2:9" hidden="1" x14ac:dyDescent="0.25">
      <c r="B565" t="e">
        <f ca="1">MATCH(Table6[POINTER],MG_3[Column3],0)</f>
        <v>#N/A</v>
      </c>
      <c r="C5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btsgastaa58012bola168pc</v>
      </c>
      <c r="D565" t="s">
        <v>609</v>
      </c>
      <c r="E565" s="1" t="s">
        <v>3476</v>
      </c>
      <c r="F565">
        <v>6</v>
      </c>
      <c r="H565">
        <f ca="1">_xlfn.IFNA(SUMIF(MG_3[Column3],Table6[POINTER],MG_3[TOTAL]),"")</f>
        <v>0</v>
      </c>
      <c r="I565">
        <f ca="1">SUM(Table6[[#This Row],[AWAL]],Table6[[#This Row],[M_3]])</f>
        <v>6</v>
      </c>
    </row>
    <row r="566" spans="2:9" hidden="1" x14ac:dyDescent="0.25">
      <c r="B566" t="e">
        <f ca="1">MATCH(Table6[POINTER],MG_3[Column3],0)</f>
        <v>#N/A</v>
      </c>
      <c r="C5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btsgastaha328211a550fr320pc</v>
      </c>
      <c r="D566" t="s">
        <v>610</v>
      </c>
      <c r="E566" s="1" t="s">
        <v>3477</v>
      </c>
      <c r="F566">
        <v>2</v>
      </c>
      <c r="H566">
        <f ca="1">_xlfn.IFNA(SUMIF(MG_3[Column3],Table6[POINTER],MG_3[TOTAL]),"")</f>
        <v>0</v>
      </c>
      <c r="I566">
        <f ca="1">SUM(Table6[[#This Row],[AWAL]],Table6[[#This Row],[M_3]])</f>
        <v>2</v>
      </c>
    </row>
    <row r="567" spans="2:9" hidden="1" x14ac:dyDescent="0.25">
      <c r="B567" t="e">
        <f ca="1">MATCH(Table6[POINTER],MG_3[Column3],0)</f>
        <v>#N/A</v>
      </c>
      <c r="C5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btsgastaha328213a550fr320pc</v>
      </c>
      <c r="D567" t="s">
        <v>611</v>
      </c>
      <c r="E567" s="1" t="s">
        <v>3477</v>
      </c>
      <c r="F567">
        <v>1</v>
      </c>
      <c r="H567">
        <f ca="1">_xlfn.IFNA(SUMIF(MG_3[Column3],Table6[POINTER],MG_3[TOTAL]),"")</f>
        <v>0</v>
      </c>
      <c r="I567">
        <f ca="1">SUM(Table6[[#This Row],[AWAL]],Table6[[#This Row],[M_3]])</f>
        <v>1</v>
      </c>
    </row>
    <row r="568" spans="2:9" hidden="1" x14ac:dyDescent="0.25">
      <c r="B568" t="e">
        <f ca="1">MATCH(Table6[POINTER],MG_3[Column3],0)</f>
        <v>#N/A</v>
      </c>
      <c r="C5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bukumewarnaijumboenter600pcs</v>
      </c>
      <c r="D568" t="s">
        <v>612</v>
      </c>
      <c r="E568" s="1" t="s">
        <v>3429</v>
      </c>
      <c r="F568">
        <v>2</v>
      </c>
      <c r="H568">
        <f ca="1">_xlfn.IFNA(SUMIF(MG_3[Column3],Table6[POINTER],MG_3[TOTAL]),"")</f>
        <v>0</v>
      </c>
      <c r="I568">
        <f ca="1">SUM(Table6[[#This Row],[AWAL]],Table6[[#This Row],[M_3]])</f>
        <v>2</v>
      </c>
    </row>
    <row r="569" spans="2:9" hidden="1" x14ac:dyDescent="0.25">
      <c r="B569" t="e">
        <f ca="1">MATCH(Table6[POINTER],MG_3[Column3],0)</f>
        <v>#N/A</v>
      </c>
      <c r="C5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buldogclip3dinglivtech24002460ls</v>
      </c>
      <c r="D569" t="s">
        <v>613</v>
      </c>
      <c r="E569" s="1" t="s">
        <v>3332</v>
      </c>
      <c r="F569">
        <v>14</v>
      </c>
      <c r="H569">
        <f ca="1">_xlfn.IFNA(SUMIF(MG_3[Column3],Table6[POINTER],MG_3[TOTAL]),"")</f>
        <v>0</v>
      </c>
      <c r="I569">
        <f ca="1">SUM(Table6[[#This Row],[AWAL]],Table6[[#This Row],[M_3]])</f>
        <v>14</v>
      </c>
    </row>
    <row r="570" spans="2:9" hidden="1" x14ac:dyDescent="0.25">
      <c r="B570" t="e">
        <f ca="1">MATCH(Table6[POINTER],MG_3[Column3],0)</f>
        <v>#N/A</v>
      </c>
      <c r="C5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buldogclip4vtech18002330ls</v>
      </c>
      <c r="D570" t="s">
        <v>614</v>
      </c>
      <c r="E570" s="1" t="s">
        <v>3347</v>
      </c>
      <c r="F570">
        <v>20</v>
      </c>
      <c r="H570">
        <f ca="1">_xlfn.IFNA(SUMIF(MG_3[Column3],Table6[POINTER],MG_3[TOTAL]),"")</f>
        <v>0</v>
      </c>
      <c r="I570">
        <f ca="1">SUM(Table6[[#This Row],[AWAL]],Table6[[#This Row],[M_3]])</f>
        <v>20</v>
      </c>
    </row>
    <row r="571" spans="2:9" hidden="1" x14ac:dyDescent="0.25">
      <c r="B571" t="e">
        <f ca="1">MATCH(Table6[POINTER],MG_3[Column3],0)</f>
        <v>#N/A</v>
      </c>
      <c r="C5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bulldogclipjossbc00234etj360pc</v>
      </c>
      <c r="D571" t="s">
        <v>615</v>
      </c>
      <c r="E571" s="1" t="s">
        <v>3351</v>
      </c>
      <c r="F571">
        <v>4</v>
      </c>
      <c r="H571">
        <f ca="1">_xlfn.IFNA(SUMIF(MG_3[Column3],Table6[POINTER],MG_3[TOTAL]),"")</f>
        <v>0</v>
      </c>
      <c r="I571">
        <f ca="1">SUM(Table6[[#This Row],[AWAL]],Table6[[#This Row],[M_3]])</f>
        <v>4</v>
      </c>
    </row>
    <row r="572" spans="2:9" hidden="1" x14ac:dyDescent="0.25">
      <c r="B572" t="e">
        <f ca="1">MATCH(Table6[POINTER],MG_3[Column3],0)</f>
        <v>#N/A</v>
      </c>
      <c r="C5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businessfiledfilep50ls</v>
      </c>
      <c r="D572" t="s">
        <v>616</v>
      </c>
      <c r="E572" s="1" t="s">
        <v>3326</v>
      </c>
      <c r="F572">
        <v>3</v>
      </c>
      <c r="H572">
        <f ca="1">_xlfn.IFNA(SUMIF(MG_3[Column3],Table6[POINTER],MG_3[TOTAL]),"")</f>
        <v>0</v>
      </c>
      <c r="I572">
        <f ca="1">SUM(Table6[[#This Row],[AWAL]],Table6[[#This Row],[M_3]])</f>
        <v>3</v>
      </c>
    </row>
    <row r="573" spans="2:9" hidden="1" x14ac:dyDescent="0.25">
      <c r="B573" t="e">
        <f ca="1">MATCH(Table6[POINTER],MG_3[Column3],0)</f>
        <v>#N/A</v>
      </c>
      <c r="C5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businessfilesikaac106b50lsn</v>
      </c>
      <c r="D573" t="s">
        <v>617</v>
      </c>
      <c r="E573" s="1" t="s">
        <v>3478</v>
      </c>
      <c r="F573">
        <v>12</v>
      </c>
      <c r="H573">
        <f ca="1">_xlfn.IFNA(SUMIF(MG_3[Column3],Table6[POINTER],MG_3[TOTAL]),"")</f>
        <v>0</v>
      </c>
      <c r="I573">
        <f ca="1">SUM(Table6[[#This Row],[AWAL]],Table6[[#This Row],[M_3]])</f>
        <v>12</v>
      </c>
    </row>
    <row r="574" spans="2:9" hidden="1" x14ac:dyDescent="0.25">
      <c r="B574" t="e">
        <f ca="1">MATCH(Table6[POINTER],MG_3[Column3],0)</f>
        <v>#N/A</v>
      </c>
      <c r="C5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businessfilesikaac106hj50lsn</v>
      </c>
      <c r="D574" t="s">
        <v>618</v>
      </c>
      <c r="E574" s="1" t="s">
        <v>3478</v>
      </c>
      <c r="F574">
        <v>44</v>
      </c>
      <c r="H574">
        <f ca="1">_xlfn.IFNA(SUMIF(MG_3[Column3],Table6[POINTER],MG_3[TOTAL]),"")</f>
        <v>0</v>
      </c>
      <c r="I574">
        <f ca="1">SUM(Table6[[#This Row],[AWAL]],Table6[[#This Row],[M_3]])</f>
        <v>44</v>
      </c>
    </row>
    <row r="575" spans="2:9" hidden="1" x14ac:dyDescent="0.25">
      <c r="B575" t="e">
        <f ca="1">MATCH(Table6[POINTER],MG_3[Column3],0)</f>
        <v>#N/A</v>
      </c>
      <c r="C5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businessfilesikaac106k50lsn</v>
      </c>
      <c r="D575" t="s">
        <v>619</v>
      </c>
      <c r="E575" s="1" t="s">
        <v>3478</v>
      </c>
      <c r="F575">
        <v>41</v>
      </c>
      <c r="H575">
        <f ca="1">_xlfn.IFNA(SUMIF(MG_3[Column3],Table6[POINTER],MG_3[TOTAL]),"")</f>
        <v>0</v>
      </c>
      <c r="I575">
        <f ca="1">SUM(Table6[[#This Row],[AWAL]],Table6[[#This Row],[M_3]])</f>
        <v>41</v>
      </c>
    </row>
    <row r="576" spans="2:9" hidden="1" x14ac:dyDescent="0.25">
      <c r="B576" t="e">
        <f ca="1">MATCH(Table6[POINTER],MG_3[Column3],0)</f>
        <v>#N/A</v>
      </c>
      <c r="C5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businessfilesikaac106m50lsn</v>
      </c>
      <c r="D576" t="s">
        <v>620</v>
      </c>
      <c r="E576" s="1" t="s">
        <v>3478</v>
      </c>
      <c r="F576">
        <v>31</v>
      </c>
      <c r="H576">
        <f ca="1">_xlfn.IFNA(SUMIF(MG_3[Column3],Table6[POINTER],MG_3[TOTAL]),"")</f>
        <v>0</v>
      </c>
      <c r="I576">
        <f ca="1">SUM(Table6[[#This Row],[AWAL]],Table6[[#This Row],[M_3]])</f>
        <v>31</v>
      </c>
    </row>
    <row r="577" spans="2:9" hidden="1" x14ac:dyDescent="0.25">
      <c r="B577" t="e">
        <f ca="1">MATCH(Table6[POINTER],MG_3[Column3],0)</f>
        <v>#N/A</v>
      </c>
      <c r="C5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businessfilesikaac106p50lsn</v>
      </c>
      <c r="D577" t="s">
        <v>621</v>
      </c>
      <c r="E577" s="1" t="s">
        <v>3478</v>
      </c>
      <c r="F577">
        <v>51</v>
      </c>
      <c r="H577">
        <f ca="1">_xlfn.IFNA(SUMIF(MG_3[Column3],Table6[POINTER],MG_3[TOTAL]),"")</f>
        <v>0</v>
      </c>
      <c r="I577">
        <f ca="1">SUM(Table6[[#This Row],[AWAL]],Table6[[#This Row],[M_3]])</f>
        <v>51</v>
      </c>
    </row>
    <row r="578" spans="2:9" hidden="1" x14ac:dyDescent="0.25">
      <c r="B578" t="e">
        <f ca="1">MATCH(Table6[POINTER],MG_3[Column3],0)</f>
        <v>#N/A</v>
      </c>
      <c r="C5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bussinesfileenterk50ls</v>
      </c>
      <c r="D578" t="s">
        <v>622</v>
      </c>
      <c r="E578" s="1" t="s">
        <v>3326</v>
      </c>
      <c r="F578">
        <v>2</v>
      </c>
      <c r="H578">
        <f ca="1">_xlfn.IFNA(SUMIF(MG_3[Column3],Table6[POINTER],MG_3[TOTAL]),"")</f>
        <v>0</v>
      </c>
      <c r="I578">
        <f ca="1">SUM(Table6[[#This Row],[AWAL]],Table6[[#This Row],[M_3]])</f>
        <v>2</v>
      </c>
    </row>
    <row r="579" spans="2:9" hidden="1" x14ac:dyDescent="0.25">
      <c r="B579" t="e">
        <f ca="1">MATCH(Table6[POINTER],MG_3[Column3],0)</f>
        <v>#N/A</v>
      </c>
      <c r="C5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bussinesfilemardex50ls</v>
      </c>
      <c r="D579" t="s">
        <v>623</v>
      </c>
      <c r="E579" s="1" t="s">
        <v>3326</v>
      </c>
      <c r="F579">
        <v>1</v>
      </c>
      <c r="H579">
        <f ca="1">_xlfn.IFNA(SUMIF(MG_3[Column3],Table6[POINTER],MG_3[TOTAL]),"")</f>
        <v>0</v>
      </c>
      <c r="I579">
        <f ca="1">SUM(Table6[[#This Row],[AWAL]],Table6[[#This Row],[M_3]])</f>
        <v>1</v>
      </c>
    </row>
    <row r="580" spans="2:9" hidden="1" x14ac:dyDescent="0.25">
      <c r="B580" t="e">
        <f ca="1">MATCH(Table6[POINTER],MG_3[Column3],0)</f>
        <v>#N/A</v>
      </c>
      <c r="C5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busur4plastikb1000lsn</v>
      </c>
      <c r="D580" t="s">
        <v>624</v>
      </c>
      <c r="E580" s="1" t="s">
        <v>3479</v>
      </c>
      <c r="F580">
        <v>1</v>
      </c>
      <c r="H580">
        <f ca="1">_xlfn.IFNA(SUMIF(MG_3[Column3],Table6[POINTER],MG_3[TOTAL]),"")</f>
        <v>0</v>
      </c>
      <c r="I580">
        <f ca="1">SUM(Table6[[#This Row],[AWAL]],Table6[[#This Row],[M_3]])</f>
        <v>1</v>
      </c>
    </row>
    <row r="581" spans="2:9" hidden="1" x14ac:dyDescent="0.25">
      <c r="B581" t="e">
        <f ca="1">MATCH(Table6[POINTER],MG_3[Column3],0)</f>
        <v>#N/A</v>
      </c>
      <c r="C5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carddx62210biru1000pc</v>
      </c>
      <c r="D581" t="s">
        <v>625</v>
      </c>
      <c r="E581" s="1" t="s">
        <v>3331</v>
      </c>
      <c r="F581">
        <v>69</v>
      </c>
      <c r="H581">
        <f ca="1">_xlfn.IFNA(SUMIF(MG_3[Column3],Table6[POINTER],MG_3[TOTAL]),"")</f>
        <v>0</v>
      </c>
      <c r="I581">
        <f ca="1">SUM(Table6[[#This Row],[AWAL]],Table6[[#This Row],[M_3]])</f>
        <v>69</v>
      </c>
    </row>
    <row r="582" spans="2:9" hidden="1" x14ac:dyDescent="0.25">
      <c r="B582" t="e">
        <f ca="1">MATCH(Table6[POINTER],MG_3[Column3],0)</f>
        <v>#N/A</v>
      </c>
      <c r="C5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carddx622etjp21000</v>
      </c>
      <c r="D582" t="s">
        <v>626</v>
      </c>
      <c r="E582" s="1">
        <v>1000</v>
      </c>
      <c r="F582">
        <v>2</v>
      </c>
      <c r="H582">
        <f ca="1">_xlfn.IFNA(SUMIF(MG_3[Column3],Table6[POINTER],MG_3[TOTAL]),"")</f>
        <v>0</v>
      </c>
      <c r="I582">
        <f ca="1">SUM(Table6[[#This Row],[AWAL]],Table6[[#This Row],[M_3]])</f>
        <v>2</v>
      </c>
    </row>
    <row r="583" spans="2:9" hidden="1" x14ac:dyDescent="0.25">
      <c r="B583" t="e">
        <f ca="1">MATCH(Table6[POINTER],MG_3[Column3],0)</f>
        <v>#N/A</v>
      </c>
      <c r="C5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carddxk9hj136121000</v>
      </c>
      <c r="D583" t="s">
        <v>627</v>
      </c>
      <c r="E583" s="1">
        <v>1000</v>
      </c>
      <c r="F583">
        <v>22</v>
      </c>
      <c r="H583">
        <f ca="1">_xlfn.IFNA(SUMIF(MG_3[Column3],Table6[POINTER],MG_3[TOTAL]),"")</f>
        <v>0</v>
      </c>
      <c r="I583">
        <f ca="1">SUM(Table6[[#This Row],[AWAL]],Table6[[#This Row],[M_3]])</f>
        <v>22</v>
      </c>
    </row>
    <row r="584" spans="2:9" hidden="1" x14ac:dyDescent="0.25">
      <c r="B584" t="e">
        <f ca="1">MATCH(Table6[POINTER],MG_3[Column3],0)</f>
        <v>#N/A</v>
      </c>
      <c r="C5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carddxm14b166121000</v>
      </c>
      <c r="D584" t="s">
        <v>628</v>
      </c>
      <c r="E584" s="1">
        <v>1000</v>
      </c>
      <c r="F584">
        <v>30</v>
      </c>
      <c r="H584">
        <f ca="1">_xlfn.IFNA(SUMIF(MG_3[Column3],Table6[POINTER],MG_3[TOTAL]),"")</f>
        <v>0</v>
      </c>
      <c r="I584">
        <f ca="1">SUM(Table6[[#This Row],[AWAL]],Table6[[#This Row],[M_3]])</f>
        <v>30</v>
      </c>
    </row>
    <row r="585" spans="2:9" hidden="1" x14ac:dyDescent="0.25">
      <c r="B585" t="e">
        <f ca="1">MATCH(Table6[POINTER],MG_3[Column3],0)</f>
        <v>#N/A</v>
      </c>
      <c r="C5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carddxp6121000</v>
      </c>
      <c r="D585" t="s">
        <v>629</v>
      </c>
      <c r="E585" s="1">
        <v>1000</v>
      </c>
      <c r="F585">
        <v>5</v>
      </c>
      <c r="H585">
        <f ca="1">_xlfn.IFNA(SUMIF(MG_3[Column3],Table6[POINTER],MG_3[TOTAL]),"")</f>
        <v>0</v>
      </c>
      <c r="I585">
        <f ca="1">SUM(Table6[[#This Row],[AWAL]],Table6[[#This Row],[M_3]])</f>
        <v>5</v>
      </c>
    </row>
    <row r="586" spans="2:9" hidden="1" x14ac:dyDescent="0.25">
      <c r="B586" t="e">
        <f ca="1">MATCH(Table6[POINTER],MG_3[Column3],0)</f>
        <v>#N/A</v>
      </c>
      <c r="C5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carryfile8030p30pcs</v>
      </c>
      <c r="D586" t="s">
        <v>630</v>
      </c>
      <c r="E586" s="1" t="s">
        <v>3480</v>
      </c>
      <c r="F586">
        <v>2</v>
      </c>
      <c r="H586">
        <f ca="1">_xlfn.IFNA(SUMIF(MG_3[Column3],Table6[POINTER],MG_3[TOTAL]),"")</f>
        <v>0</v>
      </c>
      <c r="I586">
        <f ca="1">SUM(Table6[[#This Row],[AWAL]],Table6[[#This Row],[M_3]])</f>
        <v>2</v>
      </c>
    </row>
    <row r="587" spans="2:9" hidden="1" x14ac:dyDescent="0.25">
      <c r="B587" t="e">
        <f ca="1">MATCH(Table6[POINTER],MG_3[Column3],0)</f>
        <v>#N/A</v>
      </c>
      <c r="C5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carryfiletopla8820b4</v>
      </c>
      <c r="D587" t="s">
        <v>631</v>
      </c>
      <c r="E587" s="1">
        <v>4</v>
      </c>
      <c r="F587">
        <v>7</v>
      </c>
      <c r="H587">
        <f ca="1">_xlfn.IFNA(SUMIF(MG_3[Column3],Table6[POINTER],MG_3[TOTAL]),"")</f>
        <v>0</v>
      </c>
      <c r="I587">
        <f ca="1">SUM(Table6[[#This Row],[AWAL]],Table6[[#This Row],[M_3]])</f>
        <v>7</v>
      </c>
    </row>
    <row r="588" spans="2:9" hidden="1" x14ac:dyDescent="0.25">
      <c r="B588" t="e">
        <f ca="1">MATCH(Table6[POINTER],MG_3[Column3],0)</f>
        <v>#N/A</v>
      </c>
      <c r="C5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carryfiletopla8820hj4</v>
      </c>
      <c r="D588" t="s">
        <v>632</v>
      </c>
      <c r="E588" s="1">
        <v>4</v>
      </c>
      <c r="F588">
        <v>4</v>
      </c>
      <c r="H588">
        <f ca="1">_xlfn.IFNA(SUMIF(MG_3[Column3],Table6[POINTER],MG_3[TOTAL]),"")</f>
        <v>0</v>
      </c>
      <c r="I588">
        <f ca="1">SUM(Table6[[#This Row],[AWAL]],Table6[[#This Row],[M_3]])</f>
        <v>4</v>
      </c>
    </row>
    <row r="589" spans="2:9" hidden="1" x14ac:dyDescent="0.25">
      <c r="B589" t="e">
        <f ca="1">MATCH(Table6[POINTER],MG_3[Column3],0)</f>
        <v>#N/A</v>
      </c>
      <c r="C5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carryfiletopla8820m6k740</v>
      </c>
      <c r="D589" t="s">
        <v>633</v>
      </c>
      <c r="E589" s="1">
        <v>40</v>
      </c>
      <c r="F589">
        <v>11</v>
      </c>
      <c r="H589">
        <f ca="1">_xlfn.IFNA(SUMIF(MG_3[Column3],Table6[POINTER],MG_3[TOTAL]),"")</f>
        <v>0</v>
      </c>
      <c r="I589">
        <f ca="1">SUM(Table6[[#This Row],[AWAL]],Table6[[#This Row],[M_3]])</f>
        <v>11</v>
      </c>
    </row>
    <row r="590" spans="2:9" hidden="1" x14ac:dyDescent="0.25">
      <c r="B590" t="e">
        <f ca="1">MATCH(Table6[POINTER],MG_3[Column3],0)</f>
        <v>#N/A</v>
      </c>
      <c r="C5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carryfiletopla8820putih40</v>
      </c>
      <c r="D590" t="s">
        <v>634</v>
      </c>
      <c r="E590" s="1">
        <v>40</v>
      </c>
      <c r="F590">
        <v>8</v>
      </c>
      <c r="H590">
        <f ca="1">_xlfn.IFNA(SUMIF(MG_3[Column3],Table6[POINTER],MG_3[TOTAL]),"")</f>
        <v>0</v>
      </c>
      <c r="I590">
        <f ca="1">SUM(Table6[[#This Row],[AWAL]],Table6[[#This Row],[M_3]])</f>
        <v>8</v>
      </c>
    </row>
    <row r="591" spans="2:9" hidden="1" x14ac:dyDescent="0.25">
      <c r="B591" t="e">
        <f ca="1">MATCH(Table6[POINTER],MG_3[Column3],0)</f>
        <v>#N/A</v>
      </c>
      <c r="C5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catairopini11018lsn</v>
      </c>
      <c r="D591" t="s">
        <v>635</v>
      </c>
      <c r="E591" s="1" t="s">
        <v>3481</v>
      </c>
      <c r="F591">
        <v>7</v>
      </c>
      <c r="H591">
        <f ca="1">_xlfn.IFNA(SUMIF(MG_3[Column3],Table6[POINTER],MG_3[TOTAL]),"")</f>
        <v>0</v>
      </c>
      <c r="I591">
        <f ca="1">SUM(Table6[[#This Row],[AWAL]],Table6[[#This Row],[M_3]])</f>
        <v>7</v>
      </c>
    </row>
    <row r="592" spans="2:9" hidden="1" x14ac:dyDescent="0.25">
      <c r="B592" t="e">
        <f ca="1">MATCH(Table6[POINTER],MG_3[Column3],0)</f>
        <v>#N/A</v>
      </c>
      <c r="C5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catairopini12012lsn</v>
      </c>
      <c r="D592" t="s">
        <v>636</v>
      </c>
      <c r="E592" s="1" t="s">
        <v>3482</v>
      </c>
      <c r="F592">
        <v>4</v>
      </c>
      <c r="H592">
        <f ca="1">_xlfn.IFNA(SUMIF(MG_3[Column3],Table6[POINTER],MG_3[TOTAL]),"")</f>
        <v>0</v>
      </c>
      <c r="I592">
        <f ca="1">SUM(Table6[[#This Row],[AWAL]],Table6[[#This Row],[M_3]])</f>
        <v>4</v>
      </c>
    </row>
    <row r="593" spans="2:9" hidden="1" x14ac:dyDescent="0.25">
      <c r="B593" t="e">
        <f ca="1">MATCH(Table6[POINTER],MG_3[Column3],0)</f>
        <v>#N/A</v>
      </c>
      <c r="C5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caturmagnittntao32192pc</v>
      </c>
      <c r="D593" t="s">
        <v>637</v>
      </c>
      <c r="E593" s="1" t="s">
        <v>3483</v>
      </c>
      <c r="F593">
        <v>4</v>
      </c>
      <c r="H593">
        <f ca="1">_xlfn.IFNA(SUMIF(MG_3[Column3],Table6[POINTER],MG_3[TOTAL]),"")</f>
        <v>0</v>
      </c>
      <c r="I593">
        <f ca="1">SUM(Table6[[#This Row],[AWAL]],Table6[[#This Row],[M_3]])</f>
        <v>4</v>
      </c>
    </row>
    <row r="594" spans="2:9" hidden="1" x14ac:dyDescent="0.25">
      <c r="B594" t="e">
        <f ca="1">MATCH(Table6[POINTER],MG_3[Column3],0)</f>
        <v>#N/A</v>
      </c>
      <c r="C5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cd3680besar160pc</v>
      </c>
      <c r="D594" t="s">
        <v>638</v>
      </c>
      <c r="E594" s="1" t="s">
        <v>3334</v>
      </c>
      <c r="F594">
        <v>3</v>
      </c>
      <c r="H594">
        <f ca="1">_xlfn.IFNA(SUMIF(MG_3[Column3],Table6[POINTER],MG_3[TOTAL]),"")</f>
        <v>0</v>
      </c>
      <c r="I594">
        <f ca="1">SUM(Table6[[#This Row],[AWAL]],Table6[[#This Row],[M_3]])</f>
        <v>3</v>
      </c>
    </row>
    <row r="595" spans="2:9" hidden="1" x14ac:dyDescent="0.25">
      <c r="B595" t="e">
        <f ca="1">MATCH(Table6[POINTER],MG_3[Column3],0)</f>
        <v>#N/A</v>
      </c>
      <c r="C5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cdbagbolatnt274800pc</v>
      </c>
      <c r="D595" t="s">
        <v>639</v>
      </c>
      <c r="E595" s="1" t="s">
        <v>3484</v>
      </c>
      <c r="F595">
        <v>2</v>
      </c>
      <c r="H595">
        <f ca="1">_xlfn.IFNA(SUMIF(MG_3[Column3],Table6[POINTER],MG_3[TOTAL]),"")</f>
        <v>0</v>
      </c>
      <c r="I595">
        <f ca="1">SUM(Table6[[#This Row],[AWAL]],Table6[[#This Row],[M_3]])</f>
        <v>2</v>
      </c>
    </row>
    <row r="596" spans="2:9" hidden="1" x14ac:dyDescent="0.25">
      <c r="B596" t="e">
        <f ca="1">MATCH(Table6[POINTER],MG_3[Column3],0)</f>
        <v>#N/A</v>
      </c>
      <c r="C5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cdbagdisneytnt277200pc</v>
      </c>
      <c r="D596" t="s">
        <v>640</v>
      </c>
      <c r="E596" s="1" t="s">
        <v>3438</v>
      </c>
      <c r="F596">
        <v>4</v>
      </c>
      <c r="H596">
        <f ca="1">_xlfn.IFNA(SUMIF(MG_3[Column3],Table6[POINTER],MG_3[TOTAL]),"")</f>
        <v>0</v>
      </c>
      <c r="I596">
        <f ca="1">SUM(Table6[[#This Row],[AWAL]],Table6[[#This Row],[M_3]])</f>
        <v>4</v>
      </c>
    </row>
    <row r="597" spans="2:9" hidden="1" x14ac:dyDescent="0.25">
      <c r="B597" t="e">
        <f ca="1">MATCH(Table6[POINTER],MG_3[Column3],0)</f>
        <v>#N/A</v>
      </c>
      <c r="C5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celenganjumboplastikbts310172pcs</v>
      </c>
      <c r="D597" t="s">
        <v>641</v>
      </c>
      <c r="E597" s="1" t="s">
        <v>3485</v>
      </c>
      <c r="F597">
        <v>2</v>
      </c>
      <c r="H597">
        <f ca="1">_xlfn.IFNA(SUMIF(MG_3[Column3],Table6[POINTER],MG_3[TOTAL]),"")</f>
        <v>0</v>
      </c>
      <c r="I597">
        <f ca="1">SUM(Table6[[#This Row],[AWAL]],Table6[[#This Row],[M_3]])</f>
        <v>2</v>
      </c>
    </row>
    <row r="598" spans="2:9" hidden="1" x14ac:dyDescent="0.25">
      <c r="B598" t="e">
        <f ca="1">MATCH(Table6[POINTER],MG_3[Column3],0)</f>
        <v>#N/A</v>
      </c>
      <c r="C5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celenganl8house120bh</v>
      </c>
      <c r="D598" t="s">
        <v>642</v>
      </c>
      <c r="E598" s="1" t="s">
        <v>3486</v>
      </c>
      <c r="F598">
        <v>4</v>
      </c>
      <c r="H598">
        <f ca="1">_xlfn.IFNA(SUMIF(MG_3[Column3],Table6[POINTER],MG_3[TOTAL]),"")</f>
        <v>0</v>
      </c>
      <c r="I598">
        <f ca="1">SUM(Table6[[#This Row],[AWAL]],Table6[[#This Row],[M_3]])</f>
        <v>4</v>
      </c>
    </row>
    <row r="599" spans="2:9" hidden="1" x14ac:dyDescent="0.25">
      <c r="B599" t="e">
        <f ca="1">MATCH(Table6[POINTER],MG_3[Column3],0)</f>
        <v>#N/A</v>
      </c>
      <c r="C5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celenganp32house120bh</v>
      </c>
      <c r="D599" t="s">
        <v>643</v>
      </c>
      <c r="E599" s="1" t="s">
        <v>3486</v>
      </c>
      <c r="F599">
        <v>6</v>
      </c>
      <c r="H599">
        <f ca="1">_xlfn.IFNA(SUMIF(MG_3[Column3],Table6[POINTER],MG_3[TOTAL]),"")</f>
        <v>0</v>
      </c>
      <c r="I599">
        <f ca="1">SUM(Table6[[#This Row],[AWAL]],Table6[[#This Row],[M_3]])</f>
        <v>6</v>
      </c>
    </row>
    <row r="600" spans="2:9" hidden="1" x14ac:dyDescent="0.25">
      <c r="B600" t="e">
        <f ca="1">MATCH(Table6[POINTER],MG_3[Column3],0)</f>
        <v>#N/A</v>
      </c>
      <c r="C6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clearholder20lbgmkuning144pc</v>
      </c>
      <c r="D600" t="s">
        <v>644</v>
      </c>
      <c r="E600" s="1" t="s">
        <v>3312</v>
      </c>
      <c r="F600">
        <v>1</v>
      </c>
      <c r="H600">
        <f ca="1">_xlfn.IFNA(SUMIF(MG_3[Column3],Table6[POINTER],MG_3[TOTAL]),"")</f>
        <v>0</v>
      </c>
      <c r="I600">
        <f ca="1">SUM(Table6[[#This Row],[AWAL]],Table6[[#This Row],[M_3]])</f>
        <v>1</v>
      </c>
    </row>
    <row r="601" spans="2:9" hidden="1" x14ac:dyDescent="0.25">
      <c r="B601" t="e">
        <f ca="1">MATCH(Table6[POINTER],MG_3[Column3],0)</f>
        <v>#N/A</v>
      </c>
      <c r="C6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clearholder40entermix12ls</v>
      </c>
      <c r="D601" t="s">
        <v>645</v>
      </c>
      <c r="E601" s="1" t="s">
        <v>3487</v>
      </c>
      <c r="F601">
        <v>1</v>
      </c>
      <c r="H601">
        <f ca="1">_xlfn.IFNA(SUMIF(MG_3[Column3],Table6[POINTER],MG_3[TOTAL]),"")</f>
        <v>0</v>
      </c>
      <c r="I601">
        <f ca="1">SUM(Table6[[#This Row],[AWAL]],Table6[[#This Row],[M_3]])</f>
        <v>1</v>
      </c>
    </row>
    <row r="602" spans="2:9" hidden="1" x14ac:dyDescent="0.25">
      <c r="B602" t="e">
        <f ca="1">MATCH(Table6[POINTER],MG_3[Column3],0)</f>
        <v>#N/A</v>
      </c>
      <c r="C6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clearholder60ltrambosnowpeak10ls</v>
      </c>
      <c r="D602" t="s">
        <v>646</v>
      </c>
      <c r="E602" s="1" t="s">
        <v>3379</v>
      </c>
      <c r="F602">
        <v>5</v>
      </c>
      <c r="H602">
        <f ca="1">_xlfn.IFNA(SUMIF(MG_3[Column3],Table6[POINTER],MG_3[TOTAL]),"")</f>
        <v>0</v>
      </c>
      <c r="I602">
        <f ca="1">SUM(Table6[[#This Row],[AWAL]],Table6[[#This Row],[M_3]])</f>
        <v>5</v>
      </c>
    </row>
    <row r="603" spans="2:9" hidden="1" x14ac:dyDescent="0.25">
      <c r="B603" t="e">
        <f ca="1">MATCH(Table6[POINTER],MG_3[Column3],0)</f>
        <v>#N/A</v>
      </c>
      <c r="C6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clearholderalot20lbrabuhjpinkhtm300pc</v>
      </c>
      <c r="D603" t="s">
        <v>647</v>
      </c>
      <c r="E603" s="1" t="s">
        <v>3335</v>
      </c>
      <c r="F603">
        <v>2</v>
      </c>
      <c r="H603">
        <f ca="1">_xlfn.IFNA(SUMIF(MG_3[Column3],Table6[POINTER],MG_3[TOTAL]),"")</f>
        <v>0</v>
      </c>
      <c r="I603">
        <f ca="1">SUM(Table6[[#This Row],[AWAL]],Table6[[#This Row],[M_3]])</f>
        <v>2</v>
      </c>
    </row>
    <row r="604" spans="2:9" hidden="1" x14ac:dyDescent="0.25">
      <c r="B604" t="e">
        <f ca="1">MATCH(Table6[POINTER],MG_3[Column3],0)</f>
        <v>#N/A</v>
      </c>
      <c r="C6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clearholderamandaf420lb96pc</v>
      </c>
      <c r="D604" t="s">
        <v>648</v>
      </c>
      <c r="E604" s="1" t="s">
        <v>3383</v>
      </c>
      <c r="F604">
        <v>2</v>
      </c>
      <c r="H604">
        <f ca="1">_xlfn.IFNA(SUMIF(MG_3[Column3],Table6[POINTER],MG_3[TOTAL]),"")</f>
        <v>0</v>
      </c>
      <c r="I604">
        <f ca="1">SUM(Table6[[#This Row],[AWAL]],Table6[[#This Row],[M_3]])</f>
        <v>2</v>
      </c>
    </row>
    <row r="605" spans="2:9" hidden="1" x14ac:dyDescent="0.25">
      <c r="B605" t="e">
        <f ca="1">MATCH(Table6[POINTER],MG_3[Column3],0)</f>
        <v>#N/A</v>
      </c>
      <c r="C6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clearholderch020utn120pc</v>
      </c>
      <c r="D605" t="s">
        <v>649</v>
      </c>
      <c r="E605" s="1" t="s">
        <v>3385</v>
      </c>
      <c r="F605">
        <v>102</v>
      </c>
      <c r="H605">
        <f ca="1">_xlfn.IFNA(SUMIF(MG_3[Column3],Table6[POINTER],MG_3[TOTAL]),"")</f>
        <v>0</v>
      </c>
      <c r="I605">
        <f ca="1">SUM(Table6[[#This Row],[AWAL]],Table6[[#This Row],[M_3]])</f>
        <v>102</v>
      </c>
    </row>
    <row r="606" spans="2:9" hidden="1" x14ac:dyDescent="0.25">
      <c r="B606" t="e">
        <f ca="1">MATCH(Table6[POINTER],MG_3[Column3],0)</f>
        <v>#N/A</v>
      </c>
      <c r="C6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clearholderch040utn96pc</v>
      </c>
      <c r="D606" t="s">
        <v>650</v>
      </c>
      <c r="E606" s="1" t="s">
        <v>3383</v>
      </c>
      <c r="F606">
        <v>3</v>
      </c>
      <c r="H606">
        <f ca="1">_xlfn.IFNA(SUMIF(MG_3[Column3],Table6[POINTER],MG_3[TOTAL]),"")</f>
        <v>0</v>
      </c>
      <c r="I606">
        <f ca="1">SUM(Table6[[#This Row],[AWAL]],Table6[[#This Row],[M_3]])</f>
        <v>3</v>
      </c>
    </row>
    <row r="607" spans="2:9" hidden="1" x14ac:dyDescent="0.25">
      <c r="B607" t="e">
        <f ca="1">MATCH(Table6[POINTER],MG_3[Column3],0)</f>
        <v>#N/A</v>
      </c>
      <c r="C6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clearholderch080utn72pc</v>
      </c>
      <c r="D607" t="s">
        <v>651</v>
      </c>
      <c r="E607" s="1" t="s">
        <v>3384</v>
      </c>
      <c r="F607">
        <v>27</v>
      </c>
      <c r="H607">
        <f ca="1">_xlfn.IFNA(SUMIF(MG_3[Column3],Table6[POINTER],MG_3[TOTAL]),"")</f>
        <v>0</v>
      </c>
      <c r="I607">
        <f ca="1">SUM(Table6[[#This Row],[AWAL]],Table6[[#This Row],[M_3]])</f>
        <v>27</v>
      </c>
    </row>
    <row r="608" spans="2:9" hidden="1" x14ac:dyDescent="0.25">
      <c r="B608" t="e">
        <f ca="1">MATCH(Table6[POINTER],MG_3[Column3],0)</f>
        <v>#N/A</v>
      </c>
      <c r="C6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clearholderhuajie60lbbutek160pc</v>
      </c>
      <c r="D608" t="s">
        <v>652</v>
      </c>
      <c r="E608" s="1" t="s">
        <v>3334</v>
      </c>
      <c r="F608">
        <v>1</v>
      </c>
      <c r="H608">
        <f ca="1">_xlfn.IFNA(SUMIF(MG_3[Column3],Table6[POINTER],MG_3[TOTAL]),"")</f>
        <v>0</v>
      </c>
      <c r="I608">
        <f ca="1">SUM(Table6[[#This Row],[AWAL]],Table6[[#This Row],[M_3]])</f>
        <v>1</v>
      </c>
    </row>
    <row r="609" spans="2:9" hidden="1" x14ac:dyDescent="0.25">
      <c r="B609" t="e">
        <f ca="1">MATCH(Table6[POINTER],MG_3[Column3],0)</f>
        <v>#N/A</v>
      </c>
      <c r="C6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clearholderhuajie60lbtrans160pc</v>
      </c>
      <c r="D609" t="s">
        <v>653</v>
      </c>
      <c r="E609" s="1" t="s">
        <v>3334</v>
      </c>
      <c r="F609">
        <v>1</v>
      </c>
      <c r="H609">
        <f ca="1">_xlfn.IFNA(SUMIF(MG_3[Column3],Table6[POINTER],MG_3[TOTAL]),"")</f>
        <v>0</v>
      </c>
      <c r="I609">
        <f ca="1">SUM(Table6[[#This Row],[AWAL]],Table6[[#This Row],[M_3]])</f>
        <v>1</v>
      </c>
    </row>
    <row r="610" spans="2:9" hidden="1" x14ac:dyDescent="0.25">
      <c r="B610" t="e">
        <f ca="1">MATCH(Table6[POINTER],MG_3[Column3],0)</f>
        <v>#N/A</v>
      </c>
      <c r="C6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clearholderjos20120</v>
      </c>
      <c r="D610" t="s">
        <v>654</v>
      </c>
      <c r="E610" s="1">
        <v>120</v>
      </c>
      <c r="F610">
        <v>1</v>
      </c>
      <c r="H610">
        <f ca="1">_xlfn.IFNA(SUMIF(MG_3[Column3],Table6[POINTER],MG_3[TOTAL]),"")</f>
        <v>0</v>
      </c>
      <c r="I610">
        <f ca="1">SUM(Table6[[#This Row],[AWAL]],Table6[[#This Row],[M_3]])</f>
        <v>1</v>
      </c>
    </row>
    <row r="611" spans="2:9" hidden="1" x14ac:dyDescent="0.25">
      <c r="B611" t="e">
        <f ca="1">MATCH(Table6[POINTER],MG_3[Column3],0)</f>
        <v>#N/A</v>
      </c>
      <c r="C6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clearholderjos80fl48</v>
      </c>
      <c r="D611" t="s">
        <v>655</v>
      </c>
      <c r="E611" s="1">
        <v>48</v>
      </c>
      <c r="F611">
        <v>11</v>
      </c>
      <c r="H611">
        <f ca="1">_xlfn.IFNA(SUMIF(MG_3[Column3],Table6[POINTER],MG_3[TOTAL]),"")</f>
        <v>0</v>
      </c>
      <c r="I611">
        <f ca="1">SUM(Table6[[#This Row],[AWAL]],Table6[[#This Row],[M_3]])</f>
        <v>11</v>
      </c>
    </row>
    <row r="612" spans="2:9" hidden="1" x14ac:dyDescent="0.25">
      <c r="B612" t="e">
        <f ca="1">MATCH(Table6[POINTER],MG_3[Column3],0)</f>
        <v>#N/A</v>
      </c>
      <c r="C6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clearholdermetalch840a460pc</v>
      </c>
      <c r="D612" t="s">
        <v>656</v>
      </c>
      <c r="E612" s="1" t="s">
        <v>3316</v>
      </c>
      <c r="F612">
        <v>2</v>
      </c>
      <c r="H612">
        <f ca="1">_xlfn.IFNA(SUMIF(MG_3[Column3],Table6[POINTER],MG_3[TOTAL]),"")</f>
        <v>0</v>
      </c>
      <c r="I612">
        <f ca="1">SUM(Table6[[#This Row],[AWAL]],Table6[[#This Row],[M_3]])</f>
        <v>2</v>
      </c>
    </row>
    <row r="613" spans="2:9" hidden="1" x14ac:dyDescent="0.25">
      <c r="B613" t="e">
        <f ca="1">MATCH(Table6[POINTER],MG_3[Column3],0)</f>
        <v>#N/A</v>
      </c>
      <c r="C6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clearholdermetalch860a460pc</v>
      </c>
      <c r="D613" t="s">
        <v>657</v>
      </c>
      <c r="E613" s="1" t="s">
        <v>3316</v>
      </c>
      <c r="F613">
        <v>40</v>
      </c>
      <c r="H613">
        <f ca="1">_xlfn.IFNA(SUMIF(MG_3[Column3],Table6[POINTER],MG_3[TOTAL]),"")</f>
        <v>0</v>
      </c>
      <c r="I613">
        <f ca="1">SUM(Table6[[#This Row],[AWAL]],Table6[[#This Row],[M_3]])</f>
        <v>40</v>
      </c>
    </row>
    <row r="614" spans="2:9" hidden="1" x14ac:dyDescent="0.25">
      <c r="B614" t="e">
        <f ca="1">MATCH(Table6[POINTER],MG_3[Column3],0)</f>
        <v>#N/A</v>
      </c>
      <c r="C6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clearholdersnowpeak20lbrunguhjpinkorange10ls</v>
      </c>
      <c r="D614" t="s">
        <v>658</v>
      </c>
      <c r="E614" s="1" t="s">
        <v>3379</v>
      </c>
      <c r="F614">
        <v>1</v>
      </c>
      <c r="H614">
        <f ca="1">_xlfn.IFNA(SUMIF(MG_3[Column3],Table6[POINTER],MG_3[TOTAL]),"")</f>
        <v>0</v>
      </c>
      <c r="I614">
        <f ca="1">SUM(Table6[[#This Row],[AWAL]],Table6[[#This Row],[M_3]])</f>
        <v>1</v>
      </c>
    </row>
    <row r="615" spans="2:9" hidden="1" x14ac:dyDescent="0.25">
      <c r="B615" t="e">
        <f ca="1">MATCH(Table6[POINTER],MG_3[Column3],0)</f>
        <v>#N/A</v>
      </c>
      <c r="C6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clearholdertizobrvtro120pc</v>
      </c>
      <c r="D615" t="s">
        <v>659</v>
      </c>
      <c r="E615" s="1" t="s">
        <v>3385</v>
      </c>
      <c r="F615">
        <v>2</v>
      </c>
      <c r="H615">
        <f ca="1">_xlfn.IFNA(SUMIF(MG_3[Column3],Table6[POINTER],MG_3[TOTAL]),"")</f>
        <v>0</v>
      </c>
      <c r="I615">
        <f ca="1">SUM(Table6[[#This Row],[AWAL]],Table6[[#This Row],[M_3]])</f>
        <v>2</v>
      </c>
    </row>
    <row r="616" spans="2:9" hidden="1" x14ac:dyDescent="0.25">
      <c r="B616" t="e">
        <f ca="1">MATCH(Table6[POINTER],MG_3[Column3],0)</f>
        <v>#N/A</v>
      </c>
      <c r="C6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clearholdervtechvtf20kht1hj496pc</v>
      </c>
      <c r="D616" t="s">
        <v>660</v>
      </c>
      <c r="E616" s="1" t="s">
        <v>3383</v>
      </c>
      <c r="F616">
        <v>5</v>
      </c>
      <c r="H616">
        <f ca="1">_xlfn.IFNA(SUMIF(MG_3[Column3],Table6[POINTER],MG_3[TOTAL]),"")</f>
        <v>0</v>
      </c>
      <c r="I616">
        <f ca="1">SUM(Table6[[#This Row],[AWAL]],Table6[[#This Row],[M_3]])</f>
        <v>5</v>
      </c>
    </row>
    <row r="617" spans="2:9" hidden="1" x14ac:dyDescent="0.25">
      <c r="B617" t="e">
        <f ca="1">MATCH(Table6[POINTER],MG_3[Column3],0)</f>
        <v>#N/A</v>
      </c>
      <c r="C6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clipboardcb888dove12lsn</v>
      </c>
      <c r="D617" t="s">
        <v>661</v>
      </c>
      <c r="E617" s="1" t="s">
        <v>3482</v>
      </c>
      <c r="F617">
        <v>2</v>
      </c>
      <c r="H617">
        <f ca="1">_xlfn.IFNA(SUMIF(MG_3[Column3],Table6[POINTER],MG_3[TOTAL]),"")</f>
        <v>0</v>
      </c>
      <c r="I617">
        <f ca="1">SUM(Table6[[#This Row],[AWAL]],Table6[[#This Row],[M_3]])</f>
        <v>2</v>
      </c>
    </row>
    <row r="618" spans="2:9" hidden="1" x14ac:dyDescent="0.25">
      <c r="B618" t="e">
        <f ca="1">MATCH(Table6[POINTER],MG_3[Column3],0)</f>
        <v>#N/A</v>
      </c>
      <c r="C6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clipboardenterantiapi12lsn</v>
      </c>
      <c r="D618" t="s">
        <v>662</v>
      </c>
      <c r="E618" s="1" t="s">
        <v>3482</v>
      </c>
      <c r="F618">
        <v>5</v>
      </c>
      <c r="H618">
        <f ca="1">_xlfn.IFNA(SUMIF(MG_3[Column3],Table6[POINTER],MG_3[TOTAL]),"")</f>
        <v>0</v>
      </c>
      <c r="I618">
        <f ca="1">SUM(Table6[[#This Row],[AWAL]],Table6[[#This Row],[M_3]])</f>
        <v>5</v>
      </c>
    </row>
    <row r="619" spans="2:9" hidden="1" x14ac:dyDescent="0.25">
      <c r="B619" t="e">
        <f ca="1">MATCH(Table6[POINTER],MG_3[Column3],0)</f>
        <v>#N/A</v>
      </c>
      <c r="C6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clipboardenterantipecah8lsn</v>
      </c>
      <c r="D619" t="s">
        <v>663</v>
      </c>
      <c r="E619" s="1" t="s">
        <v>3488</v>
      </c>
      <c r="F619">
        <v>5</v>
      </c>
      <c r="H619">
        <f ca="1">_xlfn.IFNA(SUMIF(MG_3[Column3],Table6[POINTER],MG_3[TOTAL]),"")</f>
        <v>0</v>
      </c>
      <c r="I619">
        <f ca="1">SUM(Table6[[#This Row],[AWAL]],Table6[[#This Row],[M_3]])</f>
        <v>5</v>
      </c>
    </row>
    <row r="620" spans="2:9" hidden="1" x14ac:dyDescent="0.25">
      <c r="B620" t="e">
        <f ca="1">MATCH(Table6[POINTER],MG_3[Column3],0)</f>
        <v>#N/A</v>
      </c>
      <c r="C6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clipboardfancybbbarbie144pc</v>
      </c>
      <c r="D620" t="s">
        <v>664</v>
      </c>
      <c r="E620" s="1" t="s">
        <v>3312</v>
      </c>
      <c r="F620">
        <v>1</v>
      </c>
      <c r="H620">
        <f ca="1">_xlfn.IFNA(SUMIF(MG_3[Column3],Table6[POINTER],MG_3[TOTAL]),"")</f>
        <v>0</v>
      </c>
      <c r="I620">
        <f ca="1">SUM(Table6[[#This Row],[AWAL]],Table6[[#This Row],[M_3]])</f>
        <v>1</v>
      </c>
    </row>
    <row r="621" spans="2:9" hidden="1" x14ac:dyDescent="0.25">
      <c r="B621" t="e">
        <f ca="1">MATCH(Table6[POINTER],MG_3[Column3],0)</f>
        <v>#N/A</v>
      </c>
      <c r="C6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clipboardfancydisneyholo144pc</v>
      </c>
      <c r="D621" t="s">
        <v>665</v>
      </c>
      <c r="E621" s="1" t="s">
        <v>3312</v>
      </c>
      <c r="F621">
        <v>1</v>
      </c>
      <c r="H621">
        <f ca="1">_xlfn.IFNA(SUMIF(MG_3[Column3],Table6[POINTER],MG_3[TOTAL]),"")</f>
        <v>0</v>
      </c>
      <c r="I621">
        <f ca="1">SUM(Table6[[#This Row],[AWAL]],Table6[[#This Row],[M_3]])</f>
        <v>1</v>
      </c>
    </row>
    <row r="622" spans="2:9" hidden="1" x14ac:dyDescent="0.25">
      <c r="B622" t="e">
        <f ca="1">MATCH(Table6[POINTER],MG_3[Column3],0)</f>
        <v>#N/A</v>
      </c>
      <c r="C6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clipboardfancyloveholo144pc</v>
      </c>
      <c r="D622" t="s">
        <v>666</v>
      </c>
      <c r="E622" s="1" t="s">
        <v>3312</v>
      </c>
      <c r="F622">
        <v>4</v>
      </c>
      <c r="H622">
        <f ca="1">_xlfn.IFNA(SUMIF(MG_3[Column3],Table6[POINTER],MG_3[TOTAL]),"")</f>
        <v>0</v>
      </c>
      <c r="I622">
        <f ca="1">SUM(Table6[[#This Row],[AWAL]],Table6[[#This Row],[M_3]])</f>
        <v>4</v>
      </c>
    </row>
    <row r="623" spans="2:9" hidden="1" x14ac:dyDescent="0.25">
      <c r="B623" t="e">
        <f ca="1">MATCH(Table6[POINTER],MG_3[Column3],0)</f>
        <v>#N/A</v>
      </c>
      <c r="C6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clipboardfancymikagalaxy144pc</v>
      </c>
      <c r="D623" t="s">
        <v>667</v>
      </c>
      <c r="E623" s="1" t="s">
        <v>3312</v>
      </c>
      <c r="F623">
        <v>9</v>
      </c>
      <c r="H623">
        <f ca="1">_xlfn.IFNA(SUMIF(MG_3[Column3],Table6[POINTER],MG_3[TOTAL]),"")</f>
        <v>0</v>
      </c>
      <c r="I623">
        <f ca="1">SUM(Table6[[#This Row],[AWAL]],Table6[[#This Row],[M_3]])</f>
        <v>9</v>
      </c>
    </row>
    <row r="624" spans="2:9" hidden="1" x14ac:dyDescent="0.25">
      <c r="B624" t="e">
        <f ca="1">MATCH(Table6[POINTER],MG_3[Column3],0)</f>
        <v>#N/A</v>
      </c>
      <c r="C6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clipboardfancyms168smart15ls</v>
      </c>
      <c r="D624" t="s">
        <v>668</v>
      </c>
      <c r="E624" s="1" t="s">
        <v>3489</v>
      </c>
      <c r="F624">
        <v>2</v>
      </c>
      <c r="H624">
        <f ca="1">_xlfn.IFNA(SUMIF(MG_3[Column3],Table6[POINTER],MG_3[TOTAL]),"")</f>
        <v>0</v>
      </c>
      <c r="I624">
        <f ca="1">SUM(Table6[[#This Row],[AWAL]],Table6[[#This Row],[M_3]])</f>
        <v>2</v>
      </c>
    </row>
    <row r="625" spans="2:9" hidden="1" x14ac:dyDescent="0.25">
      <c r="B625" t="e">
        <f ca="1">MATCH(Table6[POINTER],MG_3[Column3],0)</f>
        <v>#N/A</v>
      </c>
      <c r="C6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clipboardfancynttopla12ls</v>
      </c>
      <c r="D625" t="s">
        <v>669</v>
      </c>
      <c r="E625" s="1" t="s">
        <v>3487</v>
      </c>
      <c r="F625">
        <v>3</v>
      </c>
      <c r="H625">
        <f ca="1">_xlfn.IFNA(SUMIF(MG_3[Column3],Table6[POINTER],MG_3[TOTAL]),"")</f>
        <v>0</v>
      </c>
      <c r="I625">
        <f ca="1">SUM(Table6[[#This Row],[AWAL]],Table6[[#This Row],[M_3]])</f>
        <v>3</v>
      </c>
    </row>
    <row r="626" spans="2:9" hidden="1" x14ac:dyDescent="0.25">
      <c r="B626" t="e">
        <f ca="1">MATCH(Table6[POINTER],MG_3[Column3],0)</f>
        <v>#N/A</v>
      </c>
      <c r="C6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clipboardfoliofancysmmdeluxe12ls</v>
      </c>
      <c r="D626" t="s">
        <v>670</v>
      </c>
      <c r="E626" s="1" t="s">
        <v>3487</v>
      </c>
      <c r="F626">
        <v>1</v>
      </c>
      <c r="H626">
        <f ca="1">_xlfn.IFNA(SUMIF(MG_3[Column3],Table6[POINTER],MG_3[TOTAL]),"")</f>
        <v>0</v>
      </c>
      <c r="I626">
        <f ca="1">SUM(Table6[[#This Row],[AWAL]],Table6[[#This Row],[M_3]])</f>
        <v>1</v>
      </c>
    </row>
    <row r="627" spans="2:9" hidden="1" x14ac:dyDescent="0.25">
      <c r="B627" t="e">
        <f ca="1">MATCH(Table6[POINTER],MG_3[Column3],0)</f>
        <v>#N/A</v>
      </c>
      <c r="C6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clipboardholo2mk12ls</v>
      </c>
      <c r="D627" t="s">
        <v>671</v>
      </c>
      <c r="E627" s="1" t="s">
        <v>3487</v>
      </c>
      <c r="F627">
        <v>1</v>
      </c>
      <c r="H627">
        <f ca="1">_xlfn.IFNA(SUMIF(MG_3[Column3],Table6[POINTER],MG_3[TOTAL]),"")</f>
        <v>0</v>
      </c>
      <c r="I627">
        <f ca="1">SUM(Table6[[#This Row],[AWAL]],Table6[[#This Row],[M_3]])</f>
        <v>1</v>
      </c>
    </row>
    <row r="628" spans="2:9" hidden="1" x14ac:dyDescent="0.25">
      <c r="B628" t="e">
        <f ca="1">MATCH(Table6[POINTER],MG_3[Column3],0)</f>
        <v>#N/A</v>
      </c>
      <c r="C6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clipboardkwalitasfancy16ls</v>
      </c>
      <c r="D628" t="s">
        <v>672</v>
      </c>
      <c r="E628" s="1" t="s">
        <v>3490</v>
      </c>
      <c r="F628">
        <v>9</v>
      </c>
      <c r="H628">
        <f ca="1">_xlfn.IFNA(SUMIF(MG_3[Column3],Table6[POINTER],MG_3[TOTAL]),"")</f>
        <v>0</v>
      </c>
      <c r="I628">
        <f ca="1">SUM(Table6[[#This Row],[AWAL]],Table6[[#This Row],[M_3]])</f>
        <v>9</v>
      </c>
    </row>
    <row r="629" spans="2:9" hidden="1" x14ac:dyDescent="0.25">
      <c r="B629" t="e">
        <f ca="1">MATCH(Table6[POINTER],MG_3[Column3],0)</f>
        <v>#N/A</v>
      </c>
      <c r="C6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clipboardmikafancybarubbfrblkkponyspdav144pc</v>
      </c>
      <c r="D629" t="s">
        <v>673</v>
      </c>
      <c r="E629" s="1" t="s">
        <v>3312</v>
      </c>
      <c r="F629">
        <v>7</v>
      </c>
      <c r="H629">
        <f ca="1">_xlfn.IFNA(SUMIF(MG_3[Column3],Table6[POINTER],MG_3[TOTAL]),"")</f>
        <v>0</v>
      </c>
      <c r="I629">
        <f ca="1">SUM(Table6[[#This Row],[AWAL]],Table6[[#This Row],[M_3]])</f>
        <v>7</v>
      </c>
    </row>
    <row r="630" spans="2:9" hidden="1" x14ac:dyDescent="0.25">
      <c r="B630" t="e">
        <f ca="1">MATCH(Table6[POINTER],MG_3[Column3],0)</f>
        <v>#N/A</v>
      </c>
      <c r="C6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clipboardmikaholofancybaru120pc</v>
      </c>
      <c r="D630" t="s">
        <v>674</v>
      </c>
      <c r="E630" s="1" t="s">
        <v>3385</v>
      </c>
      <c r="F630">
        <v>16</v>
      </c>
      <c r="H630">
        <f ca="1">_xlfn.IFNA(SUMIF(MG_3[Column3],Table6[POINTER],MG_3[TOTAL]),"")</f>
        <v>0</v>
      </c>
      <c r="I630">
        <f ca="1">SUM(Table6[[#This Row],[AWAL]],Table6[[#This Row],[M_3]])</f>
        <v>16</v>
      </c>
    </row>
    <row r="631" spans="2:9" hidden="1" x14ac:dyDescent="0.25">
      <c r="B631" t="e">
        <f ca="1">MATCH(Table6[POINTER],MG_3[Column3],0)</f>
        <v>#N/A</v>
      </c>
      <c r="C6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clipboardmikarainbow120pc</v>
      </c>
      <c r="D631" t="s">
        <v>675</v>
      </c>
      <c r="E631" s="1" t="s">
        <v>3385</v>
      </c>
      <c r="F631">
        <v>2</v>
      </c>
      <c r="H631">
        <f ca="1">_xlfn.IFNA(SUMIF(MG_3[Column3],Table6[POINTER],MG_3[TOTAL]),"")</f>
        <v>0</v>
      </c>
      <c r="I631">
        <f ca="1">SUM(Table6[[#This Row],[AWAL]],Table6[[#This Row],[M_3]])</f>
        <v>2</v>
      </c>
    </row>
    <row r="632" spans="2:9" hidden="1" x14ac:dyDescent="0.25">
      <c r="B632" t="e">
        <f ca="1">MATCH(Table6[POINTER],MG_3[Column3],0)</f>
        <v>#N/A</v>
      </c>
      <c r="C6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clipboardpapandoublefancy16ls</v>
      </c>
      <c r="D632" t="s">
        <v>676</v>
      </c>
      <c r="E632" s="1" t="s">
        <v>3490</v>
      </c>
      <c r="F632">
        <v>4</v>
      </c>
      <c r="H632">
        <f ca="1">_xlfn.IFNA(SUMIF(MG_3[Column3],Table6[POINTER],MG_3[TOTAL]),"")</f>
        <v>0</v>
      </c>
      <c r="I632">
        <f ca="1">SUM(Table6[[#This Row],[AWAL]],Table6[[#This Row],[M_3]])</f>
        <v>4</v>
      </c>
    </row>
    <row r="633" spans="2:9" hidden="1" x14ac:dyDescent="0.25">
      <c r="B633" t="e">
        <f ca="1">MATCH(Table6[POINTER],MG_3[Column3],0)</f>
        <v>#N/A</v>
      </c>
      <c r="C6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clipboardsg9aputih108lsn</v>
      </c>
      <c r="D633" t="s">
        <v>677</v>
      </c>
      <c r="E633" s="1" t="s">
        <v>3491</v>
      </c>
      <c r="F633">
        <v>1</v>
      </c>
      <c r="H633">
        <f ca="1">_xlfn.IFNA(SUMIF(MG_3[Column3],Table6[POINTER],MG_3[TOTAL]),"")</f>
        <v>0</v>
      </c>
      <c r="I633">
        <f ca="1">SUM(Table6[[#This Row],[AWAL]],Table6[[#This Row],[M_3]])</f>
        <v>1</v>
      </c>
    </row>
    <row r="634" spans="2:9" hidden="1" x14ac:dyDescent="0.25">
      <c r="B634" t="e">
        <f ca="1">MATCH(Table6[POINTER],MG_3[Column3],0)</f>
        <v>#N/A</v>
      </c>
      <c r="C6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clipboardtranspkoala12lsn</v>
      </c>
      <c r="D634" t="s">
        <v>678</v>
      </c>
      <c r="E634" s="1" t="s">
        <v>3482</v>
      </c>
      <c r="F634">
        <v>22</v>
      </c>
      <c r="H634">
        <f ca="1">_xlfn.IFNA(SUMIF(MG_3[Column3],Table6[POINTER],MG_3[TOTAL]),"")</f>
        <v>0</v>
      </c>
      <c r="I634">
        <f ca="1">SUM(Table6[[#This Row],[AWAL]],Table6[[#This Row],[M_3]])</f>
        <v>22</v>
      </c>
    </row>
    <row r="635" spans="2:9" hidden="1" x14ac:dyDescent="0.25">
      <c r="B635" t="e">
        <f ca="1">MATCH(Table6[POINTER],MG_3[Column3],0)</f>
        <v>#N/A</v>
      </c>
      <c r="C6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clipcandyno1500pc</v>
      </c>
      <c r="D635" t="s">
        <v>679</v>
      </c>
      <c r="E635" s="1" t="s">
        <v>3328</v>
      </c>
      <c r="F635">
        <v>35</v>
      </c>
      <c r="H635">
        <f ca="1">_xlfn.IFNA(SUMIF(MG_3[Column3],Table6[POINTER],MG_3[TOTAL]),"")</f>
        <v>0</v>
      </c>
      <c r="I635">
        <f ca="1">SUM(Table6[[#This Row],[AWAL]],Table6[[#This Row],[M_3]])</f>
        <v>35</v>
      </c>
    </row>
    <row r="636" spans="2:9" hidden="1" x14ac:dyDescent="0.25">
      <c r="B636" t="e">
        <f ca="1">MATCH(Table6[POINTER],MG_3[Column3],0)</f>
        <v>#N/A</v>
      </c>
      <c r="C6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clipfileyushinca318btua60pcs</v>
      </c>
      <c r="D636" t="s">
        <v>680</v>
      </c>
      <c r="E636" s="1" t="s">
        <v>3440</v>
      </c>
      <c r="F636">
        <v>9</v>
      </c>
      <c r="H636">
        <f ca="1">_xlfn.IFNA(SUMIF(MG_3[Column3],Table6[POINTER],MG_3[TOTAL]),"")</f>
        <v>0</v>
      </c>
      <c r="I636">
        <f ca="1">SUM(Table6[[#This Row],[AWAL]],Table6[[#This Row],[M_3]])</f>
        <v>9</v>
      </c>
    </row>
    <row r="637" spans="2:9" hidden="1" x14ac:dyDescent="0.25">
      <c r="B637" t="e">
        <f ca="1">MATCH(Table6[POINTER],MG_3[Column3],0)</f>
        <v>#N/A</v>
      </c>
      <c r="C6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clipfileyushinca318ht60pcs</v>
      </c>
      <c r="D637" t="s">
        <v>681</v>
      </c>
      <c r="E637" s="1" t="s">
        <v>3440</v>
      </c>
      <c r="F637">
        <v>8</v>
      </c>
      <c r="H637">
        <f ca="1">_xlfn.IFNA(SUMIF(MG_3[Column3],Table6[POINTER],MG_3[TOTAL]),"")</f>
        <v>0</v>
      </c>
      <c r="I637">
        <f ca="1">SUM(Table6[[#This Row],[AWAL]],Table6[[#This Row],[M_3]])</f>
        <v>8</v>
      </c>
    </row>
    <row r="638" spans="2:9" hidden="1" x14ac:dyDescent="0.25">
      <c r="B638" t="e">
        <f ca="1">MATCH(Table6[POINTER],MG_3[Column3],0)</f>
        <v>#N/A</v>
      </c>
      <c r="C6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clipfileyushinca324a510lsn</v>
      </c>
      <c r="D638" t="s">
        <v>682</v>
      </c>
      <c r="E638" s="1" t="s">
        <v>3473</v>
      </c>
      <c r="F638">
        <v>1</v>
      </c>
      <c r="H638">
        <f ca="1">_xlfn.IFNA(SUMIF(MG_3[Column3],Table6[POINTER],MG_3[TOTAL]),"")</f>
        <v>0</v>
      </c>
      <c r="I638">
        <f ca="1">SUM(Table6[[#This Row],[AWAL]],Table6[[#This Row],[M_3]])</f>
        <v>1</v>
      </c>
    </row>
    <row r="639" spans="2:9" hidden="1" x14ac:dyDescent="0.25">
      <c r="B639" t="e">
        <f ca="1">MATCH(Table6[POINTER],MG_3[Column3],0)</f>
        <v>#N/A</v>
      </c>
      <c r="C6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clipfileyushinca324a55lsn</v>
      </c>
      <c r="D639" t="s">
        <v>682</v>
      </c>
      <c r="E639" s="1" t="s">
        <v>3492</v>
      </c>
      <c r="F639">
        <v>1</v>
      </c>
      <c r="H639">
        <f ca="1">_xlfn.IFNA(SUMIF(MG_3[Column3],Table6[POINTER],MG_3[TOTAL]),"")</f>
        <v>0</v>
      </c>
      <c r="I639">
        <f ca="1">SUM(Table6[[#This Row],[AWAL]],Table6[[#This Row],[M_3]])</f>
        <v>1</v>
      </c>
    </row>
    <row r="640" spans="2:9" hidden="1" x14ac:dyDescent="0.25">
      <c r="B640" t="e">
        <f ca="1">MATCH(Table6[POINTER],MG_3[Column3],0)</f>
        <v>#N/A</v>
      </c>
      <c r="C6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clipfileyushinca32515lsn</v>
      </c>
      <c r="D640" t="s">
        <v>683</v>
      </c>
      <c r="E640" s="1" t="s">
        <v>3493</v>
      </c>
      <c r="F640">
        <v>1</v>
      </c>
      <c r="H640">
        <f ca="1">_xlfn.IFNA(SUMIF(MG_3[Column3],Table6[POINTER],MG_3[TOTAL]),"")</f>
        <v>0</v>
      </c>
      <c r="I640">
        <f ca="1">SUM(Table6[[#This Row],[AWAL]],Table6[[#This Row],[M_3]])</f>
        <v>1</v>
      </c>
    </row>
    <row r="641" spans="2:9" hidden="1" x14ac:dyDescent="0.25">
      <c r="B641" t="e">
        <f ca="1">MATCH(Table6[POINTER],MG_3[Column3],0)</f>
        <v>#N/A</v>
      </c>
      <c r="C6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clipfileyushinca32515lsn</v>
      </c>
      <c r="D641" t="s">
        <v>683</v>
      </c>
      <c r="E641" s="1" t="s">
        <v>3493</v>
      </c>
      <c r="F641">
        <v>1</v>
      </c>
      <c r="H641">
        <f ca="1">_xlfn.IFNA(SUMIF(MG_3[Column3],Table6[POINTER],MG_3[TOTAL]),"")</f>
        <v>0</v>
      </c>
      <c r="I641">
        <f ca="1">SUM(Table6[[#This Row],[AWAL]],Table6[[#This Row],[M_3]])</f>
        <v>1</v>
      </c>
    </row>
    <row r="642" spans="2:9" hidden="1" x14ac:dyDescent="0.25">
      <c r="B642" t="e">
        <f ca="1">MATCH(Table6[POINTER],MG_3[Column3],0)</f>
        <v>#N/A</v>
      </c>
      <c r="C6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cliptali10blkkbm2000</v>
      </c>
      <c r="D642" t="s">
        <v>684</v>
      </c>
      <c r="E642" s="1">
        <v>2000</v>
      </c>
      <c r="F642">
        <v>11</v>
      </c>
      <c r="H642">
        <f ca="1">_xlfn.IFNA(SUMIF(MG_3[Column3],Table6[POINTER],MG_3[TOTAL]),"")</f>
        <v>0</v>
      </c>
      <c r="I642">
        <f ca="1">SUM(Table6[[#This Row],[AWAL]],Table6[[#This Row],[M_3]])</f>
        <v>11</v>
      </c>
    </row>
    <row r="643" spans="2:9" hidden="1" x14ac:dyDescent="0.25">
      <c r="B643" t="e">
        <f ca="1">MATCH(Table6[POINTER],MG_3[Column3],0)</f>
        <v>#N/A</v>
      </c>
      <c r="C6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coinbank2647680903144pc</v>
      </c>
      <c r="D643" t="s">
        <v>685</v>
      </c>
      <c r="E643" s="1" t="s">
        <v>3312</v>
      </c>
      <c r="F643">
        <v>9</v>
      </c>
      <c r="H643">
        <f ca="1">_xlfn.IFNA(SUMIF(MG_3[Column3],Table6[POINTER],MG_3[TOTAL]),"")</f>
        <v>0</v>
      </c>
      <c r="I643">
        <f ca="1">SUM(Table6[[#This Row],[AWAL]],Table6[[#This Row],[M_3]])</f>
        <v>9</v>
      </c>
    </row>
    <row r="644" spans="2:9" hidden="1" x14ac:dyDescent="0.25">
      <c r="B644" t="e">
        <f ca="1">MATCH(Table6[POINTER],MG_3[Column3],0)</f>
        <v>#N/A</v>
      </c>
      <c r="C6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coinbank88118815|musicab48pc</v>
      </c>
      <c r="D644" t="s">
        <v>686</v>
      </c>
      <c r="E644" s="1" t="s">
        <v>3377</v>
      </c>
      <c r="F644">
        <v>3</v>
      </c>
      <c r="H644">
        <f ca="1">_xlfn.IFNA(SUMIF(MG_3[Column3],Table6[POINTER],MG_3[TOTAL]),"")</f>
        <v>0</v>
      </c>
      <c r="I644">
        <f ca="1">SUM(Table6[[#This Row],[AWAL]],Table6[[#This Row],[M_3]])</f>
        <v>3</v>
      </c>
    </row>
    <row r="645" spans="2:9" hidden="1" x14ac:dyDescent="0.25">
      <c r="B645" t="e">
        <f ca="1">MATCH(Table6[POINTER],MG_3[Column3],0)</f>
        <v>#N/A</v>
      </c>
      <c r="C6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coinbankdme001240pc</v>
      </c>
      <c r="D645" t="s">
        <v>687</v>
      </c>
      <c r="E645" s="1" t="s">
        <v>3343</v>
      </c>
      <c r="F645">
        <v>4</v>
      </c>
      <c r="H645">
        <f ca="1">_xlfn.IFNA(SUMIF(MG_3[Column3],Table6[POINTER],MG_3[TOTAL]),"")</f>
        <v>0</v>
      </c>
      <c r="I645">
        <f ca="1">SUM(Table6[[#This Row],[AWAL]],Table6[[#This Row],[M_3]])</f>
        <v>4</v>
      </c>
    </row>
    <row r="646" spans="2:9" hidden="1" x14ac:dyDescent="0.25">
      <c r="B646" t="e">
        <f ca="1">MATCH(Table6[POINTER],MG_3[Column3],0)</f>
        <v>#N/A</v>
      </c>
      <c r="C6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compasdc452a12ls</v>
      </c>
      <c r="D646" t="s">
        <v>688</v>
      </c>
      <c r="E646" s="1" t="s">
        <v>3487</v>
      </c>
      <c r="F646">
        <v>3</v>
      </c>
      <c r="H646">
        <f ca="1">_xlfn.IFNA(SUMIF(MG_3[Column3],Table6[POINTER],MG_3[TOTAL]),"")</f>
        <v>0</v>
      </c>
      <c r="I646">
        <f ca="1">SUM(Table6[[#This Row],[AWAL]],Table6[[#This Row],[M_3]])</f>
        <v>3</v>
      </c>
    </row>
    <row r="647" spans="2:9" hidden="1" x14ac:dyDescent="0.25">
      <c r="B647" t="e">
        <f ca="1">MATCH(Table6[POINTER],MG_3[Column3],0)</f>
        <v>#N/A</v>
      </c>
      <c r="C6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compasdc453a12ls</v>
      </c>
      <c r="D647" t="s">
        <v>689</v>
      </c>
      <c r="E647" s="1" t="s">
        <v>3487</v>
      </c>
      <c r="F647">
        <v>8</v>
      </c>
      <c r="H647">
        <f ca="1">_xlfn.IFNA(SUMIF(MG_3[Column3],Table6[POINTER],MG_3[TOTAL]),"")</f>
        <v>0</v>
      </c>
      <c r="I647">
        <f ca="1">SUM(Table6[[#This Row],[AWAL]],Table6[[#This Row],[M_3]])</f>
        <v>8</v>
      </c>
    </row>
    <row r="648" spans="2:9" hidden="1" x14ac:dyDescent="0.25">
      <c r="B648" t="e">
        <f ca="1">MATCH(Table6[POINTER],MG_3[Column3],0)</f>
        <v>#N/A</v>
      </c>
      <c r="C6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compass44mm1000pc</v>
      </c>
      <c r="D648" t="s">
        <v>690</v>
      </c>
      <c r="E648" s="1" t="s">
        <v>3331</v>
      </c>
      <c r="F648">
        <v>1</v>
      </c>
      <c r="H648">
        <f ca="1">_xlfn.IFNA(SUMIF(MG_3[Column3],Table6[POINTER],MG_3[TOTAL]),"")</f>
        <v>0</v>
      </c>
      <c r="I648">
        <f ca="1">SUM(Table6[[#This Row],[AWAL]],Table6[[#This Row],[M_3]])</f>
        <v>1</v>
      </c>
    </row>
    <row r="649" spans="2:9" hidden="1" x14ac:dyDescent="0.25">
      <c r="B649" t="e">
        <f ca="1">MATCH(Table6[POINTER],MG_3[Column3],0)</f>
        <v>#N/A</v>
      </c>
      <c r="C6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compassgoldca026igold144pc</v>
      </c>
      <c r="D649" t="s">
        <v>691</v>
      </c>
      <c r="E649" s="1" t="s">
        <v>3312</v>
      </c>
      <c r="F649">
        <v>2</v>
      </c>
      <c r="H649">
        <f ca="1">_xlfn.IFNA(SUMIF(MG_3[Column3],Table6[POINTER],MG_3[TOTAL]),"")</f>
        <v>0</v>
      </c>
      <c r="I649">
        <f ca="1">SUM(Table6[[#This Row],[AWAL]],Table6[[#This Row],[M_3]])</f>
        <v>2</v>
      </c>
    </row>
    <row r="650" spans="2:9" hidden="1" x14ac:dyDescent="0.25">
      <c r="B650" t="e">
        <f ca="1">MATCH(Table6[POINTER],MG_3[Column3],0)</f>
        <v>#N/A</v>
      </c>
      <c r="C6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crayon010112ybabydragonbaru24ls</v>
      </c>
      <c r="D650" t="s">
        <v>692</v>
      </c>
      <c r="E650" s="1" t="s">
        <v>3310</v>
      </c>
      <c r="F650">
        <v>2</v>
      </c>
      <c r="H650">
        <f ca="1">_xlfn.IFNA(SUMIF(MG_3[Column3],Table6[POINTER],MG_3[TOTAL]),"")</f>
        <v>0</v>
      </c>
      <c r="I650">
        <f ca="1">SUM(Table6[[#This Row],[AWAL]],Table6[[#This Row],[M_3]])</f>
        <v>2</v>
      </c>
    </row>
    <row r="651" spans="2:9" hidden="1" x14ac:dyDescent="0.25">
      <c r="B651" t="e">
        <f ca="1">MATCH(Table6[POINTER],MG_3[Column3],0)</f>
        <v>#N/A</v>
      </c>
      <c r="C6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crayon1012panjang192pcs</v>
      </c>
      <c r="D651" t="s">
        <v>693</v>
      </c>
      <c r="E651" s="1" t="s">
        <v>3494</v>
      </c>
      <c r="F651">
        <v>2</v>
      </c>
      <c r="H651">
        <f ca="1">_xlfn.IFNA(SUMIF(MG_3[Column3],Table6[POINTER],MG_3[TOTAL]),"")</f>
        <v>0</v>
      </c>
      <c r="I651">
        <f ca="1">SUM(Table6[[#This Row],[AWAL]],Table6[[#This Row],[M_3]])</f>
        <v>2</v>
      </c>
    </row>
    <row r="652" spans="2:9" hidden="1" x14ac:dyDescent="0.25">
      <c r="B652" t="e">
        <f ca="1">MATCH(Table6[POINTER],MG_3[Column3],0)</f>
        <v>#N/A</v>
      </c>
      <c r="C6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crayon12wvanartnew144pcs</v>
      </c>
      <c r="D652" t="s">
        <v>694</v>
      </c>
      <c r="E652" s="1" t="s">
        <v>3366</v>
      </c>
      <c r="F652">
        <v>5</v>
      </c>
      <c r="H652">
        <f ca="1">_xlfn.IFNA(SUMIF(MG_3[Column3],Table6[POINTER],MG_3[TOTAL]),"")</f>
        <v>0</v>
      </c>
      <c r="I652">
        <f ca="1">SUM(Table6[[#This Row],[AWAL]],Table6[[#This Row],[M_3]])</f>
        <v>5</v>
      </c>
    </row>
    <row r="653" spans="2:9" hidden="1" x14ac:dyDescent="0.25">
      <c r="B653" t="e">
        <f ca="1">MATCH(Table6[POINTER],MG_3[Column3],0)</f>
        <v>#N/A</v>
      </c>
      <c r="C6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crayon5991896</v>
      </c>
      <c r="D653" t="s">
        <v>695</v>
      </c>
      <c r="E653" s="1">
        <v>96</v>
      </c>
      <c r="F653">
        <v>2</v>
      </c>
      <c r="H653">
        <f ca="1">_xlfn.IFNA(SUMIF(MG_3[Column3],Table6[POINTER],MG_3[TOTAL]),"")</f>
        <v>0</v>
      </c>
      <c r="I653">
        <f ca="1">SUM(Table6[[#This Row],[AWAL]],Table6[[#This Row],[M_3]])</f>
        <v>2</v>
      </c>
    </row>
    <row r="654" spans="2:9" hidden="1" x14ac:dyDescent="0.25">
      <c r="B654" t="e">
        <f ca="1">MATCH(Table6[POINTER],MG_3[Column3],0)</f>
        <v>#N/A</v>
      </c>
      <c r="C6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crayondb77718putar60pc</v>
      </c>
      <c r="D654" t="s">
        <v>696</v>
      </c>
      <c r="E654" s="1" t="s">
        <v>3316</v>
      </c>
      <c r="F654">
        <v>21</v>
      </c>
      <c r="H654">
        <f ca="1">_xlfn.IFNA(SUMIF(MG_3[Column3],Table6[POINTER],MG_3[TOTAL]),"")</f>
        <v>0</v>
      </c>
      <c r="I654">
        <f ca="1">SUM(Table6[[#This Row],[AWAL]],Table6[[#This Row],[M_3]])</f>
        <v>21</v>
      </c>
    </row>
    <row r="655" spans="2:9" hidden="1" x14ac:dyDescent="0.25">
      <c r="B655" t="e">
        <f ca="1">MATCH(Table6[POINTER],MG_3[Column3],0)</f>
        <v>#N/A</v>
      </c>
      <c r="C6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crayonkojico12w48ls</v>
      </c>
      <c r="D655" t="s">
        <v>697</v>
      </c>
      <c r="E655" s="1" t="s">
        <v>3371</v>
      </c>
      <c r="F655">
        <v>8</v>
      </c>
      <c r="H655">
        <f ca="1">_xlfn.IFNA(SUMIF(MG_3[Column3],Table6[POINTER],MG_3[TOTAL]),"")</f>
        <v>0</v>
      </c>
      <c r="I655">
        <f ca="1">SUM(Table6[[#This Row],[AWAL]],Table6[[#This Row],[M_3]])</f>
        <v>8</v>
      </c>
    </row>
    <row r="656" spans="2:9" hidden="1" x14ac:dyDescent="0.25">
      <c r="B656" t="e">
        <f ca="1">MATCH(Table6[POINTER],MG_3[Column3],0)</f>
        <v>#N/A</v>
      </c>
      <c r="C6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crayonnavanta55w24set</v>
      </c>
      <c r="D656" t="s">
        <v>698</v>
      </c>
      <c r="E656" s="1" t="s">
        <v>3495</v>
      </c>
      <c r="F656">
        <v>52</v>
      </c>
      <c r="H656">
        <f ca="1">_xlfn.IFNA(SUMIF(MG_3[Column3],Table6[POINTER],MG_3[TOTAL]),"")</f>
        <v>0</v>
      </c>
      <c r="I656">
        <f ca="1">SUM(Table6[[#This Row],[AWAL]],Table6[[#This Row],[M_3]])</f>
        <v>52</v>
      </c>
    </row>
    <row r="657" spans="2:9" hidden="1" x14ac:dyDescent="0.25">
      <c r="B657" t="e">
        <f ca="1">MATCH(Table6[POINTER],MG_3[Column3],0)</f>
        <v>#N/A</v>
      </c>
      <c r="C6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crayonputar12w1012pjgmixbjaya192</v>
      </c>
      <c r="D657" t="s">
        <v>699</v>
      </c>
      <c r="E657" s="1">
        <v>192</v>
      </c>
      <c r="F657">
        <v>36</v>
      </c>
      <c r="H657">
        <f ca="1">_xlfn.IFNA(SUMIF(MG_3[Column3],Table6[POINTER],MG_3[TOTAL]),"")</f>
        <v>0</v>
      </c>
      <c r="I657">
        <f ca="1">SUM(Table6[[#This Row],[AWAL]],Table6[[#This Row],[M_3]])</f>
        <v>36</v>
      </c>
    </row>
    <row r="658" spans="2:9" hidden="1" x14ac:dyDescent="0.25">
      <c r="B658" t="e">
        <f ca="1">MATCH(Table6[POINTER],MG_3[Column3],0)</f>
        <v>#N/A</v>
      </c>
      <c r="C6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crayonputar12w1012pjgmixwomywin's192pcs</v>
      </c>
      <c r="D658" t="s">
        <v>700</v>
      </c>
      <c r="E658" s="1" t="s">
        <v>3496</v>
      </c>
      <c r="F658">
        <v>1</v>
      </c>
      <c r="H658">
        <f ca="1">_xlfn.IFNA(SUMIF(MG_3[Column3],Table6[POINTER],MG_3[TOTAL]),"")</f>
        <v>0</v>
      </c>
      <c r="I658">
        <f ca="1">SUM(Table6[[#This Row],[AWAL]],Table6[[#This Row],[M_3]])</f>
        <v>1</v>
      </c>
    </row>
    <row r="659" spans="2:9" hidden="1" x14ac:dyDescent="0.25">
      <c r="B659" t="e">
        <f ca="1">MATCH(Table6[POINTER],MG_3[Column3],0)</f>
        <v>#N/A</v>
      </c>
      <c r="C6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crayonputar12wpanjangkaraktercp1012dos144pcs</v>
      </c>
      <c r="D659" t="s">
        <v>701</v>
      </c>
      <c r="E659" s="1" t="s">
        <v>3366</v>
      </c>
      <c r="F659">
        <v>23</v>
      </c>
      <c r="H659">
        <f ca="1">_xlfn.IFNA(SUMIF(MG_3[Column3],Table6[POINTER],MG_3[TOTAL]),"")</f>
        <v>0</v>
      </c>
      <c r="I659">
        <f ca="1">SUM(Table6[[#This Row],[AWAL]],Table6[[#This Row],[M_3]])</f>
        <v>23</v>
      </c>
    </row>
    <row r="660" spans="2:9" hidden="1" x14ac:dyDescent="0.25">
      <c r="B660" t="e">
        <f ca="1">MATCH(Table6[POINTER],MG_3[Column3],0)</f>
        <v>#N/A</v>
      </c>
      <c r="C6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crayonputar12wpdkdeboss60pc</v>
      </c>
      <c r="D660" t="s">
        <v>702</v>
      </c>
      <c r="E660" s="1" t="s">
        <v>3316</v>
      </c>
      <c r="F660">
        <v>6</v>
      </c>
      <c r="H660">
        <f ca="1">_xlfn.IFNA(SUMIF(MG_3[Column3],Table6[POINTER],MG_3[TOTAL]),"")</f>
        <v>0</v>
      </c>
      <c r="I660">
        <f ca="1">SUM(Table6[[#This Row],[AWAL]],Table6[[#This Row],[M_3]])</f>
        <v>6</v>
      </c>
    </row>
    <row r="661" spans="2:9" hidden="1" x14ac:dyDescent="0.25">
      <c r="B661" t="e">
        <f ca="1">MATCH(Table6[POINTER],MG_3[Column3],0)</f>
        <v>#N/A</v>
      </c>
      <c r="C6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crayonputar24wdeboss72pc</v>
      </c>
      <c r="D661" t="s">
        <v>703</v>
      </c>
      <c r="E661" s="1" t="s">
        <v>3384</v>
      </c>
      <c r="F661">
        <v>39</v>
      </c>
      <c r="H661">
        <f ca="1">_xlfn.IFNA(SUMIF(MG_3[Column3],Table6[POINTER],MG_3[TOTAL]),"")</f>
        <v>0</v>
      </c>
      <c r="I661">
        <f ca="1">SUM(Table6[[#This Row],[AWAL]],Table6[[#This Row],[M_3]])</f>
        <v>39</v>
      </c>
    </row>
    <row r="662" spans="2:9" hidden="1" x14ac:dyDescent="0.25">
      <c r="B662" t="e">
        <f ca="1">MATCH(Table6[POINTER],MG_3[Column3],0)</f>
        <v>#N/A</v>
      </c>
      <c r="C6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crayonputar602zhendi288pc</v>
      </c>
      <c r="D662" t="s">
        <v>704</v>
      </c>
      <c r="E662" s="1" t="s">
        <v>3497</v>
      </c>
      <c r="F662">
        <v>4</v>
      </c>
      <c r="H662">
        <f ca="1">_xlfn.IFNA(SUMIF(MG_3[Column3],Table6[POINTER],MG_3[TOTAL]),"")</f>
        <v>0</v>
      </c>
      <c r="I662">
        <f ca="1">SUM(Table6[[#This Row],[AWAL]],Table6[[#This Row],[M_3]])</f>
        <v>4</v>
      </c>
    </row>
    <row r="663" spans="2:9" hidden="1" x14ac:dyDescent="0.25">
      <c r="B663" t="e">
        <f ca="1">MATCH(Table6[POINTER],MG_3[Column3],0)</f>
        <v>#N/A</v>
      </c>
      <c r="C6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crayonputardisney12wpjg10124lsn</v>
      </c>
      <c r="D663" t="s">
        <v>705</v>
      </c>
      <c r="E663" s="1" t="s">
        <v>3498</v>
      </c>
      <c r="F663">
        <v>27</v>
      </c>
      <c r="H663">
        <f ca="1">_xlfn.IFNA(SUMIF(MG_3[Column3],Table6[POINTER],MG_3[TOTAL]),"")</f>
        <v>0</v>
      </c>
      <c r="I663">
        <f ca="1">SUM(Table6[[#This Row],[AWAL]],Table6[[#This Row],[M_3]])</f>
        <v>27</v>
      </c>
    </row>
    <row r="664" spans="2:9" hidden="1" x14ac:dyDescent="0.25">
      <c r="B664" t="e">
        <f ca="1">MATCH(Table6[POINTER],MG_3[Column3],0)</f>
        <v>#N/A</v>
      </c>
      <c r="C6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crayonputarfancypdk12wseeyou288</v>
      </c>
      <c r="D664" t="s">
        <v>706</v>
      </c>
      <c r="E664" s="1">
        <v>288</v>
      </c>
      <c r="F664">
        <v>18</v>
      </c>
      <c r="H664">
        <f ca="1">_xlfn.IFNA(SUMIF(MG_3[Column3],Table6[POINTER],MG_3[TOTAL]),"")</f>
        <v>0</v>
      </c>
      <c r="I664">
        <f ca="1">SUM(Table6[[#This Row],[AWAL]],Table6[[#This Row],[M_3]])</f>
        <v>18</v>
      </c>
    </row>
    <row r="665" spans="2:9" hidden="1" x14ac:dyDescent="0.25">
      <c r="B665" t="e">
        <f ca="1">MATCH(Table6[POINTER],MG_3[Column3],0)</f>
        <v>#N/A</v>
      </c>
      <c r="C6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crayonputarpakcpsq12w1011192</v>
      </c>
      <c r="D665" t="s">
        <v>707</v>
      </c>
      <c r="E665" s="1">
        <v>192</v>
      </c>
      <c r="F665">
        <v>6</v>
      </c>
      <c r="H665">
        <f ca="1">_xlfn.IFNA(SUMIF(MG_3[Column3],Table6[POINTER],MG_3[TOTAL]),"")</f>
        <v>0</v>
      </c>
      <c r="I665">
        <f ca="1">SUM(Table6[[#This Row],[AWAL]],Table6[[#This Row],[M_3]])</f>
        <v>6</v>
      </c>
    </row>
    <row r="666" spans="2:9" hidden="1" x14ac:dyDescent="0.25">
      <c r="B666" t="e">
        <f ca="1">MATCH(Table6[POINTER],MG_3[Column3],0)</f>
        <v>#N/A</v>
      </c>
      <c r="C6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crayonputarpjgfancykarakter12w2530mix144pc</v>
      </c>
      <c r="D666" t="s">
        <v>708</v>
      </c>
      <c r="E666" s="1" t="s">
        <v>3312</v>
      </c>
      <c r="F666">
        <v>2</v>
      </c>
      <c r="H666">
        <f ca="1">_xlfn.IFNA(SUMIF(MG_3[Column3],Table6[POINTER],MG_3[TOTAL]),"")</f>
        <v>0</v>
      </c>
      <c r="I666">
        <f ca="1">SUM(Table6[[#This Row],[AWAL]],Table6[[#This Row],[M_3]])</f>
        <v>2</v>
      </c>
    </row>
    <row r="667" spans="2:9" hidden="1" x14ac:dyDescent="0.25">
      <c r="B667" t="e">
        <f ca="1">MATCH(Table6[POINTER],MG_3[Column3],0)</f>
        <v>#N/A</v>
      </c>
      <c r="C6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crayonputarsmalltc12montanapdk144pc</v>
      </c>
      <c r="D667" t="s">
        <v>709</v>
      </c>
      <c r="E667" s="1" t="s">
        <v>3312</v>
      </c>
      <c r="F667">
        <v>3</v>
      </c>
      <c r="H667">
        <f ca="1">_xlfn.IFNA(SUMIF(MG_3[Column3],Table6[POINTER],MG_3[TOTAL]),"")</f>
        <v>0</v>
      </c>
      <c r="I667">
        <f ca="1">SUM(Table6[[#This Row],[AWAL]],Table6[[#This Row],[M_3]])</f>
        <v>3</v>
      </c>
    </row>
    <row r="668" spans="2:9" hidden="1" x14ac:dyDescent="0.25">
      <c r="B668" t="e">
        <f ca="1">MATCH(Table6[POINTER],MG_3[Column3],0)</f>
        <v>#N/A</v>
      </c>
      <c r="C6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crayontss12putarpjgminion144pc</v>
      </c>
      <c r="D668" t="s">
        <v>710</v>
      </c>
      <c r="E668" s="1" t="s">
        <v>3312</v>
      </c>
      <c r="F668">
        <v>14</v>
      </c>
      <c r="H668">
        <f ca="1">_xlfn.IFNA(SUMIF(MG_3[Column3],Table6[POINTER],MG_3[TOTAL]),"")</f>
        <v>0</v>
      </c>
      <c r="I668">
        <f ca="1">SUM(Table6[[#This Row],[AWAL]],Table6[[#This Row],[M_3]])</f>
        <v>14</v>
      </c>
    </row>
    <row r="669" spans="2:9" hidden="1" x14ac:dyDescent="0.25">
      <c r="B669" t="e">
        <f ca="1">MATCH(Table6[POINTER],MG_3[Column3],0)</f>
        <v>#N/A</v>
      </c>
      <c r="C6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crayonzhonghwamini2h12crs144pc</v>
      </c>
      <c r="D669" t="s">
        <v>711</v>
      </c>
      <c r="E669" s="1" t="s">
        <v>3312</v>
      </c>
      <c r="F669">
        <v>4</v>
      </c>
      <c r="H669">
        <f ca="1">_xlfn.IFNA(SUMIF(MG_3[Column3],Table6[POINTER],MG_3[TOTAL]),"")</f>
        <v>0</v>
      </c>
      <c r="I669">
        <f ca="1">SUM(Table6[[#This Row],[AWAL]],Table6[[#This Row],[M_3]])</f>
        <v>4</v>
      </c>
    </row>
    <row r="670" spans="2:9" hidden="1" x14ac:dyDescent="0.25">
      <c r="B670" t="e">
        <f ca="1">MATCH(Table6[POINTER],MG_3[Column3],0)</f>
        <v>#N/A</v>
      </c>
      <c r="C6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cutter33240ls</v>
      </c>
      <c r="D670" t="s">
        <v>712</v>
      </c>
      <c r="E670" s="1" t="s">
        <v>3342</v>
      </c>
      <c r="F670">
        <v>42</v>
      </c>
      <c r="H670">
        <f ca="1">_xlfn.IFNA(SUMIF(MG_3[Column3],Table6[POINTER],MG_3[TOTAL]),"")</f>
        <v>0</v>
      </c>
      <c r="I670">
        <f ca="1">SUM(Table6[[#This Row],[AWAL]],Table6[[#This Row],[M_3]])</f>
        <v>42</v>
      </c>
    </row>
    <row r="671" spans="2:9" hidden="1" x14ac:dyDescent="0.25">
      <c r="B671" t="e">
        <f ca="1">MATCH(Table6[POINTER],MG_3[Column3],0)</f>
        <v>#N/A</v>
      </c>
      <c r="C6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cutter68986838400pc</v>
      </c>
      <c r="D671" t="s">
        <v>713</v>
      </c>
      <c r="E671" s="1" t="s">
        <v>3341</v>
      </c>
      <c r="F671">
        <v>1</v>
      </c>
      <c r="H671">
        <f ca="1">_xlfn.IFNA(SUMIF(MG_3[Column3],Table6[POINTER],MG_3[TOTAL]),"")</f>
        <v>0</v>
      </c>
      <c r="I671">
        <f ca="1">SUM(Table6[[#This Row],[AWAL]],Table6[[#This Row],[M_3]])</f>
        <v>1</v>
      </c>
    </row>
    <row r="672" spans="2:9" hidden="1" x14ac:dyDescent="0.25">
      <c r="B672" t="e">
        <f ca="1">MATCH(Table6[POINTER],MG_3[Column3],0)</f>
        <v>#N/A</v>
      </c>
      <c r="C6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cuttertaco78kecil120lsn</v>
      </c>
      <c r="D672" t="s">
        <v>714</v>
      </c>
      <c r="E672" s="1" t="s">
        <v>3455</v>
      </c>
      <c r="F672">
        <v>23</v>
      </c>
      <c r="H672">
        <f ca="1">_xlfn.IFNA(SUMIF(MG_3[Column3],Table6[POINTER],MG_3[TOTAL]),"")</f>
        <v>0</v>
      </c>
      <c r="I672">
        <f ca="1">SUM(Table6[[#This Row],[AWAL]],Table6[[#This Row],[M_3]])</f>
        <v>23</v>
      </c>
    </row>
    <row r="673" spans="2:9" hidden="1" x14ac:dyDescent="0.25">
      <c r="B673" t="e">
        <f ca="1">MATCH(Table6[POINTER],MG_3[Column3],0)</f>
        <v>#N/A</v>
      </c>
      <c r="C6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cuttertaco88besar60lsn</v>
      </c>
      <c r="D673" t="s">
        <v>715</v>
      </c>
      <c r="E673" s="1" t="s">
        <v>3433</v>
      </c>
      <c r="F673">
        <v>40</v>
      </c>
      <c r="H673">
        <f ca="1">_xlfn.IFNA(SUMIF(MG_3[Column3],Table6[POINTER],MG_3[TOTAL]),"")</f>
        <v>0</v>
      </c>
      <c r="I673">
        <f ca="1">SUM(Table6[[#This Row],[AWAL]],Table6[[#This Row],[M_3]])</f>
        <v>40</v>
      </c>
    </row>
    <row r="674" spans="2:9" hidden="1" x14ac:dyDescent="0.25">
      <c r="B674" t="e">
        <f ca="1">MATCH(Table6[POINTER],MG_3[Column3],0)</f>
        <v>#N/A</v>
      </c>
      <c r="C6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cuttertacokcl78trpremiumtransparan4120ls</v>
      </c>
      <c r="D674" t="s">
        <v>716</v>
      </c>
      <c r="E674" s="1" t="s">
        <v>3329</v>
      </c>
      <c r="F674">
        <v>4</v>
      </c>
      <c r="H674">
        <f ca="1">_xlfn.IFNA(SUMIF(MG_3[Column3],Table6[POINTER],MG_3[TOTAL]),"")</f>
        <v>0</v>
      </c>
      <c r="I674">
        <f ca="1">SUM(Table6[[#This Row],[AWAL]],Table6[[#This Row],[M_3]])</f>
        <v>4</v>
      </c>
    </row>
    <row r="675" spans="2:9" hidden="1" x14ac:dyDescent="0.25">
      <c r="B675" t="e">
        <f ca="1">MATCH(Table6[POINTER],MG_3[Column3],0)</f>
        <v>#N/A</v>
      </c>
      <c r="C6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cuttertranspgoldengc88860ls</v>
      </c>
      <c r="D675" t="s">
        <v>717</v>
      </c>
      <c r="E675" s="1" t="s">
        <v>3332</v>
      </c>
      <c r="F675">
        <v>6</v>
      </c>
      <c r="H675">
        <f ca="1">_xlfn.IFNA(SUMIF(MG_3[Column3],Table6[POINTER],MG_3[TOTAL]),"")</f>
        <v>0</v>
      </c>
      <c r="I675">
        <f ca="1">SUM(Table6[[#This Row],[AWAL]],Table6[[#This Row],[M_3]])</f>
        <v>6</v>
      </c>
    </row>
    <row r="676" spans="2:9" hidden="1" x14ac:dyDescent="0.25">
      <c r="B676" t="e">
        <f ca="1">MATCH(Table6[POINTER],MG_3[Column3],0)</f>
        <v>#N/A</v>
      </c>
      <c r="C6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cuttertransparan128k120lsn</v>
      </c>
      <c r="D676" t="s">
        <v>3799</v>
      </c>
      <c r="E676" s="1" t="s">
        <v>3455</v>
      </c>
      <c r="F676">
        <v>3</v>
      </c>
      <c r="G676" t="s">
        <v>3813</v>
      </c>
      <c r="H676">
        <f ca="1">_xlfn.IFNA(SUMIF(MG_3[Column3],Table6[POINTER],MG_3[TOTAL]),"")</f>
        <v>0</v>
      </c>
      <c r="I676">
        <f ca="1">SUM(Table6[[#This Row],[AWAL]],Table6[[#This Row],[M_3]])</f>
        <v>3</v>
      </c>
    </row>
    <row r="677" spans="2:9" hidden="1" x14ac:dyDescent="0.25">
      <c r="B677" t="e">
        <f ca="1">MATCH(Table6[POINTER],MG_3[Column3],0)</f>
        <v>#N/A</v>
      </c>
      <c r="C6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deskorganiser83872pc</v>
      </c>
      <c r="D677" t="s">
        <v>718</v>
      </c>
      <c r="E677" s="1" t="s">
        <v>3384</v>
      </c>
      <c r="F677">
        <v>9</v>
      </c>
      <c r="H677">
        <f ca="1">_xlfn.IFNA(SUMIF(MG_3[Column3],Table6[POINTER],MG_3[TOTAL]),"")</f>
        <v>0</v>
      </c>
      <c r="I677">
        <f ca="1">SUM(Table6[[#This Row],[AWAL]],Table6[[#This Row],[M_3]])</f>
        <v>9</v>
      </c>
    </row>
    <row r="678" spans="2:9" hidden="1" x14ac:dyDescent="0.25">
      <c r="B678" t="e">
        <f ca="1">MATCH(Table6[POINTER],MG_3[Column3],0)</f>
        <v>#N/A</v>
      </c>
      <c r="C6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desksetbulat802ht96</v>
      </c>
      <c r="D678" t="s">
        <v>719</v>
      </c>
      <c r="E678" s="1">
        <v>96</v>
      </c>
      <c r="F678">
        <v>55</v>
      </c>
      <c r="H678">
        <f ca="1">_xlfn.IFNA(SUMIF(MG_3[Column3],Table6[POINTER],MG_3[TOTAL]),"")</f>
        <v>0</v>
      </c>
      <c r="I678">
        <f ca="1">SUM(Table6[[#This Row],[AWAL]],Table6[[#This Row],[M_3]])</f>
        <v>55</v>
      </c>
    </row>
    <row r="679" spans="2:9" hidden="1" x14ac:dyDescent="0.25">
      <c r="B679" t="e">
        <f ca="1">MATCH(Table6[POINTER],MG_3[Column3],0)</f>
        <v>#N/A</v>
      </c>
      <c r="C6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desksetdeluxe5098bening60pc</v>
      </c>
      <c r="D679" t="s">
        <v>720</v>
      </c>
      <c r="E679" s="1" t="s">
        <v>3316</v>
      </c>
      <c r="F679">
        <v>2</v>
      </c>
      <c r="H679">
        <f ca="1">_xlfn.IFNA(SUMIF(MG_3[Column3],Table6[POINTER],MG_3[TOTAL]),"")</f>
        <v>0</v>
      </c>
      <c r="I679">
        <f ca="1">SUM(Table6[[#This Row],[AWAL]],Table6[[#This Row],[M_3]])</f>
        <v>2</v>
      </c>
    </row>
    <row r="680" spans="2:9" hidden="1" x14ac:dyDescent="0.25">
      <c r="B680" t="e">
        <f ca="1">MATCH(Table6[POINTER],MG_3[Column3],0)</f>
        <v>#N/A</v>
      </c>
      <c r="C6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desksetkotak804ht96</v>
      </c>
      <c r="D680" t="s">
        <v>721</v>
      </c>
      <c r="E680" s="1">
        <v>96</v>
      </c>
      <c r="F680">
        <v>77</v>
      </c>
      <c r="H680">
        <f ca="1">_xlfn.IFNA(SUMIF(MG_3[Column3],Table6[POINTER],MG_3[TOTAL]),"")</f>
        <v>0</v>
      </c>
      <c r="I680">
        <f ca="1">SUM(Table6[[#This Row],[AWAL]],Table6[[#This Row],[M_3]])</f>
        <v>77</v>
      </c>
    </row>
    <row r="681" spans="2:9" hidden="1" x14ac:dyDescent="0.25">
      <c r="B681" t="e">
        <f ca="1">MATCH(Table6[POINTER],MG_3[Column3],0)</f>
        <v>#N/A</v>
      </c>
      <c r="C6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diarydostasgliterfs3200340pc</v>
      </c>
      <c r="D681" t="s">
        <v>722</v>
      </c>
      <c r="E681" s="1" t="s">
        <v>3441</v>
      </c>
      <c r="F681">
        <v>3</v>
      </c>
      <c r="H681">
        <f ca="1">_xlfn.IFNA(SUMIF(MG_3[Column3],Table6[POINTER],MG_3[TOTAL]),"")</f>
        <v>0</v>
      </c>
      <c r="I681">
        <f ca="1">SUM(Table6[[#This Row],[AWAL]],Table6[[#This Row],[M_3]])</f>
        <v>3</v>
      </c>
    </row>
    <row r="682" spans="2:9" hidden="1" x14ac:dyDescent="0.25">
      <c r="B682" t="e">
        <f ca="1">MATCH(Table6[POINTER],MG_3[Column3],0)</f>
        <v>#N/A</v>
      </c>
      <c r="C6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diarygpkclkholo20ls</v>
      </c>
      <c r="D682" t="s">
        <v>723</v>
      </c>
      <c r="E682" s="1" t="s">
        <v>3309</v>
      </c>
      <c r="F682">
        <v>11</v>
      </c>
      <c r="H682">
        <f ca="1">_xlfn.IFNA(SUMIF(MG_3[Column3],Table6[POINTER],MG_3[TOTAL]),"")</f>
        <v>0</v>
      </c>
      <c r="I682">
        <f ca="1">SUM(Table6[[#This Row],[AWAL]],Table6[[#This Row],[M_3]])</f>
        <v>11</v>
      </c>
    </row>
    <row r="683" spans="2:9" hidden="1" x14ac:dyDescent="0.25">
      <c r="B683" t="e">
        <f ca="1">MATCH(Table6[POINTER],MG_3[Column3],0)</f>
        <v>#N/A</v>
      </c>
      <c r="C6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diaryhololiccakcl40ls</v>
      </c>
      <c r="D683" t="s">
        <v>724</v>
      </c>
      <c r="E683" s="1" t="s">
        <v>3342</v>
      </c>
      <c r="F683">
        <v>9</v>
      </c>
      <c r="H683">
        <f ca="1">_xlfn.IFNA(SUMIF(MG_3[Column3],Table6[POINTER],MG_3[TOTAL]),"")</f>
        <v>0</v>
      </c>
      <c r="I683">
        <f ca="1">SUM(Table6[[#This Row],[AWAL]],Table6[[#This Row],[M_3]])</f>
        <v>9</v>
      </c>
    </row>
    <row r="684" spans="2:9" hidden="1" x14ac:dyDescent="0.25">
      <c r="B684" t="e">
        <f ca="1">MATCH(Table6[POINTER],MG_3[Column3],0)</f>
        <v>#N/A</v>
      </c>
      <c r="C6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diaryholopkctgphsmillenium200030ls</v>
      </c>
      <c r="D684" t="s">
        <v>725</v>
      </c>
      <c r="E684" s="1" t="s">
        <v>3347</v>
      </c>
      <c r="F684">
        <v>1</v>
      </c>
      <c r="H684">
        <f ca="1">_xlfn.IFNA(SUMIF(MG_3[Column3],Table6[POINTER],MG_3[TOTAL]),"")</f>
        <v>0</v>
      </c>
      <c r="I684">
        <f ca="1">SUM(Table6[[#This Row],[AWAL]],Table6[[#This Row],[M_3]])</f>
        <v>1</v>
      </c>
    </row>
    <row r="685" spans="2:9" hidden="1" x14ac:dyDescent="0.25">
      <c r="B685" t="e">
        <f ca="1">MATCH(Table6[POINTER],MG_3[Column3],0)</f>
        <v>#N/A</v>
      </c>
      <c r="C6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diarykancingnbs402144pc</v>
      </c>
      <c r="D685" t="s">
        <v>726</v>
      </c>
      <c r="E685" s="1" t="s">
        <v>3312</v>
      </c>
      <c r="F685">
        <v>2</v>
      </c>
      <c r="H685">
        <f ca="1">_xlfn.IFNA(SUMIF(MG_3[Column3],Table6[POINTER],MG_3[TOTAL]),"")</f>
        <v>0</v>
      </c>
      <c r="I685">
        <f ca="1">SUM(Table6[[#This Row],[AWAL]],Table6[[#This Row],[M_3]])</f>
        <v>2</v>
      </c>
    </row>
    <row r="686" spans="2:9" hidden="1" x14ac:dyDescent="0.25">
      <c r="B686" t="e">
        <f ca="1">MATCH(Table6[POINTER],MG_3[Column3],0)</f>
        <v>#N/A</v>
      </c>
      <c r="C6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diarykunci64kb0239120pc</v>
      </c>
      <c r="D686" t="s">
        <v>727</v>
      </c>
      <c r="E686" s="1" t="s">
        <v>3385</v>
      </c>
      <c r="F686">
        <v>4</v>
      </c>
      <c r="H686">
        <f ca="1">_xlfn.IFNA(SUMIF(MG_3[Column3],Table6[POINTER],MG_3[TOTAL]),"")</f>
        <v>0</v>
      </c>
      <c r="I686">
        <f ca="1">SUM(Table6[[#This Row],[AWAL]],Table6[[#This Row],[M_3]])</f>
        <v>4</v>
      </c>
    </row>
    <row r="687" spans="2:9" hidden="1" x14ac:dyDescent="0.25">
      <c r="B687" t="e">
        <f ca="1">MATCH(Table6[POINTER],MG_3[Column3],0)</f>
        <v>#N/A</v>
      </c>
      <c r="C6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diarykunciholojumbosnoopy12ls</v>
      </c>
      <c r="D687" t="s">
        <v>728</v>
      </c>
      <c r="E687" s="1" t="s">
        <v>3487</v>
      </c>
      <c r="F687">
        <v>2</v>
      </c>
      <c r="H687">
        <f ca="1">_xlfn.IFNA(SUMIF(MG_3[Column3],Table6[POINTER],MG_3[TOTAL]),"")</f>
        <v>0</v>
      </c>
      <c r="I687">
        <f ca="1">SUM(Table6[[#This Row],[AWAL]],Table6[[#This Row],[M_3]])</f>
        <v>2</v>
      </c>
    </row>
    <row r="688" spans="2:9" hidden="1" x14ac:dyDescent="0.25">
      <c r="B688" t="e">
        <f ca="1">MATCH(Table6[POINTER],MG_3[Column3],0)</f>
        <v>#N/A</v>
      </c>
      <c r="C6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diarykuncimutiara2500120bh</v>
      </c>
      <c r="D688" t="s">
        <v>729</v>
      </c>
      <c r="E688" s="1" t="s">
        <v>3486</v>
      </c>
      <c r="F688">
        <v>42</v>
      </c>
      <c r="H688">
        <f ca="1">_xlfn.IFNA(SUMIF(MG_3[Column3],Table6[POINTER],MG_3[TOTAL]),"")</f>
        <v>0</v>
      </c>
      <c r="I688">
        <f ca="1">SUM(Table6[[#This Row],[AWAL]],Table6[[#This Row],[M_3]])</f>
        <v>42</v>
      </c>
    </row>
    <row r="689" spans="2:9" hidden="1" x14ac:dyDescent="0.25">
      <c r="B689" t="e">
        <f ca="1">MATCH(Table6[POINTER],MG_3[Column3],0)</f>
        <v>#N/A</v>
      </c>
      <c r="C6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diaryminikadommouse92ls</v>
      </c>
      <c r="D689" t="s">
        <v>730</v>
      </c>
      <c r="E689" s="1" t="s">
        <v>3499</v>
      </c>
      <c r="F689">
        <v>3</v>
      </c>
      <c r="H689">
        <f ca="1">_xlfn.IFNA(SUMIF(MG_3[Column3],Table6[POINTER],MG_3[TOTAL]),"")</f>
        <v>0</v>
      </c>
      <c r="I689">
        <f ca="1">SUM(Table6[[#This Row],[AWAL]],Table6[[#This Row],[M_3]])</f>
        <v>3</v>
      </c>
    </row>
    <row r="690" spans="2:9" hidden="1" x14ac:dyDescent="0.25">
      <c r="B690" t="e">
        <f ca="1">MATCH(Table6[POINTER],MG_3[Column3],0)</f>
        <v>#N/A</v>
      </c>
      <c r="C6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diaryminikembangtigro135ls</v>
      </c>
      <c r="D690" t="s">
        <v>731</v>
      </c>
      <c r="E690" s="1" t="s">
        <v>3378</v>
      </c>
      <c r="F690">
        <v>1</v>
      </c>
      <c r="H690">
        <f ca="1">_xlfn.IFNA(SUMIF(MG_3[Column3],Table6[POINTER],MG_3[TOTAL]),"")</f>
        <v>0</v>
      </c>
      <c r="I690">
        <f ca="1">SUM(Table6[[#This Row],[AWAL]],Table6[[#This Row],[M_3]])</f>
        <v>1</v>
      </c>
    </row>
    <row r="691" spans="2:9" hidden="1" x14ac:dyDescent="0.25">
      <c r="B691" t="e">
        <f ca="1">MATCH(Table6[POINTER],MG_3[Column3],0)</f>
        <v>#N/A</v>
      </c>
      <c r="C6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diaryparfumeasiong144pc</v>
      </c>
      <c r="D691" t="s">
        <v>732</v>
      </c>
      <c r="E691" s="1" t="s">
        <v>3312</v>
      </c>
      <c r="F691">
        <v>1</v>
      </c>
      <c r="H691">
        <f ca="1">_xlfn.IFNA(SUMIF(MG_3[Column3],Table6[POINTER],MG_3[TOTAL]),"")</f>
        <v>0</v>
      </c>
      <c r="I691">
        <f ca="1">SUM(Table6[[#This Row],[AWAL]],Table6[[#This Row],[M_3]])</f>
        <v>1</v>
      </c>
    </row>
    <row r="692" spans="2:9" hidden="1" x14ac:dyDescent="0.25">
      <c r="B692" t="e">
        <f ca="1">MATCH(Table6[POINTER],MG_3[Column3],0)</f>
        <v>#N/A</v>
      </c>
      <c r="C6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diaryprincesssheepmm240pc</v>
      </c>
      <c r="D692" t="s">
        <v>733</v>
      </c>
      <c r="E692" s="1" t="s">
        <v>3343</v>
      </c>
      <c r="F692">
        <v>2</v>
      </c>
      <c r="H692">
        <f ca="1">_xlfn.IFNA(SUMIF(MG_3[Column3],Table6[POINTER],MG_3[TOTAL]),"")</f>
        <v>0</v>
      </c>
      <c r="I692">
        <f ca="1">SUM(Table6[[#This Row],[AWAL]],Table6[[#This Row],[M_3]])</f>
        <v>2</v>
      </c>
    </row>
    <row r="693" spans="2:9" hidden="1" x14ac:dyDescent="0.25">
      <c r="B693" t="e">
        <f ca="1">MATCH(Table6[POINTER],MG_3[Column3],0)</f>
        <v>#N/A</v>
      </c>
      <c r="C6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diaryq32ks002fr320</v>
      </c>
      <c r="D693" t="s">
        <v>734</v>
      </c>
      <c r="E693" s="1">
        <v>320</v>
      </c>
      <c r="F693">
        <v>2</v>
      </c>
      <c r="H693">
        <f ca="1">_xlfn.IFNA(SUMIF(MG_3[Column3],Table6[POINTER],MG_3[TOTAL]),"")</f>
        <v>0</v>
      </c>
      <c r="I693">
        <f ca="1">SUM(Table6[[#This Row],[AWAL]],Table6[[#This Row],[M_3]])</f>
        <v>2</v>
      </c>
    </row>
    <row r="694" spans="2:9" hidden="1" x14ac:dyDescent="0.25">
      <c r="B694" t="e">
        <f ca="1">MATCH(Table6[POINTER],MG_3[Column3],0)</f>
        <v>#N/A</v>
      </c>
      <c r="C6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diaryq32kg318fr240</v>
      </c>
      <c r="D694" t="s">
        <v>735</v>
      </c>
      <c r="E694" s="1">
        <v>240</v>
      </c>
      <c r="F694">
        <v>5</v>
      </c>
      <c r="H694">
        <f ca="1">_xlfn.IFNA(SUMIF(MG_3[Column3],Table6[POINTER],MG_3[TOTAL]),"")</f>
        <v>0</v>
      </c>
      <c r="I694">
        <f ca="1">SUM(Table6[[#This Row],[AWAL]],Table6[[#This Row],[M_3]])</f>
        <v>5</v>
      </c>
    </row>
    <row r="695" spans="2:9" hidden="1" x14ac:dyDescent="0.25">
      <c r="B695" t="e">
        <f ca="1">MATCH(Table6[POINTER],MG_3[Column3],0)</f>
        <v>#N/A</v>
      </c>
      <c r="C6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diaryq64ks001kitty520</v>
      </c>
      <c r="D695" t="s">
        <v>736</v>
      </c>
      <c r="E695" s="1">
        <v>520</v>
      </c>
      <c r="F695">
        <v>5</v>
      </c>
      <c r="H695">
        <f ca="1">_xlfn.IFNA(SUMIF(MG_3[Column3],Table6[POINTER],MG_3[TOTAL]),"")</f>
        <v>0</v>
      </c>
      <c r="I695">
        <f ca="1">SUM(Table6[[#This Row],[AWAL]],Table6[[#This Row],[M_3]])</f>
        <v>5</v>
      </c>
    </row>
    <row r="696" spans="2:9" hidden="1" x14ac:dyDescent="0.25">
      <c r="B696" t="e">
        <f ca="1">MATCH(Table6[POINTER],MG_3[Column3],0)</f>
        <v>#N/A</v>
      </c>
      <c r="C6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diaryq64ks002pr520</v>
      </c>
      <c r="D696" t="s">
        <v>737</v>
      </c>
      <c r="E696" s="1">
        <v>520</v>
      </c>
      <c r="F696">
        <v>2</v>
      </c>
      <c r="H696">
        <f ca="1">_xlfn.IFNA(SUMIF(MG_3[Column3],Table6[POINTER],MG_3[TOTAL]),"")</f>
        <v>0</v>
      </c>
      <c r="I696">
        <f ca="1">SUM(Table6[[#This Row],[AWAL]],Table6[[#This Row],[M_3]])</f>
        <v>2</v>
      </c>
    </row>
    <row r="697" spans="2:9" hidden="1" x14ac:dyDescent="0.25">
      <c r="B697" t="e">
        <f ca="1">MATCH(Table6[POINTER],MG_3[Column3],0)</f>
        <v>#N/A</v>
      </c>
      <c r="C6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diarysampulmikahellokittybsr20ls</v>
      </c>
      <c r="D697" t="s">
        <v>738</v>
      </c>
      <c r="E697" s="1" t="s">
        <v>3309</v>
      </c>
      <c r="F697">
        <v>11</v>
      </c>
      <c r="H697">
        <f ca="1">_xlfn.IFNA(SUMIF(MG_3[Column3],Table6[POINTER],MG_3[TOTAL]),"")</f>
        <v>0</v>
      </c>
      <c r="I697">
        <f ca="1">SUM(Table6[[#This Row],[AWAL]],Table6[[#This Row],[M_3]])</f>
        <v>11</v>
      </c>
    </row>
    <row r="698" spans="2:9" hidden="1" x14ac:dyDescent="0.25">
      <c r="B698" t="e">
        <f ca="1">MATCH(Table6[POINTER],MG_3[Column3],0)</f>
        <v>#N/A</v>
      </c>
      <c r="C6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diarysepakbolabholo15ls</v>
      </c>
      <c r="D698" t="s">
        <v>739</v>
      </c>
      <c r="E698" s="1" t="s">
        <v>3489</v>
      </c>
      <c r="F698">
        <v>1</v>
      </c>
      <c r="H698">
        <f ca="1">_xlfn.IFNA(SUMIF(MG_3[Column3],Table6[POINTER],MG_3[TOTAL]),"")</f>
        <v>0</v>
      </c>
      <c r="I698">
        <f ca="1">SUM(Table6[[#This Row],[AWAL]],Table6[[#This Row],[M_3]])</f>
        <v>1</v>
      </c>
    </row>
    <row r="699" spans="2:9" hidden="1" x14ac:dyDescent="0.25">
      <c r="B699" t="e">
        <f ca="1">MATCH(Table6[POINTER],MG_3[Column3],0)</f>
        <v>#N/A</v>
      </c>
      <c r="C6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diaryshinchanab35ls</v>
      </c>
      <c r="D699" t="s">
        <v>740</v>
      </c>
      <c r="E699" s="1" t="s">
        <v>3500</v>
      </c>
      <c r="F699">
        <v>1</v>
      </c>
      <c r="H699">
        <f ca="1">_xlfn.IFNA(SUMIF(MG_3[Column3],Table6[POINTER],MG_3[TOTAL]),"")</f>
        <v>0</v>
      </c>
      <c r="I699">
        <f ca="1">SUM(Table6[[#This Row],[AWAL]],Table6[[#This Row],[M_3]])</f>
        <v>1</v>
      </c>
    </row>
    <row r="700" spans="2:9" hidden="1" x14ac:dyDescent="0.25">
      <c r="B700" t="e">
        <f ca="1">MATCH(Table6[POINTER],MG_3[Column3],0)</f>
        <v>#N/A</v>
      </c>
      <c r="C7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diaryspiralparohama600pc</v>
      </c>
      <c r="D700" t="s">
        <v>741</v>
      </c>
      <c r="E700" s="1" t="s">
        <v>3350</v>
      </c>
      <c r="F700">
        <v>7</v>
      </c>
      <c r="H700">
        <f ca="1">_xlfn.IFNA(SUMIF(MG_3[Column3],Table6[POINTER],MG_3[TOTAL]),"")</f>
        <v>0</v>
      </c>
      <c r="I700">
        <f ca="1">SUM(Table6[[#This Row],[AWAL]],Table6[[#This Row],[M_3]])</f>
        <v>7</v>
      </c>
    </row>
    <row r="701" spans="2:9" hidden="1" x14ac:dyDescent="0.25">
      <c r="B701" t="e">
        <f ca="1">MATCH(Table6[POINTER],MG_3[Column3],0)</f>
        <v>#N/A</v>
      </c>
      <c r="C7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diaryspoonfd2000hkmmwtptltb30ls</v>
      </c>
      <c r="D701" t="s">
        <v>742</v>
      </c>
      <c r="E701" s="1" t="s">
        <v>3347</v>
      </c>
      <c r="F701">
        <v>10</v>
      </c>
      <c r="H701">
        <f ca="1">_xlfn.IFNA(SUMIF(MG_3[Column3],Table6[POINTER],MG_3[TOTAL]),"")</f>
        <v>0</v>
      </c>
      <c r="I701">
        <f ca="1">SUM(Table6[[#This Row],[AWAL]],Table6[[#This Row],[M_3]])</f>
        <v>10</v>
      </c>
    </row>
    <row r="702" spans="2:9" hidden="1" x14ac:dyDescent="0.25">
      <c r="B702" t="e">
        <f ca="1">MATCH(Table6[POINTER],MG_3[Column3],0)</f>
        <v>#N/A</v>
      </c>
      <c r="C7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diarysystem1000el3m593withlock390pc</v>
      </c>
      <c r="D702" t="s">
        <v>743</v>
      </c>
      <c r="E702" s="1" t="s">
        <v>3501</v>
      </c>
      <c r="F702">
        <v>1</v>
      </c>
      <c r="H702">
        <f ca="1">_xlfn.IFNA(SUMIF(MG_3[Column3],Table6[POINTER],MG_3[TOTAL]),"")</f>
        <v>0</v>
      </c>
      <c r="I702">
        <f ca="1">SUM(Table6[[#This Row],[AWAL]],Table6[[#This Row],[M_3]])</f>
        <v>1</v>
      </c>
    </row>
    <row r="703" spans="2:9" hidden="1" x14ac:dyDescent="0.25">
      <c r="B703" t="e">
        <f ca="1">MATCH(Table6[POINTER],MG_3[Column3],0)</f>
        <v>#N/A</v>
      </c>
      <c r="C7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diarysystemjsld1078bsr120pc</v>
      </c>
      <c r="D703" t="s">
        <v>744</v>
      </c>
      <c r="E703" s="1" t="s">
        <v>3385</v>
      </c>
      <c r="F703">
        <v>12</v>
      </c>
      <c r="H703">
        <f ca="1">_xlfn.IFNA(SUMIF(MG_3[Column3],Table6[POINTER],MG_3[TOTAL]),"")</f>
        <v>0</v>
      </c>
      <c r="I703">
        <f ca="1">SUM(Table6[[#This Row],[AWAL]],Table6[[#This Row],[M_3]])</f>
        <v>12</v>
      </c>
    </row>
    <row r="704" spans="2:9" hidden="1" x14ac:dyDescent="0.25">
      <c r="B704" t="e">
        <f ca="1">MATCH(Table6[POINTER],MG_3[Column3],0)</f>
        <v>#N/A</v>
      </c>
      <c r="C7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diarytgdigimon30ls</v>
      </c>
      <c r="D704" t="s">
        <v>745</v>
      </c>
      <c r="E704" s="1" t="s">
        <v>3347</v>
      </c>
      <c r="F704">
        <v>3</v>
      </c>
      <c r="H704">
        <f ca="1">_xlfn.IFNA(SUMIF(MG_3[Column3],Table6[POINTER],MG_3[TOTAL]),"")</f>
        <v>0</v>
      </c>
      <c r="I704">
        <f ca="1">SUM(Table6[[#This Row],[AWAL]],Table6[[#This Row],[M_3]])</f>
        <v>3</v>
      </c>
    </row>
    <row r="705" spans="2:9" hidden="1" x14ac:dyDescent="0.25">
      <c r="B705" t="e">
        <f ca="1">MATCH(Table6[POINTER],MG_3[Column3],0)</f>
        <v>#N/A</v>
      </c>
      <c r="C7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dispensersolasi1060450box</v>
      </c>
      <c r="D705" t="s">
        <v>746</v>
      </c>
      <c r="E705" s="1" t="s">
        <v>3502</v>
      </c>
      <c r="F705">
        <v>7</v>
      </c>
      <c r="H705">
        <f ca="1">_xlfn.IFNA(SUMIF(MG_3[Column3],Table6[POINTER],MG_3[TOTAL]),"")</f>
        <v>0</v>
      </c>
      <c r="I705">
        <f ca="1">SUM(Table6[[#This Row],[AWAL]],Table6[[#This Row],[M_3]])</f>
        <v>7</v>
      </c>
    </row>
    <row r="706" spans="2:9" hidden="1" x14ac:dyDescent="0.25">
      <c r="B706" t="e">
        <f ca="1">MATCH(Table6[POINTER],MG_3[Column3],0)</f>
        <v>#N/A</v>
      </c>
      <c r="C7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dispenserbesienter100pc</v>
      </c>
      <c r="D706" t="s">
        <v>747</v>
      </c>
      <c r="E706" s="1" t="s">
        <v>3503</v>
      </c>
      <c r="F706">
        <v>4</v>
      </c>
      <c r="H706">
        <f ca="1">_xlfn.IFNA(SUMIF(MG_3[Column3],Table6[POINTER],MG_3[TOTAL]),"")</f>
        <v>0</v>
      </c>
      <c r="I706">
        <f ca="1">SUM(Table6[[#This Row],[AWAL]],Table6[[#This Row],[M_3]])</f>
        <v>4</v>
      </c>
    </row>
    <row r="707" spans="2:9" hidden="1" x14ac:dyDescent="0.25">
      <c r="B707" t="e">
        <f ca="1">MATCH(Table6[POINTER],MG_3[Column3],0)</f>
        <v>#N/A</v>
      </c>
      <c r="C7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dispensercamat288pc</v>
      </c>
      <c r="D707" t="s">
        <v>748</v>
      </c>
      <c r="E707" s="1" t="s">
        <v>3497</v>
      </c>
      <c r="F707">
        <v>4</v>
      </c>
      <c r="H707">
        <f ca="1">_xlfn.IFNA(SUMIF(MG_3[Column3],Table6[POINTER],MG_3[TOTAL]),"")</f>
        <v>0</v>
      </c>
      <c r="I707">
        <f ca="1">SUM(Table6[[#This Row],[AWAL]],Table6[[#This Row],[M_3]])</f>
        <v>4</v>
      </c>
    </row>
    <row r="708" spans="2:9" hidden="1" x14ac:dyDescent="0.25">
      <c r="B708" t="e">
        <f ca="1">MATCH(Table6[POINTER],MG_3[Column3],0)</f>
        <v>#N/A</v>
      </c>
      <c r="C7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dispenserkenjoy25175</v>
      </c>
      <c r="D708" t="s">
        <v>749</v>
      </c>
      <c r="E708" s="1">
        <v>175</v>
      </c>
      <c r="F708">
        <v>5</v>
      </c>
      <c r="H708">
        <f ca="1">_xlfn.IFNA(SUMIF(MG_3[Column3],Table6[POINTER],MG_3[TOTAL]),"")</f>
        <v>0</v>
      </c>
      <c r="I708">
        <f ca="1">SUM(Table6[[#This Row],[AWAL]],Table6[[#This Row],[M_3]])</f>
        <v>5</v>
      </c>
    </row>
    <row r="709" spans="2:9" hidden="1" x14ac:dyDescent="0.25">
      <c r="B709" t="e">
        <f ca="1">MATCH(Table6[POINTER],MG_3[Column3],0)</f>
        <v>#N/A</v>
      </c>
      <c r="C7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dispenserkenjoy5040pcs</v>
      </c>
      <c r="D709" t="s">
        <v>750</v>
      </c>
      <c r="E709" s="1" t="s">
        <v>3311</v>
      </c>
      <c r="F709">
        <v>34</v>
      </c>
      <c r="H709">
        <f ca="1">_xlfn.IFNA(SUMIF(MG_3[Column3],Table6[POINTER],MG_3[TOTAL]),"")</f>
        <v>0</v>
      </c>
      <c r="I709">
        <f ca="1">SUM(Table6[[#This Row],[AWAL]],Table6[[#This Row],[M_3]])</f>
        <v>34</v>
      </c>
    </row>
    <row r="710" spans="2:9" hidden="1" x14ac:dyDescent="0.25">
      <c r="B710" t="e">
        <f ca="1">MATCH(Table6[POINTER],MG_3[Column3],0)</f>
        <v>#N/A</v>
      </c>
      <c r="C7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dispenserkeongvt216100pc</v>
      </c>
      <c r="D710" t="s">
        <v>751</v>
      </c>
      <c r="E710" s="1" t="s">
        <v>3503</v>
      </c>
      <c r="F710">
        <v>26</v>
      </c>
      <c r="H710">
        <f ca="1">_xlfn.IFNA(SUMIF(MG_3[Column3],Table6[POINTER],MG_3[TOTAL]),"")</f>
        <v>0</v>
      </c>
      <c r="I710">
        <f ca="1">SUM(Table6[[#This Row],[AWAL]],Table6[[#This Row],[M_3]])</f>
        <v>26</v>
      </c>
    </row>
    <row r="711" spans="2:9" hidden="1" x14ac:dyDescent="0.25">
      <c r="B711" t="e">
        <f ca="1">MATCH(Table6[POINTER],MG_3[Column3],0)</f>
        <v>#N/A</v>
      </c>
      <c r="C7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dispenserminirefill20st400set</v>
      </c>
      <c r="D711" t="s">
        <v>752</v>
      </c>
      <c r="E711" s="1" t="s">
        <v>3504</v>
      </c>
      <c r="F711">
        <v>5</v>
      </c>
      <c r="H711">
        <f ca="1">_xlfn.IFNA(SUMIF(MG_3[Column3],Table6[POINTER],MG_3[TOTAL]),"")</f>
        <v>0</v>
      </c>
      <c r="I711">
        <f ca="1">SUM(Table6[[#This Row],[AWAL]],Table6[[#This Row],[M_3]])</f>
        <v>5</v>
      </c>
    </row>
    <row r="712" spans="2:9" hidden="1" x14ac:dyDescent="0.25">
      <c r="B712" t="e">
        <f ca="1">MATCH(Table6[POINTER],MG_3[Column3],0)</f>
        <v>#N/A</v>
      </c>
      <c r="C7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dispenserplakbandbesia806moshi100</v>
      </c>
      <c r="D712" t="s">
        <v>753</v>
      </c>
      <c r="E712" s="1">
        <v>100</v>
      </c>
      <c r="F712">
        <v>17</v>
      </c>
      <c r="H712">
        <f ca="1">_xlfn.IFNA(SUMIF(MG_3[Column3],Table6[POINTER],MG_3[TOTAL]),"")</f>
        <v>0</v>
      </c>
      <c r="I712">
        <f ca="1">SUM(Table6[[#This Row],[AWAL]],Table6[[#This Row],[M_3]])</f>
        <v>17</v>
      </c>
    </row>
    <row r="713" spans="2:9" hidden="1" x14ac:dyDescent="0.25">
      <c r="B713" t="e">
        <f ca="1">MATCH(Table6[POINTER],MG_3[Column3],0)</f>
        <v>#N/A</v>
      </c>
      <c r="C7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dispenserplakbandplastika805moshi288pc</v>
      </c>
      <c r="D713" t="s">
        <v>754</v>
      </c>
      <c r="E713" s="1" t="s">
        <v>3497</v>
      </c>
      <c r="F713">
        <v>12</v>
      </c>
      <c r="H713">
        <f ca="1">_xlfn.IFNA(SUMIF(MG_3[Column3],Table6[POINTER],MG_3[TOTAL]),"")</f>
        <v>0</v>
      </c>
      <c r="I713">
        <f ca="1">SUM(Table6[[#This Row],[AWAL]],Table6[[#This Row],[M_3]])</f>
        <v>12</v>
      </c>
    </row>
    <row r="714" spans="2:9" hidden="1" x14ac:dyDescent="0.25">
      <c r="B714" t="e">
        <f ca="1">MATCH(Table6[POINTER],MG_3[Column3],0)</f>
        <v>#N/A</v>
      </c>
      <c r="C7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dispenserpolarmn30548ls</v>
      </c>
      <c r="D714" t="s">
        <v>3800</v>
      </c>
      <c r="E714" s="1" t="s">
        <v>3371</v>
      </c>
      <c r="F714">
        <v>8</v>
      </c>
      <c r="G714" t="s">
        <v>3813</v>
      </c>
      <c r="H714">
        <f ca="1">_xlfn.IFNA(SUMIF(MG_3[Column3],Table6[POINTER],MG_3[TOTAL]),"")</f>
        <v>0</v>
      </c>
      <c r="I714">
        <f ca="1">SUM(Table6[[#This Row],[AWAL]],Table6[[#This Row],[M_3]])</f>
        <v>8</v>
      </c>
    </row>
    <row r="715" spans="2:9" hidden="1" x14ac:dyDescent="0.25">
      <c r="B715" t="e">
        <f ca="1">MATCH(Table6[POINTER],MG_3[Column3],0)</f>
        <v>#N/A</v>
      </c>
      <c r="C7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dispensersy901397013harrypotter960pc</v>
      </c>
      <c r="D715" t="s">
        <v>755</v>
      </c>
      <c r="E715" s="1" t="s">
        <v>3382</v>
      </c>
      <c r="F715">
        <v>13</v>
      </c>
      <c r="H715">
        <f ca="1">_xlfn.IFNA(SUMIF(MG_3[Column3],Table6[POINTER],MG_3[TOTAL]),"")</f>
        <v>0</v>
      </c>
      <c r="I715">
        <f ca="1">SUM(Table6[[#This Row],[AWAL]],Table6[[#This Row],[M_3]])</f>
        <v>13</v>
      </c>
    </row>
    <row r="716" spans="2:9" hidden="1" x14ac:dyDescent="0.25">
      <c r="B716" t="e">
        <f ca="1">MATCH(Table6[POINTER],MG_3[Column3],0)</f>
        <v>#N/A</v>
      </c>
      <c r="C7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dispensertapetz5204872</v>
      </c>
      <c r="D716" t="s">
        <v>756</v>
      </c>
      <c r="E716" s="1">
        <v>72</v>
      </c>
      <c r="F716">
        <v>4</v>
      </c>
      <c r="H716">
        <f ca="1">_xlfn.IFNA(SUMIF(MG_3[Column3],Table6[POINTER],MG_3[TOTAL]),"")</f>
        <v>0</v>
      </c>
      <c r="I716">
        <f ca="1">SUM(Table6[[#This Row],[AWAL]],Table6[[#This Row],[M_3]])</f>
        <v>4</v>
      </c>
    </row>
    <row r="717" spans="2:9" hidden="1" x14ac:dyDescent="0.25">
      <c r="B717" t="e">
        <f ca="1">MATCH(Table6[POINTER],MG_3[Column3],0)</f>
        <v>#N/A</v>
      </c>
      <c r="C7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dispensertopla80124pcs</v>
      </c>
      <c r="D717" t="s">
        <v>757</v>
      </c>
      <c r="E717" s="1" t="s">
        <v>3439</v>
      </c>
      <c r="F717">
        <v>4</v>
      </c>
      <c r="H717">
        <f ca="1">_xlfn.IFNA(SUMIF(MG_3[Column3],Table6[POINTER],MG_3[TOTAL]),"")</f>
        <v>0</v>
      </c>
      <c r="I717">
        <f ca="1">SUM(Table6[[#This Row],[AWAL]],Table6[[#This Row],[M_3]])</f>
        <v>4</v>
      </c>
    </row>
    <row r="718" spans="2:9" hidden="1" x14ac:dyDescent="0.25">
      <c r="B718" t="e">
        <f ca="1">MATCH(Table6[POINTER],MG_3[Column3],0)</f>
        <v>#N/A</v>
      </c>
      <c r="C7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dispensertopla80536pc</v>
      </c>
      <c r="D718" t="s">
        <v>758</v>
      </c>
      <c r="E718" s="1" t="s">
        <v>3386</v>
      </c>
      <c r="F718">
        <v>3</v>
      </c>
      <c r="H718">
        <f ca="1">_xlfn.IFNA(SUMIF(MG_3[Column3],Table6[POINTER],MG_3[TOTAL]),"")</f>
        <v>0</v>
      </c>
      <c r="I718">
        <f ca="1">SUM(Table6[[#This Row],[AWAL]],Table6[[#This Row],[M_3]])</f>
        <v>3</v>
      </c>
    </row>
    <row r="719" spans="2:9" hidden="1" x14ac:dyDescent="0.25">
      <c r="B719" t="e">
        <f ca="1">MATCH(Table6[POINTER],MG_3[Column3],0)</f>
        <v>#N/A</v>
      </c>
      <c r="C7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documentbagfilef001480pc</v>
      </c>
      <c r="D719" t="s">
        <v>759</v>
      </c>
      <c r="E719" s="1" t="s">
        <v>3396</v>
      </c>
      <c r="F719">
        <v>3</v>
      </c>
      <c r="H719">
        <f ca="1">_xlfn.IFNA(SUMIF(MG_3[Column3],Table6[POINTER],MG_3[TOTAL]),"")</f>
        <v>0</v>
      </c>
      <c r="I719">
        <f ca="1">SUM(Table6[[#This Row],[AWAL]],Table6[[#This Row],[M_3]])</f>
        <v>3</v>
      </c>
    </row>
    <row r="720" spans="2:9" hidden="1" x14ac:dyDescent="0.25">
      <c r="B720" t="e">
        <f ca="1">MATCH(Table6[POINTER],MG_3[Column3],0)</f>
        <v>#N/A</v>
      </c>
      <c r="C7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dokchp20florecionyoeker10ls</v>
      </c>
      <c r="D720" t="s">
        <v>760</v>
      </c>
      <c r="E720" s="1" t="s">
        <v>3379</v>
      </c>
      <c r="F720">
        <v>12</v>
      </c>
      <c r="H720">
        <f ca="1">_xlfn.IFNA(SUMIF(MG_3[Column3],Table6[POINTER],MG_3[TOTAL]),"")</f>
        <v>0</v>
      </c>
      <c r="I720">
        <f ca="1">SUM(Table6[[#This Row],[AWAL]],Table6[[#This Row],[M_3]])</f>
        <v>12</v>
      </c>
    </row>
    <row r="721" spans="2:9" hidden="1" x14ac:dyDescent="0.25">
      <c r="B721" t="e">
        <f ca="1">MATCH(Table6[POINTER],MG_3[Column3],0)</f>
        <v>#N/A</v>
      </c>
      <c r="C7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dokchp60florecionyoeker10ls</v>
      </c>
      <c r="D721" t="s">
        <v>761</v>
      </c>
      <c r="E721" s="1" t="s">
        <v>3379</v>
      </c>
      <c r="F721">
        <v>10</v>
      </c>
      <c r="H721">
        <f ca="1">_xlfn.IFNA(SUMIF(MG_3[Column3],Table6[POINTER],MG_3[TOTAL]),"")</f>
        <v>0</v>
      </c>
      <c r="I721">
        <f ca="1">SUM(Table6[[#This Row],[AWAL]],Table6[[#This Row],[M_3]])</f>
        <v>10</v>
      </c>
    </row>
    <row r="722" spans="2:9" hidden="1" x14ac:dyDescent="0.25">
      <c r="B722" t="e">
        <f ca="1">MATCH(Table6[POINTER],MG_3[Column3],0)</f>
        <v>#N/A</v>
      </c>
      <c r="C7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dokkeepermicrotopkt340h180pc</v>
      </c>
      <c r="D722" t="s">
        <v>762</v>
      </c>
      <c r="E722" s="1" t="s">
        <v>3387</v>
      </c>
      <c r="F722">
        <v>5</v>
      </c>
      <c r="H722">
        <f ca="1">_xlfn.IFNA(SUMIF(MG_3[Column3],Table6[POINTER],MG_3[TOTAL]),"")</f>
        <v>0</v>
      </c>
      <c r="I722">
        <f ca="1">SUM(Table6[[#This Row],[AWAL]],Table6[[#This Row],[M_3]])</f>
        <v>5</v>
      </c>
    </row>
    <row r="723" spans="2:9" hidden="1" x14ac:dyDescent="0.25">
      <c r="B723" t="e">
        <f ca="1">MATCH(Table6[POINTER],MG_3[Column3],0)</f>
        <v>#N/A</v>
      </c>
      <c r="C7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dokumenmicrotopkt320240pc</v>
      </c>
      <c r="D723" t="s">
        <v>763</v>
      </c>
      <c r="E723" s="1" t="s">
        <v>3343</v>
      </c>
      <c r="F723">
        <v>2</v>
      </c>
      <c r="H723">
        <f ca="1">_xlfn.IFNA(SUMIF(MG_3[Column3],Table6[POINTER],MG_3[TOTAL]),"")</f>
        <v>0</v>
      </c>
      <c r="I723">
        <f ca="1">SUM(Table6[[#This Row],[AWAL]],Table6[[#This Row],[M_3]])</f>
        <v>2</v>
      </c>
    </row>
    <row r="724" spans="2:9" hidden="1" x14ac:dyDescent="0.25">
      <c r="B724" t="e">
        <f ca="1">MATCH(Table6[POINTER],MG_3[Column3],0)</f>
        <v>#N/A</v>
      </c>
      <c r="C7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doublefoampolarsp0152f236box</v>
      </c>
      <c r="D724" t="s">
        <v>764</v>
      </c>
      <c r="E724" s="1" t="s">
        <v>3505</v>
      </c>
      <c r="F724">
        <v>4</v>
      </c>
      <c r="H724">
        <f ca="1">_xlfn.IFNA(SUMIF(MG_3[Column3],Table6[POINTER],MG_3[TOTAL]),"")</f>
        <v>0</v>
      </c>
      <c r="I724">
        <f ca="1">SUM(Table6[[#This Row],[AWAL]],Table6[[#This Row],[M_3]])</f>
        <v>4</v>
      </c>
    </row>
    <row r="725" spans="2:9" hidden="1" x14ac:dyDescent="0.25">
      <c r="B725" t="e">
        <f ca="1">MATCH(Table6[POINTER],MG_3[Column3],0)</f>
        <v>#N/A</v>
      </c>
      <c r="C7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doublefoampolarsp0162f436box</v>
      </c>
      <c r="D725" t="s">
        <v>765</v>
      </c>
      <c r="E725" s="1" t="s">
        <v>3505</v>
      </c>
      <c r="F725">
        <v>6</v>
      </c>
      <c r="H725">
        <f ca="1">_xlfn.IFNA(SUMIF(MG_3[Column3],Table6[POINTER],MG_3[TOTAL]),"")</f>
        <v>0</v>
      </c>
      <c r="I725">
        <f ca="1">SUM(Table6[[#This Row],[AWAL]],Table6[[#This Row],[M_3]])</f>
        <v>6</v>
      </c>
    </row>
    <row r="726" spans="2:9" hidden="1" x14ac:dyDescent="0.25">
      <c r="B726" t="e">
        <f ca="1">MATCH(Table6[POINTER],MG_3[Column3],0)</f>
        <v>#N/A</v>
      </c>
      <c r="C7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doubletapenippon1hj150</v>
      </c>
      <c r="D726" t="s">
        <v>766</v>
      </c>
      <c r="E726" s="1">
        <v>150</v>
      </c>
      <c r="F726">
        <v>79</v>
      </c>
      <c r="H726">
        <f ca="1">_xlfn.IFNA(SUMIF(MG_3[Column3],Table6[POINTER],MG_3[TOTAL]),"")</f>
        <v>0</v>
      </c>
      <c r="I726">
        <f ca="1">SUM(Table6[[#This Row],[AWAL]],Table6[[#This Row],[M_3]])</f>
        <v>79</v>
      </c>
    </row>
    <row r="727" spans="2:9" hidden="1" x14ac:dyDescent="0.25">
      <c r="B727" t="e">
        <f ca="1">MATCH(Table6[POINTER],MG_3[Column3],0)</f>
        <v>#N/A</v>
      </c>
      <c r="C7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drawingboard2mukads20x30k72pc</v>
      </c>
      <c r="D727" t="s">
        <v>767</v>
      </c>
      <c r="E727" s="1" t="s">
        <v>3384</v>
      </c>
      <c r="F727">
        <v>2</v>
      </c>
      <c r="H727">
        <f ca="1">_xlfn.IFNA(SUMIF(MG_3[Column3],Table6[POINTER],MG_3[TOTAL]),"")</f>
        <v>0</v>
      </c>
      <c r="I727">
        <f ca="1">SUM(Table6[[#This Row],[AWAL]],Table6[[#This Row],[M_3]])</f>
        <v>2</v>
      </c>
    </row>
    <row r="728" spans="2:9" hidden="1" x14ac:dyDescent="0.25">
      <c r="B728" t="e">
        <f ca="1">MATCH(Table6[POINTER],MG_3[Column3],0)</f>
        <v>#N/A</v>
      </c>
      <c r="C7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drawingboard2mukads25x35k60pc</v>
      </c>
      <c r="D728" t="s">
        <v>768</v>
      </c>
      <c r="E728" s="1" t="s">
        <v>3316</v>
      </c>
      <c r="F728">
        <v>2</v>
      </c>
      <c r="H728">
        <f ca="1">_xlfn.IFNA(SUMIF(MG_3[Column3],Table6[POINTER],MG_3[TOTAL]),"")</f>
        <v>0</v>
      </c>
      <c r="I728">
        <f ca="1">SUM(Table6[[#This Row],[AWAL]],Table6[[#This Row],[M_3]])</f>
        <v>2</v>
      </c>
    </row>
    <row r="729" spans="2:9" hidden="1" x14ac:dyDescent="0.25">
      <c r="B729" t="e">
        <f ca="1">MATCH(Table6[POINTER],MG_3[Column3],0)</f>
        <v>#N/A</v>
      </c>
      <c r="C7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drawingboardbt21no21696pcs</v>
      </c>
      <c r="D729" t="s">
        <v>769</v>
      </c>
      <c r="E729" s="1" t="s">
        <v>3369</v>
      </c>
      <c r="F729">
        <v>2</v>
      </c>
      <c r="H729">
        <f ca="1">_xlfn.IFNA(SUMIF(MG_3[Column3],Table6[POINTER],MG_3[TOTAL]),"")</f>
        <v>0</v>
      </c>
      <c r="I729">
        <f ca="1">SUM(Table6[[#This Row],[AWAL]],Table6[[#This Row],[M_3]])</f>
        <v>2</v>
      </c>
    </row>
    <row r="730" spans="2:9" hidden="1" x14ac:dyDescent="0.25">
      <c r="B730" t="e">
        <f ca="1">MATCH(Table6[POINTER],MG_3[Column3],0)</f>
        <v>#N/A</v>
      </c>
      <c r="C7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drawingboardfancykecilfd05796pc</v>
      </c>
      <c r="D730" t="s">
        <v>770</v>
      </c>
      <c r="E730" s="1" t="s">
        <v>3383</v>
      </c>
      <c r="F730">
        <v>13</v>
      </c>
      <c r="H730">
        <f ca="1">_xlfn.IFNA(SUMIF(MG_3[Column3],Table6[POINTER],MG_3[TOTAL]),"")</f>
        <v>0</v>
      </c>
      <c r="I730">
        <f ca="1">SUM(Table6[[#This Row],[AWAL]],Table6[[#This Row],[M_3]])</f>
        <v>13</v>
      </c>
    </row>
    <row r="731" spans="2:9" hidden="1" x14ac:dyDescent="0.25">
      <c r="B731" t="e">
        <f ca="1">MATCH(Table6[POINTER],MG_3[Column3],0)</f>
        <v>#N/A</v>
      </c>
      <c r="C7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drawingboardkertas29x2116ls</v>
      </c>
      <c r="D731" t="s">
        <v>771</v>
      </c>
      <c r="E731" s="1" t="s">
        <v>3490</v>
      </c>
      <c r="F731">
        <v>4</v>
      </c>
      <c r="H731">
        <f ca="1">_xlfn.IFNA(SUMIF(MG_3[Column3],Table6[POINTER],MG_3[TOTAL]),"")</f>
        <v>0</v>
      </c>
      <c r="I731">
        <f ca="1">SUM(Table6[[#This Row],[AWAL]],Table6[[#This Row],[M_3]])</f>
        <v>4</v>
      </c>
    </row>
    <row r="732" spans="2:9" hidden="1" x14ac:dyDescent="0.25">
      <c r="B732" t="e">
        <f ca="1">MATCH(Table6[POINTER],MG_3[Column3],0)</f>
        <v>#N/A</v>
      </c>
      <c r="C7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drawingboardkertas29x2110ls</v>
      </c>
      <c r="D732" t="s">
        <v>772</v>
      </c>
      <c r="E732" s="1" t="s">
        <v>3379</v>
      </c>
      <c r="F732">
        <v>5</v>
      </c>
      <c r="H732">
        <f ca="1">_xlfn.IFNA(SUMIF(MG_3[Column3],Table6[POINTER],MG_3[TOTAL]),"")</f>
        <v>0</v>
      </c>
      <c r="I732">
        <f ca="1">SUM(Table6[[#This Row],[AWAL]],Table6[[#This Row],[M_3]])</f>
        <v>5</v>
      </c>
    </row>
    <row r="733" spans="2:9" hidden="1" x14ac:dyDescent="0.25">
      <c r="B733" t="e">
        <f ca="1">MATCH(Table6[POINTER],MG_3[Column3],0)</f>
        <v>#N/A</v>
      </c>
      <c r="C7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drawingboardsh0902d20x3072pc</v>
      </c>
      <c r="D733" t="s">
        <v>773</v>
      </c>
      <c r="E733" s="1" t="s">
        <v>3384</v>
      </c>
      <c r="F733">
        <v>14</v>
      </c>
      <c r="H733">
        <f ca="1">_xlfn.IFNA(SUMIF(MG_3[Column3],Table6[POINTER],MG_3[TOTAL]),"")</f>
        <v>0</v>
      </c>
      <c r="I733">
        <f ca="1">SUM(Table6[[#This Row],[AWAL]],Table6[[#This Row],[M_3]])</f>
        <v>14</v>
      </c>
    </row>
    <row r="734" spans="2:9" hidden="1" x14ac:dyDescent="0.25">
      <c r="B734" t="e">
        <f ca="1">MATCH(Table6[POINTER],MG_3[Column3],0)</f>
        <v>#N/A</v>
      </c>
      <c r="C7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elevatedtray60212pc</v>
      </c>
      <c r="D734" t="s">
        <v>774</v>
      </c>
      <c r="E734" s="1" t="s">
        <v>3506</v>
      </c>
      <c r="F734">
        <v>1</v>
      </c>
      <c r="H734">
        <f ca="1">_xlfn.IFNA(SUMIF(MG_3[Column3],Table6[POINTER],MG_3[TOTAL]),"")</f>
        <v>0</v>
      </c>
      <c r="I734">
        <f ca="1">SUM(Table6[[#This Row],[AWAL]],Table6[[#This Row],[M_3]])</f>
        <v>1</v>
      </c>
    </row>
    <row r="735" spans="2:9" hidden="1" x14ac:dyDescent="0.25">
      <c r="B735" t="e">
        <f ca="1">MATCH(Table6[POINTER],MG_3[Column3],0)</f>
        <v>#N/A</v>
      </c>
      <c r="C7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elevatedtraymicrotop6038pc</v>
      </c>
      <c r="D735" t="s">
        <v>775</v>
      </c>
      <c r="E735" s="1" t="s">
        <v>3507</v>
      </c>
      <c r="F735">
        <v>2</v>
      </c>
      <c r="H735">
        <f ca="1">_xlfn.IFNA(SUMIF(MG_3[Column3],Table6[POINTER],MG_3[TOTAL]),"")</f>
        <v>0</v>
      </c>
      <c r="I735">
        <f ca="1">SUM(Table6[[#This Row],[AWAL]],Table6[[#This Row],[M_3]])</f>
        <v>2</v>
      </c>
    </row>
    <row r="736" spans="2:9" hidden="1" x14ac:dyDescent="0.25">
      <c r="B736" t="e">
        <f ca="1">MATCH(Table6[POINTER],MG_3[Column3],0)</f>
        <v>#N/A</v>
      </c>
      <c r="C7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expandingfile530460pc</v>
      </c>
      <c r="D736" t="s">
        <v>776</v>
      </c>
      <c r="E736" s="1" t="s">
        <v>3316</v>
      </c>
      <c r="F736">
        <v>11</v>
      </c>
      <c r="H736">
        <f ca="1">_xlfn.IFNA(SUMIF(MG_3[Column3],Table6[POINTER],MG_3[TOTAL]),"")</f>
        <v>0</v>
      </c>
      <c r="I736">
        <f ca="1">SUM(Table6[[#This Row],[AWAL]],Table6[[#This Row],[M_3]])</f>
        <v>11</v>
      </c>
    </row>
    <row r="737" spans="2:9" hidden="1" x14ac:dyDescent="0.25">
      <c r="B737" t="e">
        <f ca="1">MATCH(Table6[POINTER],MG_3[Column3],0)</f>
        <v>#N/A</v>
      </c>
      <c r="C7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expandingfiletz2012200pc</v>
      </c>
      <c r="D737" t="s">
        <v>777</v>
      </c>
      <c r="E737" s="1" t="s">
        <v>3438</v>
      </c>
      <c r="F737">
        <v>11</v>
      </c>
      <c r="H737">
        <f ca="1">_xlfn.IFNA(SUMIF(MG_3[Column3],Table6[POINTER],MG_3[TOTAL]),"")</f>
        <v>0</v>
      </c>
      <c r="I737">
        <f ca="1">SUM(Table6[[#This Row],[AWAL]],Table6[[#This Row],[M_3]])</f>
        <v>11</v>
      </c>
    </row>
    <row r="738" spans="2:9" hidden="1" x14ac:dyDescent="0.25">
      <c r="B738" t="e">
        <f ca="1">MATCH(Table6[POINTER],MG_3[Column3],0)</f>
        <v>#N/A</v>
      </c>
      <c r="C7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expandingfiletz2016200pc</v>
      </c>
      <c r="D738" t="s">
        <v>778</v>
      </c>
      <c r="E738" s="1" t="s">
        <v>3438</v>
      </c>
      <c r="F738">
        <v>3</v>
      </c>
      <c r="H738">
        <f ca="1">_xlfn.IFNA(SUMIF(MG_3[Column3],Table6[POINTER],MG_3[TOTAL]),"")</f>
        <v>0</v>
      </c>
      <c r="I738">
        <f ca="1">SUM(Table6[[#This Row],[AWAL]],Table6[[#This Row],[M_3]])</f>
        <v>3</v>
      </c>
    </row>
    <row r="739" spans="2:9" hidden="1" x14ac:dyDescent="0.25">
      <c r="B739" t="e">
        <f ca="1">MATCH(Table6[POINTER],MG_3[Column3],0)</f>
        <v>#N/A</v>
      </c>
      <c r="C7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faceshieldanakm300pc</v>
      </c>
      <c r="D739" t="s">
        <v>779</v>
      </c>
      <c r="E739" s="1" t="s">
        <v>3335</v>
      </c>
      <c r="F739">
        <v>1</v>
      </c>
      <c r="H739">
        <f ca="1">_xlfn.IFNA(SUMIF(MG_3[Column3],Table6[POINTER],MG_3[TOTAL]),"")</f>
        <v>0</v>
      </c>
      <c r="I739">
        <f ca="1">SUM(Table6[[#This Row],[AWAL]],Table6[[#This Row],[M_3]])</f>
        <v>1</v>
      </c>
    </row>
    <row r="740" spans="2:9" hidden="1" x14ac:dyDescent="0.25">
      <c r="B740" t="e">
        <f ca="1">MATCH(Table6[POINTER],MG_3[Column3],0)</f>
        <v>#N/A</v>
      </c>
      <c r="C7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faceshielddewasa300pc</v>
      </c>
      <c r="D740" t="s">
        <v>780</v>
      </c>
      <c r="E740" s="1" t="s">
        <v>3335</v>
      </c>
      <c r="F740">
        <v>48</v>
      </c>
      <c r="H740">
        <f ca="1">_xlfn.IFNA(SUMIF(MG_3[Column3],Table6[POINTER],MG_3[TOTAL]),"")</f>
        <v>0</v>
      </c>
      <c r="I740">
        <f ca="1">SUM(Table6[[#This Row],[AWAL]],Table6[[#This Row],[M_3]])</f>
        <v>48</v>
      </c>
    </row>
    <row r="741" spans="2:9" hidden="1" x14ac:dyDescent="0.25">
      <c r="B741" t="e">
        <f ca="1">MATCH(Table6[POINTER],MG_3[Column3],0)</f>
        <v>#N/A</v>
      </c>
      <c r="C7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faceshieldkacamata12720pc</v>
      </c>
      <c r="D741" t="s">
        <v>781</v>
      </c>
      <c r="E741" s="1" t="s">
        <v>3508</v>
      </c>
      <c r="F741">
        <v>6</v>
      </c>
      <c r="H741">
        <f ca="1">_xlfn.IFNA(SUMIF(MG_3[Column3],Table6[POINTER],MG_3[TOTAL]),"")</f>
        <v>0</v>
      </c>
      <c r="I741">
        <f ca="1">SUM(Table6[[#This Row],[AWAL]],Table6[[#This Row],[M_3]])</f>
        <v>6</v>
      </c>
    </row>
    <row r="742" spans="2:9" hidden="1" x14ac:dyDescent="0.25">
      <c r="B742" t="e">
        <f ca="1">MATCH(Table6[POINTER],MG_3[Column3],0)</f>
        <v>#N/A</v>
      </c>
      <c r="C7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fancyset2062144pc</v>
      </c>
      <c r="D742" t="s">
        <v>782</v>
      </c>
      <c r="E742" s="1" t="s">
        <v>3312</v>
      </c>
      <c r="F742">
        <v>11</v>
      </c>
      <c r="H742">
        <f ca="1">_xlfn.IFNA(SUMIF(MG_3[Column3],Table6[POINTER],MG_3[TOTAL]),"")</f>
        <v>0</v>
      </c>
      <c r="I742">
        <f ca="1">SUM(Table6[[#This Row],[AWAL]],Table6[[#This Row],[M_3]])</f>
        <v>11</v>
      </c>
    </row>
    <row r="743" spans="2:9" hidden="1" x14ac:dyDescent="0.25">
      <c r="B743" t="e">
        <f ca="1">MATCH(Table6[POINTER],MG_3[Column3],0)</f>
        <v>#N/A</v>
      </c>
      <c r="C7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fancyset2067144pc</v>
      </c>
      <c r="D743" t="s">
        <v>783</v>
      </c>
      <c r="E743" s="1" t="s">
        <v>3312</v>
      </c>
      <c r="F743">
        <v>1</v>
      </c>
      <c r="H743">
        <f ca="1">_xlfn.IFNA(SUMIF(MG_3[Column3],Table6[POINTER],MG_3[TOTAL]),"")</f>
        <v>0</v>
      </c>
      <c r="I743">
        <f ca="1">SUM(Table6[[#This Row],[AWAL]],Table6[[#This Row],[M_3]])</f>
        <v>1</v>
      </c>
    </row>
    <row r="744" spans="2:9" hidden="1" x14ac:dyDescent="0.25">
      <c r="B744" t="e">
        <f ca="1">MATCH(Table6[POINTER],MG_3[Column3],0)</f>
        <v>#N/A</v>
      </c>
      <c r="C7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fancysetabjbsm30hk1240pc</v>
      </c>
      <c r="D744" t="s">
        <v>784</v>
      </c>
      <c r="E744" s="1" t="s">
        <v>3343</v>
      </c>
      <c r="F744">
        <v>46</v>
      </c>
      <c r="H744">
        <f ca="1">_xlfn.IFNA(SUMIF(MG_3[Column3],Table6[POINTER],MG_3[TOTAL]),"")</f>
        <v>0</v>
      </c>
      <c r="I744">
        <f ca="1">SUM(Table6[[#This Row],[AWAL]],Table6[[#This Row],[M_3]])</f>
        <v>46</v>
      </c>
    </row>
    <row r="745" spans="2:9" hidden="1" x14ac:dyDescent="0.25">
      <c r="B745" t="e">
        <f ca="1">MATCH(Table6[POINTER],MG_3[Column3],0)</f>
        <v>#N/A</v>
      </c>
      <c r="C7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fancysetsf5896ab45696shaun1240pc</v>
      </c>
      <c r="D745" t="s">
        <v>785</v>
      </c>
      <c r="E745" s="1" t="s">
        <v>3343</v>
      </c>
      <c r="F745">
        <v>5</v>
      </c>
      <c r="H745">
        <f ca="1">_xlfn.IFNA(SUMIF(MG_3[Column3],Table6[POINTER],MG_3[TOTAL]),"")</f>
        <v>0</v>
      </c>
      <c r="I745">
        <f ca="1">SUM(Table6[[#This Row],[AWAL]],Table6[[#This Row],[M_3]])</f>
        <v>5</v>
      </c>
    </row>
    <row r="746" spans="2:9" hidden="1" x14ac:dyDescent="0.25">
      <c r="B746" t="e">
        <f ca="1">MATCH(Table6[POINTER],MG_3[Column3],0)</f>
        <v>#N/A</v>
      </c>
      <c r="C7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fancysetxd20124062288pcs</v>
      </c>
      <c r="D746" t="s">
        <v>786</v>
      </c>
      <c r="E746" s="1" t="s">
        <v>3509</v>
      </c>
      <c r="F746">
        <v>1</v>
      </c>
      <c r="H746">
        <f ca="1">_xlfn.IFNA(SUMIF(MG_3[Column3],Table6[POINTER],MG_3[TOTAL]),"")</f>
        <v>0</v>
      </c>
      <c r="I746">
        <f ca="1">SUM(Table6[[#This Row],[AWAL]],Table6[[#This Row],[M_3]])</f>
        <v>1</v>
      </c>
    </row>
    <row r="747" spans="2:9" hidden="1" x14ac:dyDescent="0.25">
      <c r="B747" t="e">
        <f ca="1">MATCH(Table6[POINTER],MG_3[Column3],0)</f>
        <v>#N/A</v>
      </c>
      <c r="C7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fancysetxd8005144pc</v>
      </c>
      <c r="D747" t="s">
        <v>787</v>
      </c>
      <c r="E747" s="1" t="s">
        <v>3312</v>
      </c>
      <c r="F747">
        <v>14</v>
      </c>
      <c r="H747">
        <f ca="1">_xlfn.IFNA(SUMIF(MG_3[Column3],Table6[POINTER],MG_3[TOTAL]),"")</f>
        <v>0</v>
      </c>
      <c r="I747">
        <f ca="1">SUM(Table6[[#This Row],[AWAL]],Table6[[#This Row],[M_3]])</f>
        <v>14</v>
      </c>
    </row>
    <row r="748" spans="2:9" hidden="1" x14ac:dyDescent="0.25">
      <c r="B748" t="e">
        <f ca="1">MATCH(Table6[POINTER],MG_3[Column3],0)</f>
        <v>#N/A</v>
      </c>
      <c r="C7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fancysetxd8010b2w5m4q3k22384pc</v>
      </c>
      <c r="D748" t="s">
        <v>788</v>
      </c>
      <c r="E748" s="1" t="s">
        <v>3435</v>
      </c>
      <c r="F748">
        <v>14</v>
      </c>
      <c r="H748">
        <f ca="1">_xlfn.IFNA(SUMIF(MG_3[Column3],Table6[POINTER],MG_3[TOTAL]),"")</f>
        <v>0</v>
      </c>
      <c r="I748">
        <f ca="1">SUM(Table6[[#This Row],[AWAL]],Table6[[#This Row],[M_3]])</f>
        <v>14</v>
      </c>
    </row>
    <row r="749" spans="2:9" hidden="1" x14ac:dyDescent="0.25">
      <c r="B749" t="e">
        <f ca="1">MATCH(Table6[POINTER],MG_3[Column3],0)</f>
        <v>#N/A</v>
      </c>
      <c r="C7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fotoframehjd2105plstbabybird720pc</v>
      </c>
      <c r="D749" t="s">
        <v>789</v>
      </c>
      <c r="E749" s="1" t="s">
        <v>3508</v>
      </c>
      <c r="F749">
        <v>3</v>
      </c>
      <c r="H749">
        <f ca="1">_xlfn.IFNA(SUMIF(MG_3[Column3],Table6[POINTER],MG_3[TOTAL]),"")</f>
        <v>0</v>
      </c>
      <c r="I749">
        <f ca="1">SUM(Table6[[#This Row],[AWAL]],Table6[[#This Row],[M_3]])</f>
        <v>3</v>
      </c>
    </row>
    <row r="750" spans="2:9" hidden="1" x14ac:dyDescent="0.25">
      <c r="B750" t="e">
        <f ca="1">MATCH(Table6[POINTER],MG_3[Column3],0)</f>
        <v>#N/A</v>
      </c>
      <c r="C7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fotoframemagnitclipsy1361200ls</v>
      </c>
      <c r="D750" t="s">
        <v>790</v>
      </c>
      <c r="E750" s="1" t="s">
        <v>3321</v>
      </c>
      <c r="F750">
        <v>2</v>
      </c>
      <c r="H750">
        <f ca="1">_xlfn.IFNA(SUMIF(MG_3[Column3],Table6[POINTER],MG_3[TOTAL]),"")</f>
        <v>0</v>
      </c>
      <c r="I750">
        <f ca="1">SUM(Table6[[#This Row],[AWAL]],Table6[[#This Row],[M_3]])</f>
        <v>2</v>
      </c>
    </row>
    <row r="751" spans="2:9" hidden="1" x14ac:dyDescent="0.25">
      <c r="B751" t="e">
        <f ca="1">MATCH(Table6[POINTER],MG_3[Column3],0)</f>
        <v>#N/A</v>
      </c>
      <c r="C7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gantungankuncilampu1x12120disp</v>
      </c>
      <c r="D751" t="s">
        <v>791</v>
      </c>
      <c r="E751" s="1" t="s">
        <v>3510</v>
      </c>
      <c r="F751">
        <v>1</v>
      </c>
      <c r="H751">
        <f ca="1">_xlfn.IFNA(SUMIF(MG_3[Column3],Table6[POINTER],MG_3[TOTAL]),"")</f>
        <v>0</v>
      </c>
      <c r="I751">
        <f ca="1">SUM(Table6[[#This Row],[AWAL]],Table6[[#This Row],[M_3]])</f>
        <v>1</v>
      </c>
    </row>
    <row r="752" spans="2:9" hidden="1" x14ac:dyDescent="0.25">
      <c r="B752" t="e">
        <f ca="1">MATCH(Table6[POINTER],MG_3[Column3],0)</f>
        <v>#N/A</v>
      </c>
      <c r="C7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garisan14cmgergaji810264coolcat240ls</v>
      </c>
      <c r="D752" t="s">
        <v>792</v>
      </c>
      <c r="E752" s="1" t="s">
        <v>3450</v>
      </c>
      <c r="F752">
        <v>6</v>
      </c>
      <c r="H752">
        <f ca="1">_xlfn.IFNA(SUMIF(MG_3[Column3],Table6[POINTER],MG_3[TOTAL]),"")</f>
        <v>0</v>
      </c>
      <c r="I752">
        <f ca="1">SUM(Table6[[#This Row],[AWAL]],Table6[[#This Row],[M_3]])</f>
        <v>6</v>
      </c>
    </row>
    <row r="753" spans="2:9" hidden="1" x14ac:dyDescent="0.25">
      <c r="B753" t="e">
        <f ca="1">MATCH(Table6[POINTER],MG_3[Column3],0)</f>
        <v>#N/A</v>
      </c>
      <c r="C7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garisan14cmgergaji810264coolcat3200pc</v>
      </c>
      <c r="D753" t="s">
        <v>792</v>
      </c>
      <c r="E753" s="1" t="s">
        <v>3511</v>
      </c>
      <c r="F753">
        <v>1</v>
      </c>
      <c r="H753">
        <f ca="1">_xlfn.IFNA(SUMIF(MG_3[Column3],Table6[POINTER],MG_3[TOTAL]),"")</f>
        <v>0</v>
      </c>
      <c r="I753">
        <f ca="1">SUM(Table6[[#This Row],[AWAL]],Table6[[#This Row],[M_3]])</f>
        <v>1</v>
      </c>
    </row>
    <row r="754" spans="2:9" hidden="1" x14ac:dyDescent="0.25">
      <c r="B754" t="e">
        <f ca="1">MATCH(Table6[POINTER],MG_3[Column3],0)</f>
        <v>#N/A</v>
      </c>
      <c r="C7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garisan14cmgergaji9358bear1disp=12240ls</v>
      </c>
      <c r="D754" t="s">
        <v>793</v>
      </c>
      <c r="E754" s="1" t="s">
        <v>3450</v>
      </c>
      <c r="F754">
        <v>5</v>
      </c>
      <c r="H754">
        <f ca="1">_xlfn.IFNA(SUMIF(MG_3[Column3],Table6[POINTER],MG_3[TOTAL]),"")</f>
        <v>0</v>
      </c>
      <c r="I754">
        <f ca="1">SUM(Table6[[#This Row],[AWAL]],Table6[[#This Row],[M_3]])</f>
        <v>5</v>
      </c>
    </row>
    <row r="755" spans="2:9" hidden="1" x14ac:dyDescent="0.25">
      <c r="B755" t="e">
        <f ca="1">MATCH(Table6[POINTER],MG_3[Column3],0)</f>
        <v>#N/A</v>
      </c>
      <c r="C7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garisan15308903girl40box</v>
      </c>
      <c r="D755" t="s">
        <v>794</v>
      </c>
      <c r="E755" s="1" t="s">
        <v>3376</v>
      </c>
      <c r="F755">
        <v>2</v>
      </c>
      <c r="H755">
        <f ca="1">_xlfn.IFNA(SUMIF(MG_3[Column3],Table6[POINTER],MG_3[TOTAL]),"")</f>
        <v>0</v>
      </c>
      <c r="I755">
        <f ca="1">SUM(Table6[[#This Row],[AWAL]],Table6[[#This Row],[M_3]])</f>
        <v>2</v>
      </c>
    </row>
    <row r="756" spans="2:9" hidden="1" x14ac:dyDescent="0.25">
      <c r="B756" t="e">
        <f ca="1">MATCH(Table6[POINTER],MG_3[Column3],0)</f>
        <v>#N/A</v>
      </c>
      <c r="C7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garisan15cm3118430box</v>
      </c>
      <c r="D756" t="s">
        <v>795</v>
      </c>
      <c r="E756" s="1" t="s">
        <v>3373</v>
      </c>
      <c r="F756">
        <v>7</v>
      </c>
      <c r="H756">
        <f ca="1">_xlfn.IFNA(SUMIF(MG_3[Column3],Table6[POINTER],MG_3[TOTAL]),"")</f>
        <v>0</v>
      </c>
      <c r="I756">
        <f ca="1">SUM(Table6[[#This Row],[AWAL]],Table6[[#This Row],[M_3]])</f>
        <v>7</v>
      </c>
    </row>
    <row r="757" spans="2:9" hidden="1" x14ac:dyDescent="0.25">
      <c r="B757" t="e">
        <f ca="1">MATCH(Table6[POINTER],MG_3[Column3],0)</f>
        <v>#N/A</v>
      </c>
      <c r="C7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garisan15cm536750cartoonnetwork4880ls</v>
      </c>
      <c r="D757" t="s">
        <v>796</v>
      </c>
      <c r="E757" s="1" t="s">
        <v>3345</v>
      </c>
      <c r="F757">
        <v>62</v>
      </c>
      <c r="H757">
        <f ca="1">_xlfn.IFNA(SUMIF(MG_3[Column3],Table6[POINTER],MG_3[TOTAL]),"")</f>
        <v>0</v>
      </c>
      <c r="I757">
        <f ca="1">SUM(Table6[[#This Row],[AWAL]],Table6[[#This Row],[M_3]])</f>
        <v>62</v>
      </c>
    </row>
    <row r="758" spans="2:9" hidden="1" x14ac:dyDescent="0.25">
      <c r="B758" t="e">
        <f ca="1">MATCH(Table6[POINTER],MG_3[Column3],0)</f>
        <v>#N/A</v>
      </c>
      <c r="C7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garisan15cmab006740box</v>
      </c>
      <c r="D758" t="s">
        <v>797</v>
      </c>
      <c r="E758" s="1" t="s">
        <v>3376</v>
      </c>
      <c r="F758">
        <v>2</v>
      </c>
      <c r="H758">
        <f ca="1">_xlfn.IFNA(SUMIF(MG_3[Column3],Table6[POINTER],MG_3[TOTAL]),"")</f>
        <v>0</v>
      </c>
      <c r="I758">
        <f ca="1">SUM(Table6[[#This Row],[AWAL]],Table6[[#This Row],[M_3]])</f>
        <v>2</v>
      </c>
    </row>
    <row r="759" spans="2:9" hidden="1" x14ac:dyDescent="0.25">
      <c r="B759" t="e">
        <f ca="1">MATCH(Table6[POINTER],MG_3[Column3],0)</f>
        <v>#N/A</v>
      </c>
      <c r="C7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garisan15cmab851200pc24box</v>
      </c>
      <c r="D759" t="s">
        <v>798</v>
      </c>
      <c r="E759" s="1" t="s">
        <v>3375</v>
      </c>
      <c r="F759">
        <v>6</v>
      </c>
      <c r="H759">
        <f ca="1">_xlfn.IFNA(SUMIF(MG_3[Column3],Table6[POINTER],MG_3[TOTAL]),"")</f>
        <v>0</v>
      </c>
      <c r="I759">
        <f ca="1">SUM(Table6[[#This Row],[AWAL]],Table6[[#This Row],[M_3]])</f>
        <v>6</v>
      </c>
    </row>
    <row r="760" spans="2:9" hidden="1" x14ac:dyDescent="0.25">
      <c r="B760" t="e">
        <f ca="1">MATCH(Table6[POINTER],MG_3[Column3],0)</f>
        <v>#N/A</v>
      </c>
      <c r="C7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garisan15cmant006nike240ls</v>
      </c>
      <c r="D760" t="s">
        <v>799</v>
      </c>
      <c r="E760" s="1" t="s">
        <v>3450</v>
      </c>
      <c r="F760">
        <v>5</v>
      </c>
      <c r="H760">
        <f ca="1">_xlfn.IFNA(SUMIF(MG_3[Column3],Table6[POINTER],MG_3[TOTAL]),"")</f>
        <v>0</v>
      </c>
      <c r="I760">
        <f ca="1">SUM(Table6[[#This Row],[AWAL]],Table6[[#This Row],[M_3]])</f>
        <v>5</v>
      </c>
    </row>
    <row r="761" spans="2:9" hidden="1" x14ac:dyDescent="0.25">
      <c r="B761" t="e">
        <f ca="1">MATCH(Table6[POINTER],MG_3[Column3],0)</f>
        <v>#N/A</v>
      </c>
      <c r="C7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garisan15cmb30palubear240ls</v>
      </c>
      <c r="D761" t="s">
        <v>800</v>
      </c>
      <c r="E761" s="1" t="s">
        <v>3450</v>
      </c>
      <c r="F761">
        <v>1</v>
      </c>
      <c r="H761">
        <f ca="1">_xlfn.IFNA(SUMIF(MG_3[Column3],Table6[POINTER],MG_3[TOTAL]),"")</f>
        <v>0</v>
      </c>
      <c r="I761">
        <f ca="1">SUM(Table6[[#This Row],[AWAL]],Table6[[#This Row],[M_3]])</f>
        <v>1</v>
      </c>
    </row>
    <row r="762" spans="2:9" hidden="1" x14ac:dyDescent="0.25">
      <c r="B762" t="e">
        <f ca="1">MATCH(Table6[POINTER],MG_3[Column3],0)</f>
        <v>#N/A</v>
      </c>
      <c r="C7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garisan15cmlentursmurf110021x3680box</v>
      </c>
      <c r="D762" t="s">
        <v>801</v>
      </c>
      <c r="E762" s="1" t="s">
        <v>3381</v>
      </c>
      <c r="F762">
        <v>6</v>
      </c>
      <c r="H762">
        <f ca="1">_xlfn.IFNA(SUMIF(MG_3[Column3],Table6[POINTER],MG_3[TOTAL]),"")</f>
        <v>0</v>
      </c>
      <c r="I762">
        <f ca="1">SUM(Table6[[#This Row],[AWAL]],Table6[[#This Row],[M_3]])</f>
        <v>6</v>
      </c>
    </row>
    <row r="763" spans="2:9" hidden="1" x14ac:dyDescent="0.25">
      <c r="B763" t="e">
        <f ca="1">MATCH(Table6[POINTER],MG_3[Column3],0)</f>
        <v>#N/A</v>
      </c>
      <c r="C7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garisan15cmlipat02294032box</v>
      </c>
      <c r="D763" t="s">
        <v>802</v>
      </c>
      <c r="E763" s="1" t="s">
        <v>3445</v>
      </c>
      <c r="F763">
        <v>2</v>
      </c>
      <c r="H763">
        <f ca="1">_xlfn.IFNA(SUMIF(MG_3[Column3],Table6[POINTER],MG_3[TOTAL]),"")</f>
        <v>0</v>
      </c>
      <c r="I763">
        <f ca="1">SUM(Table6[[#This Row],[AWAL]],Table6[[#This Row],[M_3]])</f>
        <v>2</v>
      </c>
    </row>
    <row r="764" spans="2:9" hidden="1" x14ac:dyDescent="0.25">
      <c r="B764" t="e">
        <f ca="1">MATCH(Table6[POINTER],MG_3[Column3],0)</f>
        <v>#N/A</v>
      </c>
      <c r="C7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garisan15cmyd15163080box</v>
      </c>
      <c r="D764" t="s">
        <v>803</v>
      </c>
      <c r="E764" s="1" t="s">
        <v>3512</v>
      </c>
      <c r="F764">
        <v>11</v>
      </c>
      <c r="H764">
        <f ca="1">_xlfn.IFNA(SUMIF(MG_3[Column3],Table6[POINTER],MG_3[TOTAL]),"")</f>
        <v>0</v>
      </c>
      <c r="I764">
        <f ca="1">SUM(Table6[[#This Row],[AWAL]],Table6[[#This Row],[M_3]])</f>
        <v>11</v>
      </c>
    </row>
    <row r="765" spans="2:9" hidden="1" x14ac:dyDescent="0.25">
      <c r="B765" t="e">
        <f ca="1">MATCH(Table6[POINTER],MG_3[Column3],0)</f>
        <v>#N/A</v>
      </c>
      <c r="C7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garisan18cm32284transformer30box</v>
      </c>
      <c r="D765" t="s">
        <v>804</v>
      </c>
      <c r="E765" s="1" t="s">
        <v>3373</v>
      </c>
      <c r="F765">
        <v>3</v>
      </c>
      <c r="H765">
        <f ca="1">_xlfn.IFNA(SUMIF(MG_3[Column3],Table6[POINTER],MG_3[TOTAL]),"")</f>
        <v>0</v>
      </c>
      <c r="I765">
        <f ca="1">SUM(Table6[[#This Row],[AWAL]],Table6[[#This Row],[M_3]])</f>
        <v>3</v>
      </c>
    </row>
    <row r="766" spans="2:9" hidden="1" x14ac:dyDescent="0.25">
      <c r="B766" t="e">
        <f ca="1">MATCH(Table6[POINTER],MG_3[Column3],0)</f>
        <v>#N/A</v>
      </c>
      <c r="C7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garisan18cm5014960pc</v>
      </c>
      <c r="D766" t="s">
        <v>805</v>
      </c>
      <c r="E766" s="1" t="s">
        <v>3382</v>
      </c>
      <c r="F766">
        <v>1</v>
      </c>
      <c r="H766">
        <f ca="1">_xlfn.IFNA(SUMIF(MG_3[Column3],Table6[POINTER],MG_3[TOTAL]),"")</f>
        <v>0</v>
      </c>
      <c r="I766">
        <f ca="1">SUM(Table6[[#This Row],[AWAL]],Table6[[#This Row],[M_3]])</f>
        <v>1</v>
      </c>
    </row>
    <row r="767" spans="2:9" hidden="1" x14ac:dyDescent="0.25">
      <c r="B767" t="e">
        <f ca="1">MATCH(Table6[POINTER],MG_3[Column3],0)</f>
        <v>#N/A</v>
      </c>
      <c r="C7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garisan18cmdisney4d800ls</v>
      </c>
      <c r="D767" t="s">
        <v>806</v>
      </c>
      <c r="E767" s="1" t="s">
        <v>3513</v>
      </c>
      <c r="F767">
        <v>3</v>
      </c>
      <c r="H767">
        <f ca="1">_xlfn.IFNA(SUMIF(MG_3[Column3],Table6[POINTER],MG_3[TOTAL]),"")</f>
        <v>0</v>
      </c>
      <c r="I767">
        <f ca="1">SUM(Table6[[#This Row],[AWAL]],Table6[[#This Row],[M_3]])</f>
        <v>3</v>
      </c>
    </row>
    <row r="768" spans="2:9" hidden="1" x14ac:dyDescent="0.25">
      <c r="B768" t="e">
        <f ca="1">MATCH(Table6[POINTER],MG_3[Column3],0)</f>
        <v>#N/A</v>
      </c>
      <c r="C7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garisan18cmsy130824pchk1hp8120ls</v>
      </c>
      <c r="D768" t="s">
        <v>807</v>
      </c>
      <c r="E768" s="1" t="s">
        <v>3329</v>
      </c>
      <c r="F768">
        <v>9</v>
      </c>
      <c r="H768">
        <f ca="1">_xlfn.IFNA(SUMIF(MG_3[Column3],Table6[POINTER],MG_3[TOTAL]),"")</f>
        <v>0</v>
      </c>
      <c r="I768">
        <f ca="1">SUM(Table6[[#This Row],[AWAL]],Table6[[#This Row],[M_3]])</f>
        <v>9</v>
      </c>
    </row>
    <row r="769" spans="2:9" hidden="1" x14ac:dyDescent="0.25">
      <c r="B769" t="e">
        <f ca="1">MATCH(Table6[POINTER],MG_3[Column3],0)</f>
        <v>#N/A</v>
      </c>
      <c r="C7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garisan20cm10910016box</v>
      </c>
      <c r="D769" t="s">
        <v>808</v>
      </c>
      <c r="E769" s="1" t="s">
        <v>3443</v>
      </c>
      <c r="F769">
        <v>1</v>
      </c>
      <c r="H769">
        <f ca="1">_xlfn.IFNA(SUMIF(MG_3[Column3],Table6[POINTER],MG_3[TOTAL]),"")</f>
        <v>0</v>
      </c>
      <c r="I769">
        <f ca="1">SUM(Table6[[#This Row],[AWAL]],Table6[[#This Row],[M_3]])</f>
        <v>1</v>
      </c>
    </row>
    <row r="770" spans="2:9" hidden="1" x14ac:dyDescent="0.25">
      <c r="B770" t="e">
        <f ca="1">MATCH(Table6[POINTER],MG_3[Column3],0)</f>
        <v>#N/A</v>
      </c>
      <c r="C7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garisan20cm2011102010224box</v>
      </c>
      <c r="D770" t="s">
        <v>809</v>
      </c>
      <c r="E770" s="1" t="s">
        <v>3375</v>
      </c>
      <c r="F770">
        <v>11</v>
      </c>
      <c r="H770">
        <f ca="1">_xlfn.IFNA(SUMIF(MG_3[Column3],Table6[POINTER],MG_3[TOTAL]),"")</f>
        <v>0</v>
      </c>
      <c r="I770">
        <f ca="1">SUM(Table6[[#This Row],[AWAL]],Table6[[#This Row],[M_3]])</f>
        <v>11</v>
      </c>
    </row>
    <row r="771" spans="2:9" hidden="1" x14ac:dyDescent="0.25">
      <c r="B771" t="e">
        <f ca="1">MATCH(Table6[POINTER],MG_3[Column3],0)</f>
        <v>#N/A</v>
      </c>
      <c r="C7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garisan20cm2020disney1x3620box</v>
      </c>
      <c r="D771" t="s">
        <v>810</v>
      </c>
      <c r="E771" s="1" t="s">
        <v>3403</v>
      </c>
      <c r="F771">
        <v>3</v>
      </c>
      <c r="H771">
        <f ca="1">_xlfn.IFNA(SUMIF(MG_3[Column3],Table6[POINTER],MG_3[TOTAL]),"")</f>
        <v>0</v>
      </c>
      <c r="I771">
        <f ca="1">SUM(Table6[[#This Row],[AWAL]],Table6[[#This Row],[M_3]])</f>
        <v>3</v>
      </c>
    </row>
    <row r="772" spans="2:9" hidden="1" x14ac:dyDescent="0.25">
      <c r="B772" t="e">
        <f ca="1">MATCH(Table6[POINTER],MG_3[Column3],0)</f>
        <v>#N/A</v>
      </c>
      <c r="C7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garisan20cm8803ab4032box</v>
      </c>
      <c r="D772" t="s">
        <v>811</v>
      </c>
      <c r="E772" s="1" t="s">
        <v>3445</v>
      </c>
      <c r="F772">
        <v>2</v>
      </c>
      <c r="H772">
        <f ca="1">_xlfn.IFNA(SUMIF(MG_3[Column3],Table6[POINTER],MG_3[TOTAL]),"")</f>
        <v>0</v>
      </c>
      <c r="I772">
        <f ca="1">SUM(Table6[[#This Row],[AWAL]],Table6[[#This Row],[M_3]])</f>
        <v>2</v>
      </c>
    </row>
    <row r="773" spans="2:9" hidden="1" x14ac:dyDescent="0.25">
      <c r="B773" t="e">
        <f ca="1">MATCH(Table6[POINTER],MG_3[Column3],0)</f>
        <v>#N/A</v>
      </c>
      <c r="C7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garisan20cmfancybabymouse180ls</v>
      </c>
      <c r="D773" t="s">
        <v>812</v>
      </c>
      <c r="E773" s="1" t="s">
        <v>3461</v>
      </c>
      <c r="F773">
        <v>52</v>
      </c>
      <c r="H773">
        <f ca="1">_xlfn.IFNA(SUMIF(MG_3[Column3],Table6[POINTER],MG_3[TOTAL]),"")</f>
        <v>0</v>
      </c>
      <c r="I773">
        <f ca="1">SUM(Table6[[#This Row],[AWAL]],Table6[[#This Row],[M_3]])</f>
        <v>52</v>
      </c>
    </row>
    <row r="774" spans="2:9" hidden="1" x14ac:dyDescent="0.25">
      <c r="B774" t="e">
        <f ca="1">MATCH(Table6[POINTER],MG_3[Column3],0)</f>
        <v>#N/A</v>
      </c>
      <c r="C7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garisan20cmfancycutmouse180ls</v>
      </c>
      <c r="D774" t="s">
        <v>813</v>
      </c>
      <c r="E774" s="1" t="s">
        <v>3461</v>
      </c>
      <c r="F774">
        <v>17</v>
      </c>
      <c r="H774">
        <f ca="1">_xlfn.IFNA(SUMIF(MG_3[Column3],Table6[POINTER],MG_3[TOTAL]),"")</f>
        <v>0</v>
      </c>
      <c r="I774">
        <f ca="1">SUM(Table6[[#This Row],[AWAL]],Table6[[#This Row],[M_3]])</f>
        <v>17</v>
      </c>
    </row>
    <row r="775" spans="2:9" hidden="1" x14ac:dyDescent="0.25">
      <c r="B775" t="e">
        <f ca="1">MATCH(Table6[POINTER],MG_3[Column3],0)</f>
        <v>#N/A</v>
      </c>
      <c r="C7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garisan20cmfancymouse180ls</v>
      </c>
      <c r="D775" t="s">
        <v>814</v>
      </c>
      <c r="E775" s="1" t="s">
        <v>3461</v>
      </c>
      <c r="F775">
        <v>1</v>
      </c>
      <c r="H775">
        <f ca="1">_xlfn.IFNA(SUMIF(MG_3[Column3],Table6[POINTER],MG_3[TOTAL]),"")</f>
        <v>0</v>
      </c>
      <c r="I775">
        <f ca="1">SUM(Table6[[#This Row],[AWAL]],Table6[[#This Row],[M_3]])</f>
        <v>1</v>
      </c>
    </row>
    <row r="776" spans="2:9" hidden="1" x14ac:dyDescent="0.25">
      <c r="B776" t="e">
        <f ca="1">MATCH(Table6[POINTER],MG_3[Column3],0)</f>
        <v>#N/A</v>
      </c>
      <c r="C7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garisan20cmfancypaviabear180ls</v>
      </c>
      <c r="D776" t="s">
        <v>815</v>
      </c>
      <c r="E776" s="1" t="s">
        <v>3461</v>
      </c>
      <c r="F776">
        <v>22</v>
      </c>
      <c r="H776">
        <f ca="1">_xlfn.IFNA(SUMIF(MG_3[Column3],Table6[POINTER],MG_3[TOTAL]),"")</f>
        <v>0</v>
      </c>
      <c r="I776">
        <f ca="1">SUM(Table6[[#This Row],[AWAL]],Table6[[#This Row],[M_3]])</f>
        <v>22</v>
      </c>
    </row>
    <row r="777" spans="2:9" hidden="1" x14ac:dyDescent="0.25">
      <c r="B777" t="e">
        <f ca="1">MATCH(Table6[POINTER],MG_3[Column3],0)</f>
        <v>#N/A</v>
      </c>
      <c r="C7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garisan20cmfancyprettywhite180ls</v>
      </c>
      <c r="D777" t="s">
        <v>816</v>
      </c>
      <c r="E777" s="1" t="s">
        <v>3461</v>
      </c>
      <c r="F777">
        <v>54</v>
      </c>
      <c r="H777">
        <f ca="1">_xlfn.IFNA(SUMIF(MG_3[Column3],Table6[POINTER],MG_3[TOTAL]),"")</f>
        <v>0</v>
      </c>
      <c r="I777">
        <f ca="1">SUM(Table6[[#This Row],[AWAL]],Table6[[#This Row],[M_3]])</f>
        <v>54</v>
      </c>
    </row>
    <row r="778" spans="2:9" hidden="1" x14ac:dyDescent="0.25">
      <c r="B778" t="e">
        <f ca="1">MATCH(Table6[POINTER],MG_3[Column3],0)</f>
        <v>#N/A</v>
      </c>
      <c r="C7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garisan20cmfancyspidermanbiru180ls</v>
      </c>
      <c r="D778" t="s">
        <v>817</v>
      </c>
      <c r="E778" s="1" t="s">
        <v>3461</v>
      </c>
      <c r="F778">
        <v>17</v>
      </c>
      <c r="H778">
        <f ca="1">_xlfn.IFNA(SUMIF(MG_3[Column3],Table6[POINTER],MG_3[TOTAL]),"")</f>
        <v>0</v>
      </c>
      <c r="I778">
        <f ca="1">SUM(Table6[[#This Row],[AWAL]],Table6[[#This Row],[M_3]])</f>
        <v>17</v>
      </c>
    </row>
    <row r="779" spans="2:9" hidden="1" x14ac:dyDescent="0.25">
      <c r="B779" t="e">
        <f ca="1">MATCH(Table6[POINTER],MG_3[Column3],0)</f>
        <v>#N/A</v>
      </c>
      <c r="C7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garisan20cmfancysuperman180ls</v>
      </c>
      <c r="D779" t="s">
        <v>818</v>
      </c>
      <c r="E779" s="1" t="s">
        <v>3461</v>
      </c>
      <c r="F779">
        <v>10</v>
      </c>
      <c r="H779">
        <f ca="1">_xlfn.IFNA(SUMIF(MG_3[Column3],Table6[POINTER],MG_3[TOTAL]),"")</f>
        <v>0</v>
      </c>
      <c r="I779">
        <f ca="1">SUM(Table6[[#This Row],[AWAL]],Table6[[#This Row],[M_3]])</f>
        <v>10</v>
      </c>
    </row>
    <row r="780" spans="2:9" hidden="1" x14ac:dyDescent="0.25">
      <c r="B780" t="e">
        <f ca="1">MATCH(Table6[POINTER],MG_3[Column3],0)</f>
        <v>#N/A</v>
      </c>
      <c r="C7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garisan20cmholo93201disp=10pc20box</v>
      </c>
      <c r="D780" t="s">
        <v>819</v>
      </c>
      <c r="E780" s="1" t="s">
        <v>3403</v>
      </c>
      <c r="F780">
        <v>11</v>
      </c>
      <c r="H780">
        <f ca="1">_xlfn.IFNA(SUMIF(MG_3[Column3],Table6[POINTER],MG_3[TOTAL]),"")</f>
        <v>0</v>
      </c>
      <c r="I780">
        <f ca="1">SUM(Table6[[#This Row],[AWAL]],Table6[[#This Row],[M_3]])</f>
        <v>11</v>
      </c>
    </row>
    <row r="781" spans="2:9" hidden="1" x14ac:dyDescent="0.25">
      <c r="B781" t="e">
        <f ca="1">MATCH(Table6[POINTER],MG_3[Column3],0)</f>
        <v>#N/A</v>
      </c>
      <c r="C7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garisan30cmabjad&amp;angka30081200pc</v>
      </c>
      <c r="D781" t="s">
        <v>820</v>
      </c>
      <c r="E781" s="1" t="s">
        <v>3327</v>
      </c>
      <c r="F781">
        <v>8</v>
      </c>
      <c r="H781">
        <f ca="1">_xlfn.IFNA(SUMIF(MG_3[Column3],Table6[POINTER],MG_3[TOTAL]),"")</f>
        <v>0</v>
      </c>
      <c r="I781">
        <f ca="1">SUM(Table6[[#This Row],[AWAL]],Table6[[#This Row],[M_3]])</f>
        <v>8</v>
      </c>
    </row>
    <row r="782" spans="2:9" hidden="1" x14ac:dyDescent="0.25">
      <c r="B782" t="e">
        <f ca="1">MATCH(Table6[POINTER],MG_3[Column3],0)</f>
        <v>#N/A</v>
      </c>
      <c r="C7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garisan30cm1105bt21120ls</v>
      </c>
      <c r="D782" t="s">
        <v>821</v>
      </c>
      <c r="E782" s="1" t="s">
        <v>3329</v>
      </c>
      <c r="F782">
        <v>24</v>
      </c>
      <c r="H782">
        <f ca="1">_xlfn.IFNA(SUMIF(MG_3[Column3],Table6[POINTER],MG_3[TOTAL]),"")</f>
        <v>0</v>
      </c>
      <c r="I782">
        <f ca="1">SUM(Table6[[#This Row],[AWAL]],Table6[[#This Row],[M_3]])</f>
        <v>24</v>
      </c>
    </row>
    <row r="783" spans="2:9" hidden="1" x14ac:dyDescent="0.25">
      <c r="B783" t="e">
        <f ca="1">MATCH(Table6[POINTER],MG_3[Column3],0)</f>
        <v>#N/A</v>
      </c>
      <c r="C7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garisan30cm2109lebar1000pc</v>
      </c>
      <c r="D783" t="s">
        <v>822</v>
      </c>
      <c r="E783" s="1" t="s">
        <v>3331</v>
      </c>
      <c r="F783">
        <v>1</v>
      </c>
      <c r="H783">
        <f ca="1">_xlfn.IFNA(SUMIF(MG_3[Column3],Table6[POINTER],MG_3[TOTAL]),"")</f>
        <v>0</v>
      </c>
      <c r="I783">
        <f ca="1">SUM(Table6[[#This Row],[AWAL]],Table6[[#This Row],[M_3]])</f>
        <v>1</v>
      </c>
    </row>
    <row r="784" spans="2:9" hidden="1" x14ac:dyDescent="0.25">
      <c r="B784" t="e">
        <f ca="1">MATCH(Table6[POINTER],MG_3[Column3],0)</f>
        <v>#N/A</v>
      </c>
      <c r="C7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garisan30cm7046050ls</v>
      </c>
      <c r="D784" t="s">
        <v>823</v>
      </c>
      <c r="E784" s="1" t="s">
        <v>3326</v>
      </c>
      <c r="F784">
        <v>8</v>
      </c>
      <c r="H784">
        <f ca="1">_xlfn.IFNA(SUMIF(MG_3[Column3],Table6[POINTER],MG_3[TOTAL]),"")</f>
        <v>0</v>
      </c>
      <c r="I784">
        <f ca="1">SUM(Table6[[#This Row],[AWAL]],Table6[[#This Row],[M_3]])</f>
        <v>8</v>
      </c>
    </row>
    <row r="785" spans="2:9" hidden="1" x14ac:dyDescent="0.25">
      <c r="B785" t="e">
        <f ca="1">MATCH(Table6[POINTER],MG_3[Column3],0)</f>
        <v>#N/A</v>
      </c>
      <c r="C7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garisan30cm8541x4820box</v>
      </c>
      <c r="D785" t="s">
        <v>824</v>
      </c>
      <c r="E785" s="1" t="s">
        <v>3403</v>
      </c>
      <c r="F785">
        <v>3</v>
      </c>
      <c r="H785">
        <f ca="1">_xlfn.IFNA(SUMIF(MG_3[Column3],Table6[POINTER],MG_3[TOTAL]),"")</f>
        <v>0</v>
      </c>
      <c r="I785">
        <f ca="1">SUM(Table6[[#This Row],[AWAL]],Table6[[#This Row],[M_3]])</f>
        <v>3</v>
      </c>
    </row>
    <row r="786" spans="2:9" hidden="1" x14ac:dyDescent="0.25">
      <c r="B786" t="e">
        <f ca="1">MATCH(Table6[POINTER],MG_3[Column3],0)</f>
        <v>#N/A</v>
      </c>
      <c r="C7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garisan30cmabk3020box</v>
      </c>
      <c r="D786" t="s">
        <v>825</v>
      </c>
      <c r="E786" s="1" t="s">
        <v>3403</v>
      </c>
      <c r="F786">
        <v>3</v>
      </c>
      <c r="H786">
        <f ca="1">_xlfn.IFNA(SUMIF(MG_3[Column3],Table6[POINTER],MG_3[TOTAL]),"")</f>
        <v>0</v>
      </c>
      <c r="I786">
        <f ca="1">SUM(Table6[[#This Row],[AWAL]],Table6[[#This Row],[M_3]])</f>
        <v>3</v>
      </c>
    </row>
    <row r="787" spans="2:9" hidden="1" x14ac:dyDescent="0.25">
      <c r="B787" t="e">
        <f ca="1">MATCH(Table6[POINTER],MG_3[Column3],0)</f>
        <v>#N/A</v>
      </c>
      <c r="C7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garisan30cmaluminium15301200pc</v>
      </c>
      <c r="D787" t="s">
        <v>826</v>
      </c>
      <c r="E787" s="1" t="s">
        <v>3327</v>
      </c>
      <c r="F787">
        <v>2</v>
      </c>
      <c r="H787">
        <f ca="1">_xlfn.IFNA(SUMIF(MG_3[Column3],Table6[POINTER],MG_3[TOTAL]),"")</f>
        <v>0</v>
      </c>
      <c r="I787">
        <f ca="1">SUM(Table6[[#This Row],[AWAL]],Table6[[#This Row],[M_3]])</f>
        <v>2</v>
      </c>
    </row>
    <row r="788" spans="2:9" hidden="1" x14ac:dyDescent="0.25">
      <c r="B788" t="e">
        <f ca="1">MATCH(Table6[POINTER],MG_3[Column3],0)</f>
        <v>#N/A</v>
      </c>
      <c r="C7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garisan30cmbesijospetiimporter50ls</v>
      </c>
      <c r="D788" t="s">
        <v>827</v>
      </c>
      <c r="E788" s="1" t="s">
        <v>3326</v>
      </c>
      <c r="F788">
        <v>21</v>
      </c>
      <c r="H788">
        <f ca="1">_xlfn.IFNA(SUMIF(MG_3[Column3],Table6[POINTER],MG_3[TOTAL]),"")</f>
        <v>0</v>
      </c>
      <c r="I788">
        <f ca="1">SUM(Table6[[#This Row],[AWAL]],Table6[[#This Row],[M_3]])</f>
        <v>21</v>
      </c>
    </row>
    <row r="789" spans="2:9" hidden="1" x14ac:dyDescent="0.25">
      <c r="B789" t="e">
        <f ca="1">MATCH(Table6[POINTER],MG_3[Column3],0)</f>
        <v>#N/A</v>
      </c>
      <c r="C7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garisan30cmbesipmjp80ls</v>
      </c>
      <c r="D789" t="s">
        <v>828</v>
      </c>
      <c r="E789" s="1" t="s">
        <v>3345</v>
      </c>
      <c r="F789">
        <v>14</v>
      </c>
      <c r="H789">
        <f ca="1">_xlfn.IFNA(SUMIF(MG_3[Column3],Table6[POINTER],MG_3[TOTAL]),"")</f>
        <v>0</v>
      </c>
      <c r="I789">
        <f ca="1">SUM(Table6[[#This Row],[AWAL]],Table6[[#This Row],[M_3]])</f>
        <v>14</v>
      </c>
    </row>
    <row r="790" spans="2:9" hidden="1" x14ac:dyDescent="0.25">
      <c r="B790" t="e">
        <f ca="1">MATCH(Table6[POINTER],MG_3[Column3],0)</f>
        <v>#N/A</v>
      </c>
      <c r="C7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garisan30cmdf31091440pc</v>
      </c>
      <c r="D790" t="s">
        <v>829</v>
      </c>
      <c r="E790" s="1" t="s">
        <v>3353</v>
      </c>
      <c r="F790">
        <v>6</v>
      </c>
      <c r="H790">
        <f ca="1">_xlfn.IFNA(SUMIF(MG_3[Column3],Table6[POINTER],MG_3[TOTAL]),"")</f>
        <v>0</v>
      </c>
      <c r="I790">
        <f ca="1">SUM(Table6[[#This Row],[AWAL]],Table6[[#This Row],[M_3]])</f>
        <v>6</v>
      </c>
    </row>
    <row r="791" spans="2:9" hidden="1" x14ac:dyDescent="0.25">
      <c r="B791" t="e">
        <f ca="1">MATCH(Table6[POINTER],MG_3[Column3],0)</f>
        <v>#N/A</v>
      </c>
      <c r="C7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garisan30cmdf6969200lsn</v>
      </c>
      <c r="D791" t="s">
        <v>830</v>
      </c>
      <c r="E791" s="1" t="s">
        <v>3514</v>
      </c>
      <c r="F791">
        <v>5</v>
      </c>
      <c r="H791">
        <f ca="1">_xlfn.IFNA(SUMIF(MG_3[Column3],Table6[POINTER],MG_3[TOTAL]),"")</f>
        <v>0</v>
      </c>
      <c r="I791">
        <f ca="1">SUM(Table6[[#This Row],[AWAL]],Table6[[#This Row],[M_3]])</f>
        <v>5</v>
      </c>
    </row>
    <row r="792" spans="2:9" hidden="1" x14ac:dyDescent="0.25">
      <c r="B792" t="e">
        <f ca="1">MATCH(Table6[POINTER],MG_3[Column3],0)</f>
        <v>#N/A</v>
      </c>
      <c r="C7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garisan30cmdisney1105120lsn</v>
      </c>
      <c r="D792" t="s">
        <v>831</v>
      </c>
      <c r="E792" s="1" t="s">
        <v>3455</v>
      </c>
      <c r="F792">
        <v>8</v>
      </c>
      <c r="H792">
        <f ca="1">_xlfn.IFNA(SUMIF(MG_3[Column3],Table6[POINTER],MG_3[TOTAL]),"")</f>
        <v>0</v>
      </c>
      <c r="I792">
        <f ca="1">SUM(Table6[[#This Row],[AWAL]],Table6[[#This Row],[M_3]])</f>
        <v>8</v>
      </c>
    </row>
    <row r="793" spans="2:9" hidden="1" x14ac:dyDescent="0.25">
      <c r="B793" t="e">
        <f ca="1">MATCH(Table6[POINTER],MG_3[Column3],0)</f>
        <v>#N/A</v>
      </c>
      <c r="C7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garisan30cmenter96lsn</v>
      </c>
      <c r="D793" t="s">
        <v>832</v>
      </c>
      <c r="E793" s="1" t="s">
        <v>3469</v>
      </c>
      <c r="F793">
        <v>21</v>
      </c>
      <c r="H793">
        <f ca="1">_xlfn.IFNA(SUMIF(MG_3[Column3],Table6[POINTER],MG_3[TOTAL]),"")</f>
        <v>0</v>
      </c>
      <c r="I793">
        <f ca="1">SUM(Table6[[#This Row],[AWAL]],Table6[[#This Row],[M_3]])</f>
        <v>21</v>
      </c>
    </row>
    <row r="794" spans="2:9" hidden="1" x14ac:dyDescent="0.25">
      <c r="B794" t="e">
        <f ca="1">MATCH(Table6[POINTER],MG_3[Column3],0)</f>
        <v>#N/A</v>
      </c>
      <c r="C7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garisan30cmfancyk300aba3096ls</v>
      </c>
      <c r="D794" t="s">
        <v>833</v>
      </c>
      <c r="E794" s="1" t="s">
        <v>3330</v>
      </c>
      <c r="F794">
        <v>4</v>
      </c>
      <c r="H794">
        <f ca="1">_xlfn.IFNA(SUMIF(MG_3[Column3],Table6[POINTER],MG_3[TOTAL]),"")</f>
        <v>0</v>
      </c>
      <c r="I794">
        <f ca="1">SUM(Table6[[#This Row],[AWAL]],Table6[[#This Row],[M_3]])</f>
        <v>4</v>
      </c>
    </row>
    <row r="795" spans="2:9" hidden="1" x14ac:dyDescent="0.25">
      <c r="B795" t="e">
        <f ca="1">MATCH(Table6[POINTER],MG_3[Column3],0)</f>
        <v>#N/A</v>
      </c>
      <c r="C7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garisan30cmfancykm71011440pc</v>
      </c>
      <c r="D795" t="s">
        <v>834</v>
      </c>
      <c r="E795" s="1" t="s">
        <v>3353</v>
      </c>
      <c r="F795">
        <v>2</v>
      </c>
      <c r="H795">
        <f ca="1">_xlfn.IFNA(SUMIF(MG_3[Column3],Table6[POINTER],MG_3[TOTAL]),"")</f>
        <v>0</v>
      </c>
      <c r="I795">
        <f ca="1">SUM(Table6[[#This Row],[AWAL]],Table6[[#This Row],[M_3]])</f>
        <v>2</v>
      </c>
    </row>
    <row r="796" spans="2:9" hidden="1" x14ac:dyDescent="0.25">
      <c r="B796" t="e">
        <f ca="1">MATCH(Table6[POINTER],MG_3[Column3],0)</f>
        <v>#N/A</v>
      </c>
      <c r="C7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garisan30cmhk697090ls</v>
      </c>
      <c r="D796" t="s">
        <v>835</v>
      </c>
      <c r="E796" s="1" t="s">
        <v>3333</v>
      </c>
      <c r="F796">
        <v>1</v>
      </c>
      <c r="H796">
        <f ca="1">_xlfn.IFNA(SUMIF(MG_3[Column3],Table6[POINTER],MG_3[TOTAL]),"")</f>
        <v>0</v>
      </c>
      <c r="I796">
        <f ca="1">SUM(Table6[[#This Row],[AWAL]],Table6[[#This Row],[M_3]])</f>
        <v>1</v>
      </c>
    </row>
    <row r="797" spans="2:9" hidden="1" x14ac:dyDescent="0.25">
      <c r="B797" t="e">
        <f ca="1">MATCH(Table6[POINTER],MG_3[Column3],0)</f>
        <v>#N/A</v>
      </c>
      <c r="C7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garisan30cmjnt6786048box</v>
      </c>
      <c r="D797" t="s">
        <v>836</v>
      </c>
      <c r="E797" s="1" t="s">
        <v>3354</v>
      </c>
      <c r="F797">
        <v>8</v>
      </c>
      <c r="H797">
        <f ca="1">_xlfn.IFNA(SUMIF(MG_3[Column3],Table6[POINTER],MG_3[TOTAL]),"")</f>
        <v>0</v>
      </c>
      <c r="I797">
        <f ca="1">SUM(Table6[[#This Row],[AWAL]],Table6[[#This Row],[M_3]])</f>
        <v>8</v>
      </c>
    </row>
    <row r="798" spans="2:9" hidden="1" x14ac:dyDescent="0.25">
      <c r="B798" t="e">
        <f ca="1">MATCH(Table6[POINTER],MG_3[Column3],0)</f>
        <v>#N/A</v>
      </c>
      <c r="C7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garisan30cmlebarbiglens36144ls</v>
      </c>
      <c r="D798" t="s">
        <v>837</v>
      </c>
      <c r="E798" s="1" t="s">
        <v>3359</v>
      </c>
      <c r="F798">
        <v>4</v>
      </c>
      <c r="H798">
        <f ca="1">_xlfn.IFNA(SUMIF(MG_3[Column3],Table6[POINTER],MG_3[TOTAL]),"")</f>
        <v>0</v>
      </c>
      <c r="I798">
        <f ca="1">SUM(Table6[[#This Row],[AWAL]],Table6[[#This Row],[M_3]])</f>
        <v>4</v>
      </c>
    </row>
    <row r="799" spans="2:9" hidden="1" x14ac:dyDescent="0.25">
      <c r="B799" t="e">
        <f ca="1">MATCH(Table6[POINTER],MG_3[Column3],0)</f>
        <v>#N/A</v>
      </c>
      <c r="C7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garisan30cmlebardisneycinderella120ls</v>
      </c>
      <c r="D799" t="s">
        <v>838</v>
      </c>
      <c r="E799" s="1" t="s">
        <v>3329</v>
      </c>
      <c r="F799">
        <v>10</v>
      </c>
      <c r="H799">
        <f ca="1">_xlfn.IFNA(SUMIF(MG_3[Column3],Table6[POINTER],MG_3[TOTAL]),"")</f>
        <v>0</v>
      </c>
      <c r="I799">
        <f ca="1">SUM(Table6[[#This Row],[AWAL]],Table6[[#This Row],[M_3]])</f>
        <v>10</v>
      </c>
    </row>
    <row r="800" spans="2:9" hidden="1" x14ac:dyDescent="0.25">
      <c r="B800" t="e">
        <f ca="1">MATCH(Table6[POINTER],MG_3[Column3],0)</f>
        <v>#N/A</v>
      </c>
      <c r="C8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garisan30cmlebardisneydonaldduck120ls</v>
      </c>
      <c r="D800" t="s">
        <v>839</v>
      </c>
      <c r="E800" s="1" t="s">
        <v>3329</v>
      </c>
      <c r="F800">
        <v>6</v>
      </c>
      <c r="H800">
        <f ca="1">_xlfn.IFNA(SUMIF(MG_3[Column3],Table6[POINTER],MG_3[TOTAL]),"")</f>
        <v>0</v>
      </c>
      <c r="I800">
        <f ca="1">SUM(Table6[[#This Row],[AWAL]],Table6[[#This Row],[M_3]])</f>
        <v>6</v>
      </c>
    </row>
    <row r="801" spans="2:9" hidden="1" x14ac:dyDescent="0.25">
      <c r="B801" t="e">
        <f ca="1">MATCH(Table6[POINTER],MG_3[Column3],0)</f>
        <v>#N/A</v>
      </c>
      <c r="C8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garisan30cmlebardisneydonaldduckfamily120ls</v>
      </c>
      <c r="D801" t="s">
        <v>840</v>
      </c>
      <c r="E801" s="1" t="s">
        <v>3329</v>
      </c>
      <c r="F801">
        <v>15</v>
      </c>
      <c r="H801">
        <f ca="1">_xlfn.IFNA(SUMIF(MG_3[Column3],Table6[POINTER],MG_3[TOTAL]),"")</f>
        <v>0</v>
      </c>
      <c r="I801">
        <f ca="1">SUM(Table6[[#This Row],[AWAL]],Table6[[#This Row],[M_3]])</f>
        <v>15</v>
      </c>
    </row>
    <row r="802" spans="2:9" hidden="1" x14ac:dyDescent="0.25">
      <c r="B802" t="e">
        <f ca="1">MATCH(Table6[POINTER],MG_3[Column3],0)</f>
        <v>#N/A</v>
      </c>
      <c r="C8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garisan30cmlebardisneymickeymouse120ls</v>
      </c>
      <c r="D802" t="s">
        <v>841</v>
      </c>
      <c r="E802" s="1" t="s">
        <v>3329</v>
      </c>
      <c r="F802">
        <v>1</v>
      </c>
      <c r="H802">
        <f ca="1">_xlfn.IFNA(SUMIF(MG_3[Column3],Table6[POINTER],MG_3[TOTAL]),"")</f>
        <v>0</v>
      </c>
      <c r="I802">
        <f ca="1">SUM(Table6[[#This Row],[AWAL]],Table6[[#This Row],[M_3]])</f>
        <v>1</v>
      </c>
    </row>
    <row r="803" spans="2:9" hidden="1" x14ac:dyDescent="0.25">
      <c r="B803" t="e">
        <f ca="1">MATCH(Table6[POINTER],MG_3[Column3],0)</f>
        <v>#N/A</v>
      </c>
      <c r="C8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garisan30cmlebardisneyminmiecute120ls</v>
      </c>
      <c r="D803" t="s">
        <v>842</v>
      </c>
      <c r="E803" s="1" t="s">
        <v>3329</v>
      </c>
      <c r="F803">
        <v>2</v>
      </c>
      <c r="H803">
        <f ca="1">_xlfn.IFNA(SUMIF(MG_3[Column3],Table6[POINTER],MG_3[TOTAL]),"")</f>
        <v>0</v>
      </c>
      <c r="I803">
        <f ca="1">SUM(Table6[[#This Row],[AWAL]],Table6[[#This Row],[M_3]])</f>
        <v>2</v>
      </c>
    </row>
    <row r="804" spans="2:9" hidden="1" x14ac:dyDescent="0.25">
      <c r="B804" t="e">
        <f ca="1">MATCH(Table6[POINTER],MG_3[Column3],0)</f>
        <v>#N/A</v>
      </c>
      <c r="C8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garisan30cmlebardisneyminmietr01110ls</v>
      </c>
      <c r="D804" t="s">
        <v>843</v>
      </c>
      <c r="E804" s="1" t="s">
        <v>3515</v>
      </c>
      <c r="F804">
        <v>45</v>
      </c>
      <c r="H804">
        <f ca="1">_xlfn.IFNA(SUMIF(MG_3[Column3],Table6[POINTER],MG_3[TOTAL]),"")</f>
        <v>0</v>
      </c>
      <c r="I804">
        <f ca="1">SUM(Table6[[#This Row],[AWAL]],Table6[[#This Row],[M_3]])</f>
        <v>45</v>
      </c>
    </row>
    <row r="805" spans="2:9" hidden="1" x14ac:dyDescent="0.25">
      <c r="B805" t="e">
        <f ca="1">MATCH(Table6[POINTER],MG_3[Column3],0)</f>
        <v>#N/A</v>
      </c>
      <c r="C8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garisan30cmlebardisneypaurora120ls</v>
      </c>
      <c r="D805" t="s">
        <v>844</v>
      </c>
      <c r="E805" s="1" t="s">
        <v>3329</v>
      </c>
      <c r="F805">
        <v>2</v>
      </c>
      <c r="H805">
        <f ca="1">_xlfn.IFNA(SUMIF(MG_3[Column3],Table6[POINTER],MG_3[TOTAL]),"")</f>
        <v>0</v>
      </c>
      <c r="I805">
        <f ca="1">SUM(Table6[[#This Row],[AWAL]],Table6[[#This Row],[M_3]])</f>
        <v>2</v>
      </c>
    </row>
    <row r="806" spans="2:9" hidden="1" x14ac:dyDescent="0.25">
      <c r="B806" t="e">
        <f ca="1">MATCH(Table6[POINTER],MG_3[Column3],0)</f>
        <v>#N/A</v>
      </c>
      <c r="C8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garisan30cmlebardisneyspdabu110ls</v>
      </c>
      <c r="D806" t="s">
        <v>845</v>
      </c>
      <c r="E806" s="1" t="s">
        <v>3515</v>
      </c>
      <c r="F806">
        <v>6</v>
      </c>
      <c r="H806">
        <f ca="1">_xlfn.IFNA(SUMIF(MG_3[Column3],Table6[POINTER],MG_3[TOTAL]),"")</f>
        <v>0</v>
      </c>
      <c r="I806">
        <f ca="1">SUM(Table6[[#This Row],[AWAL]],Table6[[#This Row],[M_3]])</f>
        <v>6</v>
      </c>
    </row>
    <row r="807" spans="2:9" hidden="1" x14ac:dyDescent="0.25">
      <c r="B807" t="e">
        <f ca="1">MATCH(Table6[POINTER],MG_3[Column3],0)</f>
        <v>#N/A</v>
      </c>
      <c r="C8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garisan30cmlebardisneyspdbiru110ls</v>
      </c>
      <c r="D807" t="s">
        <v>846</v>
      </c>
      <c r="E807" s="1" t="s">
        <v>3515</v>
      </c>
      <c r="F807">
        <v>12</v>
      </c>
      <c r="H807">
        <f ca="1">_xlfn.IFNA(SUMIF(MG_3[Column3],Table6[POINTER],MG_3[TOTAL]),"")</f>
        <v>0</v>
      </c>
      <c r="I807">
        <f ca="1">SUM(Table6[[#This Row],[AWAL]],Table6[[#This Row],[M_3]])</f>
        <v>12</v>
      </c>
    </row>
    <row r="808" spans="2:9" hidden="1" x14ac:dyDescent="0.25">
      <c r="B808" t="e">
        <f ca="1">MATCH(Table6[POINTER],MG_3[Column3],0)</f>
        <v>#N/A</v>
      </c>
      <c r="C8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garisan30cmlebardisneyspdk110ls</v>
      </c>
      <c r="D808" t="s">
        <v>847</v>
      </c>
      <c r="E808" s="1" t="s">
        <v>3515</v>
      </c>
      <c r="F808">
        <v>5</v>
      </c>
      <c r="H808">
        <f ca="1">_xlfn.IFNA(SUMIF(MG_3[Column3],Table6[POINTER],MG_3[TOTAL]),"")</f>
        <v>0</v>
      </c>
      <c r="I808">
        <f ca="1">SUM(Table6[[#This Row],[AWAL]],Table6[[#This Row],[M_3]])</f>
        <v>5</v>
      </c>
    </row>
    <row r="809" spans="2:9" hidden="1" x14ac:dyDescent="0.25">
      <c r="B809" t="e">
        <f ca="1">MATCH(Table6[POINTER],MG_3[Column3],0)</f>
        <v>#N/A</v>
      </c>
      <c r="C8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garisan30cmlebarkuning120ls</v>
      </c>
      <c r="D809" t="s">
        <v>848</v>
      </c>
      <c r="E809" s="1" t="s">
        <v>3329</v>
      </c>
      <c r="F809">
        <v>41</v>
      </c>
      <c r="H809">
        <f ca="1">_xlfn.IFNA(SUMIF(MG_3[Column3],Table6[POINTER],MG_3[TOTAL]),"")</f>
        <v>0</v>
      </c>
      <c r="I809">
        <f ca="1">SUM(Table6[[#This Row],[AWAL]],Table6[[#This Row],[M_3]])</f>
        <v>41</v>
      </c>
    </row>
    <row r="810" spans="2:9" hidden="1" x14ac:dyDescent="0.25">
      <c r="B810" t="e">
        <f ca="1">MATCH(Table6[POINTER],MG_3[Column3],0)</f>
        <v>#N/A</v>
      </c>
      <c r="C8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garisan30cmlipat0082460box</v>
      </c>
      <c r="D810" t="s">
        <v>849</v>
      </c>
      <c r="E810" s="1" t="s">
        <v>3516</v>
      </c>
      <c r="F810">
        <v>13</v>
      </c>
      <c r="H810">
        <f ca="1">_xlfn.IFNA(SUMIF(MG_3[Column3],Table6[POINTER],MG_3[TOTAL]),"")</f>
        <v>0</v>
      </c>
      <c r="I810">
        <f ca="1">SUM(Table6[[#This Row],[AWAL]],Table6[[#This Row],[M_3]])</f>
        <v>13</v>
      </c>
    </row>
    <row r="811" spans="2:9" hidden="1" x14ac:dyDescent="0.25">
      <c r="B811" t="e">
        <f ca="1">MATCH(Table6[POINTER],MG_3[Column3],0)</f>
        <v>#N/A</v>
      </c>
      <c r="C8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garisan30cmlipatcv50122448ls</v>
      </c>
      <c r="D811" t="s">
        <v>850</v>
      </c>
      <c r="E811" s="1" t="s">
        <v>3371</v>
      </c>
      <c r="F811">
        <v>2</v>
      </c>
      <c r="H811">
        <f ca="1">_xlfn.IFNA(SUMIF(MG_3[Column3],Table6[POINTER],MG_3[TOTAL]),"")</f>
        <v>0</v>
      </c>
      <c r="I811">
        <f ca="1">SUM(Table6[[#This Row],[AWAL]],Table6[[#This Row],[M_3]])</f>
        <v>2</v>
      </c>
    </row>
    <row r="812" spans="2:9" hidden="1" x14ac:dyDescent="0.25">
      <c r="B812" t="e">
        <f ca="1">MATCH(Table6[POINTER],MG_3[Column3],0)</f>
        <v>#N/A</v>
      </c>
      <c r="C8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garisan30cmmicrotop930100ls</v>
      </c>
      <c r="D812" t="s">
        <v>851</v>
      </c>
      <c r="E812" s="1" t="s">
        <v>3318</v>
      </c>
      <c r="F812">
        <v>4</v>
      </c>
      <c r="H812">
        <f ca="1">_xlfn.IFNA(SUMIF(MG_3[Column3],Table6[POINTER],MG_3[TOTAL]),"")</f>
        <v>0</v>
      </c>
      <c r="I812">
        <f ca="1">SUM(Table6[[#This Row],[AWAL]],Table6[[#This Row],[M_3]])</f>
        <v>4</v>
      </c>
    </row>
    <row r="813" spans="2:9" hidden="1" x14ac:dyDescent="0.25">
      <c r="B813" t="e">
        <f ca="1">MATCH(Table6[POINTER],MG_3[Column3],0)</f>
        <v>#N/A</v>
      </c>
      <c r="C8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garisan30cmmilldeluxe120120ls</v>
      </c>
      <c r="D813" t="s">
        <v>852</v>
      </c>
      <c r="E813" s="1" t="s">
        <v>3329</v>
      </c>
      <c r="F813">
        <v>17</v>
      </c>
      <c r="H813">
        <f ca="1">_xlfn.IFNA(SUMIF(MG_3[Column3],Table6[POINTER],MG_3[TOTAL]),"")</f>
        <v>0</v>
      </c>
      <c r="I813">
        <f ca="1">SUM(Table6[[#This Row],[AWAL]],Table6[[#This Row],[M_3]])</f>
        <v>17</v>
      </c>
    </row>
    <row r="814" spans="2:9" hidden="1" x14ac:dyDescent="0.25">
      <c r="B814" t="e">
        <f ca="1">MATCH(Table6[POINTER],MG_3[Column3],0)</f>
        <v>#N/A</v>
      </c>
      <c r="C8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garisan30cmplastikk8805770380ls</v>
      </c>
      <c r="D814" t="s">
        <v>853</v>
      </c>
      <c r="E814" s="1" t="s">
        <v>3345</v>
      </c>
      <c r="F814">
        <v>5</v>
      </c>
      <c r="H814">
        <f ca="1">_xlfn.IFNA(SUMIF(MG_3[Column3],Table6[POINTER],MG_3[TOTAL]),"")</f>
        <v>0</v>
      </c>
      <c r="I814">
        <f ca="1">SUM(Table6[[#This Row],[AWAL]],Table6[[#This Row],[M_3]])</f>
        <v>5</v>
      </c>
    </row>
    <row r="815" spans="2:9" hidden="1" x14ac:dyDescent="0.25">
      <c r="B815" t="e">
        <f ca="1">MATCH(Table6[POINTER],MG_3[Column3],0)</f>
        <v>#N/A</v>
      </c>
      <c r="C8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garisan30cmsp6968100ls</v>
      </c>
      <c r="D815" t="s">
        <v>854</v>
      </c>
      <c r="E815" s="1" t="s">
        <v>3318</v>
      </c>
      <c r="F815">
        <v>5</v>
      </c>
      <c r="H815">
        <f ca="1">_xlfn.IFNA(SUMIF(MG_3[Column3],Table6[POINTER],MG_3[TOTAL]),"")</f>
        <v>0</v>
      </c>
      <c r="I815">
        <f ca="1">SUM(Table6[[#This Row],[AWAL]],Table6[[#This Row],[M_3]])</f>
        <v>5</v>
      </c>
    </row>
    <row r="816" spans="2:9" hidden="1" x14ac:dyDescent="0.25">
      <c r="B816" t="e">
        <f ca="1">MATCH(Table6[POINTER],MG_3[Column3],0)</f>
        <v>#N/A</v>
      </c>
      <c r="C8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garisan30cmvtrobesi50lsn</v>
      </c>
      <c r="D816" t="s">
        <v>855</v>
      </c>
      <c r="E816" s="1" t="s">
        <v>3478</v>
      </c>
      <c r="F816">
        <v>43</v>
      </c>
      <c r="H816">
        <f ca="1">_xlfn.IFNA(SUMIF(MG_3[Column3],Table6[POINTER],MG_3[TOTAL]),"")</f>
        <v>0</v>
      </c>
      <c r="I816">
        <f ca="1">SUM(Table6[[#This Row],[AWAL]],Table6[[#This Row],[M_3]])</f>
        <v>43</v>
      </c>
    </row>
    <row r="817" spans="2:9" hidden="1" x14ac:dyDescent="0.25">
      <c r="B817" t="e">
        <f ca="1">MATCH(Table6[POINTER],MG_3[Column3],0)</f>
        <v>#N/A</v>
      </c>
      <c r="C8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garisan50cmenterblk72ls</v>
      </c>
      <c r="D817" t="s">
        <v>856</v>
      </c>
      <c r="E817" s="1" t="s">
        <v>3393</v>
      </c>
      <c r="F817">
        <v>13</v>
      </c>
      <c r="H817">
        <f ca="1">_xlfn.IFNA(SUMIF(MG_3[Column3],Table6[POINTER],MG_3[TOTAL]),"")</f>
        <v>0</v>
      </c>
      <c r="I817">
        <f ca="1">SUM(Table6[[#This Row],[AWAL]],Table6[[#This Row],[M_3]])</f>
        <v>13</v>
      </c>
    </row>
    <row r="818" spans="2:9" hidden="1" x14ac:dyDescent="0.25">
      <c r="B818" t="e">
        <f ca="1">MATCH(Table6[POINTER],MG_3[Column3],0)</f>
        <v>#N/A</v>
      </c>
      <c r="C8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garisan8240set640pc</v>
      </c>
      <c r="D818" t="s">
        <v>857</v>
      </c>
      <c r="E818" s="1" t="s">
        <v>3517</v>
      </c>
      <c r="F818">
        <v>3</v>
      </c>
      <c r="H818">
        <f ca="1">_xlfn.IFNA(SUMIF(MG_3[Column3],Table6[POINTER],MG_3[TOTAL]),"")</f>
        <v>0</v>
      </c>
      <c r="I818">
        <f ca="1">SUM(Table6[[#This Row],[AWAL]],Table6[[#This Row],[M_3]])</f>
        <v>3</v>
      </c>
    </row>
    <row r="819" spans="2:9" hidden="1" x14ac:dyDescent="0.25">
      <c r="B819" t="e">
        <f ca="1">MATCH(Table6[POINTER],MG_3[Column3],0)</f>
        <v>#N/A</v>
      </c>
      <c r="C8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garisan858a96ls</v>
      </c>
      <c r="D819" t="s">
        <v>858</v>
      </c>
      <c r="E819" s="1" t="s">
        <v>3330</v>
      </c>
      <c r="F819">
        <v>2</v>
      </c>
      <c r="H819">
        <f ca="1">_xlfn.IFNA(SUMIF(MG_3[Column3],Table6[POINTER],MG_3[TOTAL]),"")</f>
        <v>0</v>
      </c>
      <c r="I819">
        <f ca="1">SUM(Table6[[#This Row],[AWAL]],Table6[[#This Row],[M_3]])</f>
        <v>2</v>
      </c>
    </row>
    <row r="820" spans="2:9" hidden="1" x14ac:dyDescent="0.25">
      <c r="B820" t="e">
        <f ca="1">MATCH(Table6[POINTER],MG_3[Column3],0)</f>
        <v>#N/A</v>
      </c>
      <c r="C8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garisan88301box60pc20box</v>
      </c>
      <c r="D820" t="s">
        <v>859</v>
      </c>
      <c r="E820" s="1" t="s">
        <v>3403</v>
      </c>
      <c r="F820">
        <v>7</v>
      </c>
      <c r="H820">
        <f ca="1">_xlfn.IFNA(SUMIF(MG_3[Column3],Table6[POINTER],MG_3[TOTAL]),"")</f>
        <v>0</v>
      </c>
      <c r="I820">
        <f ca="1">SUM(Table6[[#This Row],[AWAL]],Table6[[#This Row],[M_3]])</f>
        <v>7</v>
      </c>
    </row>
    <row r="821" spans="2:9" hidden="1" x14ac:dyDescent="0.25">
      <c r="B821" t="e">
        <f ca="1">MATCH(Table6[POINTER],MG_3[Column3],0)</f>
        <v>#N/A</v>
      </c>
      <c r="C8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garisanbesi30yoeker503050lsn</v>
      </c>
      <c r="D821" t="s">
        <v>860</v>
      </c>
      <c r="E821" s="1" t="s">
        <v>3478</v>
      </c>
      <c r="F821">
        <v>57</v>
      </c>
      <c r="H821">
        <f ca="1">_xlfn.IFNA(SUMIF(MG_3[Column3],Table6[POINTER],MG_3[TOTAL]),"")</f>
        <v>0</v>
      </c>
      <c r="I821">
        <f ca="1">SUM(Table6[[#This Row],[AWAL]],Table6[[#This Row],[M_3]])</f>
        <v>57</v>
      </c>
    </row>
    <row r="822" spans="2:9" hidden="1" x14ac:dyDescent="0.25">
      <c r="B822" t="e">
        <f ca="1">MATCH(Table6[POINTER],MG_3[Column3],0)</f>
        <v>#N/A</v>
      </c>
      <c r="C8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garisanbesi30cmfancya30080lsn</v>
      </c>
      <c r="D822" t="s">
        <v>861</v>
      </c>
      <c r="E822" s="1" t="s">
        <v>3518</v>
      </c>
      <c r="F822">
        <v>3</v>
      </c>
      <c r="H822">
        <f ca="1">_xlfn.IFNA(SUMIF(MG_3[Column3],Table6[POINTER],MG_3[TOTAL]),"")</f>
        <v>0</v>
      </c>
      <c r="I822">
        <f ca="1">SUM(Table6[[#This Row],[AWAL]],Table6[[#This Row],[M_3]])</f>
        <v>3</v>
      </c>
    </row>
    <row r="823" spans="2:9" hidden="1" x14ac:dyDescent="0.25">
      <c r="B823" t="e">
        <f ca="1">MATCH(Table6[POINTER],MG_3[Column3],0)</f>
        <v>#N/A</v>
      </c>
      <c r="C8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garisanbesifancy30cm1103080lsn</v>
      </c>
      <c r="D823" t="s">
        <v>862</v>
      </c>
      <c r="E823" s="1" t="s">
        <v>3518</v>
      </c>
      <c r="F823">
        <v>1</v>
      </c>
      <c r="H823">
        <f ca="1">_xlfn.IFNA(SUMIF(MG_3[Column3],Table6[POINTER],MG_3[TOTAL]),"")</f>
        <v>0</v>
      </c>
      <c r="I823">
        <f ca="1">SUM(Table6[[#This Row],[AWAL]],Table6[[#This Row],[M_3]])</f>
        <v>1</v>
      </c>
    </row>
    <row r="824" spans="2:9" hidden="1" x14ac:dyDescent="0.25">
      <c r="B824" t="e">
        <f ca="1">MATCH(Table6[POINTER],MG_3[Column3],0)</f>
        <v>#N/A</v>
      </c>
      <c r="C8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garisanbt30cm100lsn</v>
      </c>
      <c r="D824" t="s">
        <v>863</v>
      </c>
      <c r="E824" s="1" t="s">
        <v>3348</v>
      </c>
      <c r="F824">
        <v>4</v>
      </c>
      <c r="H824">
        <f ca="1">_xlfn.IFNA(SUMIF(MG_3[Column3],Table6[POINTER],MG_3[TOTAL]),"")</f>
        <v>0</v>
      </c>
      <c r="I824">
        <f ca="1">SUM(Table6[[#This Row],[AWAL]],Table6[[#This Row],[M_3]])</f>
        <v>4</v>
      </c>
    </row>
    <row r="825" spans="2:9" hidden="1" x14ac:dyDescent="0.25">
      <c r="B825" t="e">
        <f ca="1">MATCH(Table6[POINTER],MG_3[Column3],0)</f>
        <v>#N/A</v>
      </c>
      <c r="C8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garisanbusur312mika1500lsn</v>
      </c>
      <c r="D825" t="s">
        <v>864</v>
      </c>
      <c r="E825" s="1" t="s">
        <v>3519</v>
      </c>
      <c r="F825">
        <v>1</v>
      </c>
      <c r="H825">
        <f ca="1">_xlfn.IFNA(SUMIF(MG_3[Column3],Table6[POINTER],MG_3[TOTAL]),"")</f>
        <v>0</v>
      </c>
      <c r="I825">
        <f ca="1">SUM(Table6[[#This Row],[AWAL]],Table6[[#This Row],[M_3]])</f>
        <v>1</v>
      </c>
    </row>
    <row r="826" spans="2:9" hidden="1" x14ac:dyDescent="0.25">
      <c r="B826" t="e">
        <f ca="1">MATCH(Table6[POINTER],MG_3[Column3],0)</f>
        <v>#N/A</v>
      </c>
      <c r="C8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garisanfj201115cmsablon4pc2424box</v>
      </c>
      <c r="D826" t="s">
        <v>865</v>
      </c>
      <c r="E826" s="1" t="s">
        <v>3375</v>
      </c>
      <c r="F826">
        <v>1</v>
      </c>
      <c r="H826">
        <f ca="1">_xlfn.IFNA(SUMIF(MG_3[Column3],Table6[POINTER],MG_3[TOTAL]),"")</f>
        <v>0</v>
      </c>
      <c r="I826">
        <f ca="1">SUM(Table6[[#This Row],[AWAL]],Table6[[#This Row],[M_3]])</f>
        <v>1</v>
      </c>
    </row>
    <row r="827" spans="2:9" hidden="1" x14ac:dyDescent="0.25">
      <c r="B827" t="e">
        <f ca="1">MATCH(Table6[POINTER],MG_3[Column3],0)</f>
        <v>#N/A</v>
      </c>
      <c r="C8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garisanfs13314824box</v>
      </c>
      <c r="D827" t="s">
        <v>866</v>
      </c>
      <c r="E827" s="1" t="s">
        <v>3375</v>
      </c>
      <c r="F827">
        <v>1</v>
      </c>
      <c r="H827">
        <f ca="1">_xlfn.IFNA(SUMIF(MG_3[Column3],Table6[POINTER],MG_3[TOTAL]),"")</f>
        <v>0</v>
      </c>
      <c r="I827">
        <f ca="1">SUM(Table6[[#This Row],[AWAL]],Table6[[#This Row],[M_3]])</f>
        <v>1</v>
      </c>
    </row>
    <row r="828" spans="2:9" hidden="1" x14ac:dyDescent="0.25">
      <c r="B828" t="e">
        <f ca="1">MATCH(Table6[POINTER],MG_3[Column3],0)</f>
        <v>#N/A</v>
      </c>
      <c r="C8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garisangasta0731polkadot100ls</v>
      </c>
      <c r="D828" t="s">
        <v>867</v>
      </c>
      <c r="E828" s="1" t="s">
        <v>3318</v>
      </c>
      <c r="F828">
        <v>3</v>
      </c>
      <c r="H828">
        <f ca="1">_xlfn.IFNA(SUMIF(MG_3[Column3],Table6[POINTER],MG_3[TOTAL]),"")</f>
        <v>0</v>
      </c>
      <c r="I828">
        <f ca="1">SUM(Table6[[#This Row],[AWAL]],Table6[[#This Row],[M_3]])</f>
        <v>3</v>
      </c>
    </row>
    <row r="829" spans="2:9" hidden="1" x14ac:dyDescent="0.25">
      <c r="B829" t="e">
        <f ca="1">MATCH(Table6[POINTER],MG_3[Column3],0)</f>
        <v>#N/A</v>
      </c>
      <c r="C8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garisangasta0732100ls</v>
      </c>
      <c r="D829" t="s">
        <v>868</v>
      </c>
      <c r="E829" s="1" t="s">
        <v>3318</v>
      </c>
      <c r="F829">
        <v>7</v>
      </c>
      <c r="H829">
        <f ca="1">_xlfn.IFNA(SUMIF(MG_3[Column3],Table6[POINTER],MG_3[TOTAL]),"")</f>
        <v>0</v>
      </c>
      <c r="I829">
        <f ca="1">SUM(Table6[[#This Row],[AWAL]],Table6[[#This Row],[M_3]])</f>
        <v>7</v>
      </c>
    </row>
    <row r="830" spans="2:9" hidden="1" x14ac:dyDescent="0.25">
      <c r="B830" t="e">
        <f ca="1">MATCH(Table6[POINTER],MG_3[Column3],0)</f>
        <v>#N/A</v>
      </c>
      <c r="C8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garisangasta0733polkadot100ls</v>
      </c>
      <c r="D830" t="s">
        <v>869</v>
      </c>
      <c r="E830" s="1" t="s">
        <v>3318</v>
      </c>
      <c r="F830">
        <v>2</v>
      </c>
      <c r="H830">
        <f ca="1">_xlfn.IFNA(SUMIF(MG_3[Column3],Table6[POINTER],MG_3[TOTAL]),"")</f>
        <v>0</v>
      </c>
      <c r="I830">
        <f ca="1">SUM(Table6[[#This Row],[AWAL]],Table6[[#This Row],[M_3]])</f>
        <v>2</v>
      </c>
    </row>
    <row r="831" spans="2:9" hidden="1" x14ac:dyDescent="0.25">
      <c r="B831" t="e">
        <f ca="1">MATCH(Table6[POINTER],MG_3[Column3],0)</f>
        <v>#N/A</v>
      </c>
      <c r="C8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garisankayu1m100pcs</v>
      </c>
      <c r="D831" t="s">
        <v>870</v>
      </c>
      <c r="E831" s="1" t="s">
        <v>3520</v>
      </c>
      <c r="F831">
        <v>6</v>
      </c>
      <c r="H831">
        <f ca="1">_xlfn.IFNA(SUMIF(MG_3[Column3],Table6[POINTER],MG_3[TOTAL]),"")</f>
        <v>0</v>
      </c>
      <c r="I831">
        <f ca="1">SUM(Table6[[#This Row],[AWAL]],Table6[[#This Row],[M_3]])</f>
        <v>6</v>
      </c>
    </row>
    <row r="832" spans="2:9" hidden="1" x14ac:dyDescent="0.25">
      <c r="B832" t="e">
        <f ca="1">MATCH(Table6[POINTER],MG_3[Column3],0)</f>
        <v>#N/A</v>
      </c>
      <c r="C8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garisankj003300pc</v>
      </c>
      <c r="D832" t="s">
        <v>871</v>
      </c>
      <c r="E832" s="1" t="s">
        <v>3335</v>
      </c>
      <c r="F832">
        <v>7</v>
      </c>
      <c r="H832">
        <f ca="1">_xlfn.IFNA(SUMIF(MG_3[Column3],Table6[POINTER],MG_3[TOTAL]),"")</f>
        <v>0</v>
      </c>
      <c r="I832">
        <f ca="1">SUM(Table6[[#This Row],[AWAL]],Table6[[#This Row],[M_3]])</f>
        <v>7</v>
      </c>
    </row>
    <row r="833" spans="2:9" hidden="1" x14ac:dyDescent="0.25">
      <c r="B833" t="e">
        <f ca="1">MATCH(Table6[POINTER],MG_3[Column3],0)</f>
        <v>#N/A</v>
      </c>
      <c r="C8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garisankj012300pc</v>
      </c>
      <c r="D833" t="s">
        <v>872</v>
      </c>
      <c r="E833" s="1" t="s">
        <v>3335</v>
      </c>
      <c r="F833">
        <v>9</v>
      </c>
      <c r="H833">
        <f ca="1">_xlfn.IFNA(SUMIF(MG_3[Column3],Table6[POINTER],MG_3[TOTAL]),"")</f>
        <v>0</v>
      </c>
      <c r="I833">
        <f ca="1">SUM(Table6[[#This Row],[AWAL]],Table6[[#This Row],[M_3]])</f>
        <v>9</v>
      </c>
    </row>
    <row r="834" spans="2:9" hidden="1" x14ac:dyDescent="0.25">
      <c r="B834" t="e">
        <f ca="1">MATCH(Table6[POINTER],MG_3[Column3],0)</f>
        <v>#N/A</v>
      </c>
      <c r="C8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garisankj013300pc</v>
      </c>
      <c r="D834" t="s">
        <v>873</v>
      </c>
      <c r="E834" s="1" t="s">
        <v>3335</v>
      </c>
      <c r="F834">
        <v>1</v>
      </c>
      <c r="H834">
        <f ca="1">_xlfn.IFNA(SUMIF(MG_3[Column3],Table6[POINTER],MG_3[TOTAL]),"")</f>
        <v>0</v>
      </c>
      <c r="I834">
        <f ca="1">SUM(Table6[[#This Row],[AWAL]],Table6[[#This Row],[M_3]])</f>
        <v>1</v>
      </c>
    </row>
    <row r="835" spans="2:9" hidden="1" x14ac:dyDescent="0.25">
      <c r="B835" t="e">
        <f ca="1">MATCH(Table6[POINTER],MG_3[Column3],0)</f>
        <v>#N/A</v>
      </c>
      <c r="C8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garisanrl15rbroller2420box</v>
      </c>
      <c r="D835" t="s">
        <v>874</v>
      </c>
      <c r="E835" s="1" t="s">
        <v>3403</v>
      </c>
      <c r="F835">
        <v>5</v>
      </c>
      <c r="H835">
        <f ca="1">_xlfn.IFNA(SUMIF(MG_3[Column3],Table6[POINTER],MG_3[TOTAL]),"")</f>
        <v>0</v>
      </c>
      <c r="I835">
        <f ca="1">SUM(Table6[[#This Row],[AWAL]],Table6[[#This Row],[M_3]])</f>
        <v>5</v>
      </c>
    </row>
    <row r="836" spans="2:9" hidden="1" x14ac:dyDescent="0.25">
      <c r="B836" t="e">
        <f ca="1">MATCH(Table6[POINTER],MG_3[Column3],0)</f>
        <v>#N/A</v>
      </c>
      <c r="C8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garisanrl15wd1x3620box</v>
      </c>
      <c r="D836" t="s">
        <v>875</v>
      </c>
      <c r="E836" s="1" t="s">
        <v>3403</v>
      </c>
      <c r="F836">
        <v>1</v>
      </c>
      <c r="H836">
        <f ca="1">_xlfn.IFNA(SUMIF(MG_3[Column3],Table6[POINTER],MG_3[TOTAL]),"")</f>
        <v>0</v>
      </c>
      <c r="I836">
        <f ca="1">SUM(Table6[[#This Row],[AWAL]],Table6[[#This Row],[M_3]])</f>
        <v>1</v>
      </c>
    </row>
    <row r="837" spans="2:9" hidden="1" x14ac:dyDescent="0.25">
      <c r="B837" t="e">
        <f ca="1">MATCH(Table6[POINTER],MG_3[Column3],0)</f>
        <v>#N/A</v>
      </c>
      <c r="C8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garisanrotary1020josbsr1000pc</v>
      </c>
      <c r="D837" t="s">
        <v>876</v>
      </c>
      <c r="E837" s="1" t="s">
        <v>3331</v>
      </c>
      <c r="F837">
        <v>26</v>
      </c>
      <c r="H837">
        <f ca="1">_xlfn.IFNA(SUMIF(MG_3[Column3],Table6[POINTER],MG_3[TOTAL]),"")</f>
        <v>0</v>
      </c>
      <c r="I837">
        <f ca="1">SUM(Table6[[#This Row],[AWAL]],Table6[[#This Row],[M_3]])</f>
        <v>26</v>
      </c>
    </row>
    <row r="838" spans="2:9" hidden="1" x14ac:dyDescent="0.25">
      <c r="B838" t="e">
        <f ca="1">MATCH(Table6[POINTER],MG_3[Column3],0)</f>
        <v>#N/A</v>
      </c>
      <c r="C8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garisanrotary5klg1000pc</v>
      </c>
      <c r="D838" t="s">
        <v>877</v>
      </c>
      <c r="E838" s="1" t="s">
        <v>3331</v>
      </c>
      <c r="F838">
        <v>4</v>
      </c>
      <c r="H838">
        <f ca="1">_xlfn.IFNA(SUMIF(MG_3[Column3],Table6[POINTER],MG_3[TOTAL]),"")</f>
        <v>0</v>
      </c>
      <c r="I838">
        <f ca="1">SUM(Table6[[#This Row],[AWAL]],Table6[[#This Row],[M_3]])</f>
        <v>4</v>
      </c>
    </row>
    <row r="839" spans="2:9" hidden="1" x14ac:dyDescent="0.25">
      <c r="B839" t="e">
        <f ca="1">MATCH(Table6[POINTER],MG_3[Column3],0)</f>
        <v>#N/A</v>
      </c>
      <c r="C8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garisanrotary90432000pc</v>
      </c>
      <c r="D839" t="s">
        <v>878</v>
      </c>
      <c r="E839" s="1" t="s">
        <v>3454</v>
      </c>
      <c r="F839">
        <v>5</v>
      </c>
      <c r="H839">
        <f ca="1">_xlfn.IFNA(SUMIF(MG_3[Column3],Table6[POINTER],MG_3[TOTAL]),"")</f>
        <v>0</v>
      </c>
      <c r="I839">
        <f ca="1">SUM(Table6[[#This Row],[AWAL]],Table6[[#This Row],[M_3]])</f>
        <v>5</v>
      </c>
    </row>
    <row r="840" spans="2:9" hidden="1" x14ac:dyDescent="0.25">
      <c r="B840" t="e">
        <f ca="1">MATCH(Table6[POINTER],MG_3[Column3],0)</f>
        <v>#N/A</v>
      </c>
      <c r="C8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garisansablon29030ls</v>
      </c>
      <c r="D840" t="s">
        <v>879</v>
      </c>
      <c r="E840" s="1" t="s">
        <v>3347</v>
      </c>
      <c r="F840">
        <v>1</v>
      </c>
      <c r="H840">
        <f ca="1">_xlfn.IFNA(SUMIF(MG_3[Column3],Table6[POINTER],MG_3[TOTAL]),"")</f>
        <v>0</v>
      </c>
      <c r="I840">
        <f ca="1">SUM(Table6[[#This Row],[AWAL]],Table6[[#This Row],[M_3]])</f>
        <v>1</v>
      </c>
    </row>
    <row r="841" spans="2:9" hidden="1" x14ac:dyDescent="0.25">
      <c r="B841" t="e">
        <f ca="1">MATCH(Table6[POINTER],MG_3[Column3],0)</f>
        <v>#N/A</v>
      </c>
      <c r="C8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garisansablonikan633n324200ls</v>
      </c>
      <c r="D841" t="s">
        <v>880</v>
      </c>
      <c r="E841" s="1" t="s">
        <v>3321</v>
      </c>
      <c r="F841">
        <v>2</v>
      </c>
      <c r="H841">
        <f ca="1">_xlfn.IFNA(SUMIF(MG_3[Column3],Table6[POINTER],MG_3[TOTAL]),"")</f>
        <v>0</v>
      </c>
      <c r="I841">
        <f ca="1">SUM(Table6[[#This Row],[AWAL]],Table6[[#This Row],[M_3]])</f>
        <v>2</v>
      </c>
    </row>
    <row r="842" spans="2:9" hidden="1" x14ac:dyDescent="0.25">
      <c r="B842" t="e">
        <f ca="1">MATCH(Table6[POINTER],MG_3[Column3],0)</f>
        <v>#N/A</v>
      </c>
      <c r="C8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garisanset101118cm1200pc</v>
      </c>
      <c r="D842" t="s">
        <v>881</v>
      </c>
      <c r="E842" s="1" t="s">
        <v>3327</v>
      </c>
      <c r="F842">
        <v>1</v>
      </c>
      <c r="H842">
        <f ca="1">_xlfn.IFNA(SUMIF(MG_3[Column3],Table6[POINTER],MG_3[TOTAL]),"")</f>
        <v>0</v>
      </c>
      <c r="I842">
        <f ca="1">SUM(Table6[[#This Row],[AWAL]],Table6[[#This Row],[M_3]])</f>
        <v>1</v>
      </c>
    </row>
    <row r="843" spans="2:9" hidden="1" x14ac:dyDescent="0.25">
      <c r="B843" t="e">
        <f ca="1">MATCH(Table6[POINTER],MG_3[Column3],0)</f>
        <v>#N/A</v>
      </c>
      <c r="C8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garisanset1411800</v>
      </c>
      <c r="D843" t="s">
        <v>882</v>
      </c>
      <c r="E843" s="1">
        <v>800</v>
      </c>
      <c r="F843">
        <v>1</v>
      </c>
      <c r="H843">
        <f ca="1">_xlfn.IFNA(SUMIF(MG_3[Column3],Table6[POINTER],MG_3[TOTAL]),"")</f>
        <v>0</v>
      </c>
      <c r="I843">
        <f ca="1">SUM(Table6[[#This Row],[AWAL]],Table6[[#This Row],[M_3]])</f>
        <v>1</v>
      </c>
    </row>
    <row r="844" spans="2:9" hidden="1" x14ac:dyDescent="0.25">
      <c r="B844" t="e">
        <f ca="1">MATCH(Table6[POINTER],MG_3[Column3],0)</f>
        <v>#N/A</v>
      </c>
      <c r="C8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garisanset15cm815girl30480set</v>
      </c>
      <c r="D844" t="s">
        <v>883</v>
      </c>
      <c r="E844" s="1" t="s">
        <v>3521</v>
      </c>
      <c r="F844">
        <v>4</v>
      </c>
      <c r="H844">
        <f ca="1">_xlfn.IFNA(SUMIF(MG_3[Column3],Table6[POINTER],MG_3[TOTAL]),"")</f>
        <v>0</v>
      </c>
      <c r="I844">
        <f ca="1">SUM(Table6[[#This Row],[AWAL]],Table6[[#This Row],[M_3]])</f>
        <v>4</v>
      </c>
    </row>
    <row r="845" spans="2:9" hidden="1" x14ac:dyDescent="0.25">
      <c r="B845" t="e">
        <f ca="1">MATCH(Table6[POINTER],MG_3[Column3],0)</f>
        <v>#N/A</v>
      </c>
      <c r="C8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garisanset20235pvc650pcs</v>
      </c>
      <c r="D845" t="s">
        <v>3801</v>
      </c>
      <c r="E845" s="1" t="s">
        <v>3522</v>
      </c>
      <c r="F845">
        <v>1</v>
      </c>
      <c r="G845" t="s">
        <v>3813</v>
      </c>
      <c r="H845">
        <f ca="1">_xlfn.IFNA(SUMIF(MG_3[Column3],Table6[POINTER],MG_3[TOTAL]),"")</f>
        <v>0</v>
      </c>
      <c r="I845">
        <f ca="1">SUM(Table6[[#This Row],[AWAL]],Table6[[#This Row],[M_3]])</f>
        <v>1</v>
      </c>
    </row>
    <row r="846" spans="2:9" hidden="1" x14ac:dyDescent="0.25">
      <c r="B846" t="e">
        <f ca="1">MATCH(Table6[POINTER],MG_3[Column3],0)</f>
        <v>#N/A</v>
      </c>
      <c r="C8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garisanset2175pvc20cm50800pc</v>
      </c>
      <c r="D846" t="s">
        <v>884</v>
      </c>
      <c r="E846" s="1" t="s">
        <v>3484</v>
      </c>
      <c r="F846">
        <v>2</v>
      </c>
      <c r="H846">
        <f ca="1">_xlfn.IFNA(SUMIF(MG_3[Column3],Table6[POINTER],MG_3[TOTAL]),"")</f>
        <v>0</v>
      </c>
      <c r="I846">
        <f ca="1">SUM(Table6[[#This Row],[AWAL]],Table6[[#This Row],[M_3]])</f>
        <v>2</v>
      </c>
    </row>
    <row r="847" spans="2:9" hidden="1" x14ac:dyDescent="0.25">
      <c r="B847" t="e">
        <f ca="1">MATCH(Table6[POINTER],MG_3[Column3],0)</f>
        <v>#N/A</v>
      </c>
      <c r="C8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garisanset330cmyencheng24ls</v>
      </c>
      <c r="D847" t="s">
        <v>885</v>
      </c>
      <c r="E847" s="1" t="s">
        <v>3310</v>
      </c>
      <c r="F847">
        <v>1</v>
      </c>
      <c r="H847">
        <f ca="1">_xlfn.IFNA(SUMIF(MG_3[Column3],Table6[POINTER],MG_3[TOTAL]),"")</f>
        <v>0</v>
      </c>
      <c r="I847">
        <f ca="1">SUM(Table6[[#This Row],[AWAL]],Table6[[#This Row],[M_3]])</f>
        <v>1</v>
      </c>
    </row>
    <row r="848" spans="2:9" hidden="1" x14ac:dyDescent="0.25">
      <c r="B848" t="e">
        <f ca="1">MATCH(Table6[POINTER],MG_3[Column3],0)</f>
        <v>#N/A</v>
      </c>
      <c r="C8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garisanset30cm5010mmousebrbwtpdinosaurus500pc</v>
      </c>
      <c r="D848" t="s">
        <v>886</v>
      </c>
      <c r="E848" s="1" t="s">
        <v>3328</v>
      </c>
      <c r="F848">
        <v>7</v>
      </c>
      <c r="H848">
        <f ca="1">_xlfn.IFNA(SUMIF(MG_3[Column3],Table6[POINTER],MG_3[TOTAL]),"")</f>
        <v>0</v>
      </c>
      <c r="I848">
        <f ca="1">SUM(Table6[[#This Row],[AWAL]],Table6[[#This Row],[M_3]])</f>
        <v>7</v>
      </c>
    </row>
    <row r="849" spans="2:9" hidden="1" x14ac:dyDescent="0.25">
      <c r="B849" t="e">
        <f ca="1">MATCH(Table6[POINTER],MG_3[Column3],0)</f>
        <v>#N/A</v>
      </c>
      <c r="C8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garisanset34001301972ls</v>
      </c>
      <c r="D849" t="s">
        <v>887</v>
      </c>
      <c r="E849" s="1" t="s">
        <v>3393</v>
      </c>
      <c r="F849">
        <v>7</v>
      </c>
      <c r="H849">
        <f ca="1">_xlfn.IFNA(SUMIF(MG_3[Column3],Table6[POINTER],MG_3[TOTAL]),"")</f>
        <v>0</v>
      </c>
      <c r="I849">
        <f ca="1">SUM(Table6[[#This Row],[AWAL]],Table6[[#This Row],[M_3]])</f>
        <v>7</v>
      </c>
    </row>
    <row r="850" spans="2:9" hidden="1" x14ac:dyDescent="0.25">
      <c r="B850" t="e">
        <f ca="1">MATCH(Table6[POINTER],MG_3[Column3],0)</f>
        <v>#N/A</v>
      </c>
      <c r="C8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garisanset60815cm5016box</v>
      </c>
      <c r="D850" t="s">
        <v>888</v>
      </c>
      <c r="E850" s="1" t="s">
        <v>3443</v>
      </c>
      <c r="F850">
        <v>1</v>
      </c>
      <c r="H850">
        <f ca="1">_xlfn.IFNA(SUMIF(MG_3[Column3],Table6[POINTER],MG_3[TOTAL]),"")</f>
        <v>0</v>
      </c>
      <c r="I850">
        <f ca="1">SUM(Table6[[#This Row],[AWAL]],Table6[[#This Row],[M_3]])</f>
        <v>1</v>
      </c>
    </row>
    <row r="851" spans="2:9" hidden="1" x14ac:dyDescent="0.25">
      <c r="B851" t="e">
        <f ca="1">MATCH(Table6[POINTER],MG_3[Column3],0)</f>
        <v>#N/A</v>
      </c>
      <c r="C8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garisanset7006blk480set</v>
      </c>
      <c r="D851" t="s">
        <v>889</v>
      </c>
      <c r="E851" s="1" t="s">
        <v>3521</v>
      </c>
      <c r="F851">
        <v>51</v>
      </c>
      <c r="H851">
        <f ca="1">_xlfn.IFNA(SUMIF(MG_3[Column3],Table6[POINTER],MG_3[TOTAL]),"")</f>
        <v>0</v>
      </c>
      <c r="I851">
        <f ca="1">SUM(Table6[[#This Row],[AWAL]],Table6[[#This Row],[M_3]])</f>
        <v>51</v>
      </c>
    </row>
    <row r="852" spans="2:9" hidden="1" x14ac:dyDescent="0.25">
      <c r="B852" t="e">
        <f ca="1">MATCH(Table6[POINTER],MG_3[Column3],0)</f>
        <v>#N/A</v>
      </c>
      <c r="C8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garisanset8020576pc</v>
      </c>
      <c r="D852" t="s">
        <v>890</v>
      </c>
      <c r="E852" s="1" t="s">
        <v>3349</v>
      </c>
      <c r="F852">
        <v>2</v>
      </c>
      <c r="H852">
        <f ca="1">_xlfn.IFNA(SUMIF(MG_3[Column3],Table6[POINTER],MG_3[TOTAL]),"")</f>
        <v>0</v>
      </c>
      <c r="I852">
        <f ca="1">SUM(Table6[[#This Row],[AWAL]],Table6[[#This Row],[M_3]])</f>
        <v>2</v>
      </c>
    </row>
    <row r="853" spans="2:9" hidden="1" x14ac:dyDescent="0.25">
      <c r="B853" t="e">
        <f ca="1">MATCH(Table6[POINTER],MG_3[Column3],0)</f>
        <v>#N/A</v>
      </c>
      <c r="C8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garisanset818800pc</v>
      </c>
      <c r="D853" t="s">
        <v>891</v>
      </c>
      <c r="E853" s="1" t="s">
        <v>3484</v>
      </c>
      <c r="F853">
        <v>4</v>
      </c>
      <c r="H853">
        <f ca="1">_xlfn.IFNA(SUMIF(MG_3[Column3],Table6[POINTER],MG_3[TOTAL]),"")</f>
        <v>0</v>
      </c>
      <c r="I853">
        <f ca="1">SUM(Table6[[#This Row],[AWAL]],Table6[[#This Row],[M_3]])</f>
        <v>4</v>
      </c>
    </row>
    <row r="854" spans="2:9" hidden="1" x14ac:dyDescent="0.25">
      <c r="B854" t="e">
        <f ca="1">MATCH(Table6[POINTER],MG_3[Column3],0)</f>
        <v>#N/A</v>
      </c>
      <c r="C8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garisanset825350set800pc</v>
      </c>
      <c r="D854" t="s">
        <v>892</v>
      </c>
      <c r="E854" s="1" t="s">
        <v>3484</v>
      </c>
      <c r="F854">
        <v>7</v>
      </c>
      <c r="H854">
        <f ca="1">_xlfn.IFNA(SUMIF(MG_3[Column3],Table6[POINTER],MG_3[TOTAL]),"")</f>
        <v>0</v>
      </c>
      <c r="I854">
        <f ca="1">SUM(Table6[[#This Row],[AWAL]],Table6[[#This Row],[M_3]])</f>
        <v>7</v>
      </c>
    </row>
    <row r="855" spans="2:9" hidden="1" x14ac:dyDescent="0.25">
      <c r="B855" t="e">
        <f ca="1">MATCH(Table6[POINTER],MG_3[Column3],0)</f>
        <v>#N/A</v>
      </c>
      <c r="C8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garisanset9013616box40</v>
      </c>
      <c r="D855" t="s">
        <v>893</v>
      </c>
      <c r="E855" s="1" t="s">
        <v>3523</v>
      </c>
      <c r="F855">
        <v>3</v>
      </c>
      <c r="H855">
        <f ca="1">_xlfn.IFNA(SUMIF(MG_3[Column3],Table6[POINTER],MG_3[TOTAL]),"")</f>
        <v>0</v>
      </c>
      <c r="I855">
        <f ca="1">SUM(Table6[[#This Row],[AWAL]],Table6[[#This Row],[M_3]])</f>
        <v>3</v>
      </c>
    </row>
    <row r="856" spans="2:9" hidden="1" x14ac:dyDescent="0.25">
      <c r="B856" t="e">
        <f ca="1">MATCH(Table6[POINTER],MG_3[Column3],0)</f>
        <v>#N/A</v>
      </c>
      <c r="C8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garisansetcow20166020box</v>
      </c>
      <c r="D856" t="s">
        <v>894</v>
      </c>
      <c r="E856" s="1" t="s">
        <v>3403</v>
      </c>
      <c r="F856">
        <v>1</v>
      </c>
      <c r="H856">
        <f ca="1">_xlfn.IFNA(SUMIF(MG_3[Column3],Table6[POINTER],MG_3[TOTAL]),"")</f>
        <v>0</v>
      </c>
      <c r="I856">
        <f ca="1">SUM(Table6[[#This Row],[AWAL]],Table6[[#This Row],[M_3]])</f>
        <v>1</v>
      </c>
    </row>
    <row r="857" spans="2:9" hidden="1" x14ac:dyDescent="0.25">
      <c r="B857" t="e">
        <f ca="1">MATCH(Table6[POINTER],MG_3[Column3],0)</f>
        <v>#N/A</v>
      </c>
      <c r="C8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garisansetelephant20166020box</v>
      </c>
      <c r="D857" t="s">
        <v>895</v>
      </c>
      <c r="E857" s="1" t="s">
        <v>3403</v>
      </c>
      <c r="F857">
        <v>2</v>
      </c>
      <c r="H857">
        <f ca="1">_xlfn.IFNA(SUMIF(MG_3[Column3],Table6[POINTER],MG_3[TOTAL]),"")</f>
        <v>0</v>
      </c>
      <c r="I857">
        <f ca="1">SUM(Table6[[#This Row],[AWAL]],Table6[[#This Row],[M_3]])</f>
        <v>2</v>
      </c>
    </row>
    <row r="858" spans="2:9" hidden="1" x14ac:dyDescent="0.25">
      <c r="B858" t="e">
        <f ca="1">MATCH(Table6[POINTER],MG_3[Column3],0)</f>
        <v>#N/A</v>
      </c>
      <c r="C8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garisansetpayu880420cm16box40</v>
      </c>
      <c r="D858" t="s">
        <v>896</v>
      </c>
      <c r="E858" s="1" t="s">
        <v>3523</v>
      </c>
      <c r="F858">
        <v>1</v>
      </c>
      <c r="H858">
        <f ca="1">_xlfn.IFNA(SUMIF(MG_3[Column3],Table6[POINTER],MG_3[TOTAL]),"")</f>
        <v>0</v>
      </c>
      <c r="I858">
        <f ca="1">SUM(Table6[[#This Row],[AWAL]],Table6[[#This Row],[M_3]])</f>
        <v>1</v>
      </c>
    </row>
    <row r="859" spans="2:9" hidden="1" x14ac:dyDescent="0.25">
      <c r="B859" t="e">
        <f ca="1">MATCH(Table6[POINTER],MG_3[Column3],0)</f>
        <v>#N/A</v>
      </c>
      <c r="C8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garisansetpayu880520cm16box40</v>
      </c>
      <c r="D859" t="s">
        <v>897</v>
      </c>
      <c r="E859" s="1" t="s">
        <v>3523</v>
      </c>
      <c r="F859">
        <v>1</v>
      </c>
      <c r="H859">
        <f ca="1">_xlfn.IFNA(SUMIF(MG_3[Column3],Table6[POINTER],MG_3[TOTAL]),"")</f>
        <v>0</v>
      </c>
      <c r="I859">
        <f ca="1">SUM(Table6[[#This Row],[AWAL]],Table6[[#This Row],[M_3]])</f>
        <v>1</v>
      </c>
    </row>
    <row r="860" spans="2:9" hidden="1" x14ac:dyDescent="0.25">
      <c r="B860" t="e">
        <f ca="1">MATCH(Table6[POINTER],MG_3[Column3],0)</f>
        <v>#N/A</v>
      </c>
      <c r="C8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garisansetps9810pvc640pcs</v>
      </c>
      <c r="D860" t="s">
        <v>3802</v>
      </c>
      <c r="E860" s="1" t="s">
        <v>3524</v>
      </c>
      <c r="F860">
        <v>2</v>
      </c>
      <c r="G860" t="s">
        <v>3813</v>
      </c>
      <c r="H860">
        <f ca="1">_xlfn.IFNA(SUMIF(MG_3[Column3],Table6[POINTER],MG_3[TOTAL]),"")</f>
        <v>0</v>
      </c>
      <c r="I860">
        <f ca="1">SUM(Table6[[#This Row],[AWAL]],Table6[[#This Row],[M_3]])</f>
        <v>2</v>
      </c>
    </row>
    <row r="861" spans="2:9" hidden="1" x14ac:dyDescent="0.25">
      <c r="B861" t="e">
        <f ca="1">MATCH(Table6[POINTER],MG_3[Column3],0)</f>
        <v>#N/A</v>
      </c>
      <c r="C8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garisansetδ9102pony640</v>
      </c>
      <c r="D861" t="s">
        <v>898</v>
      </c>
      <c r="E861" s="1">
        <v>640</v>
      </c>
      <c r="F861">
        <v>1</v>
      </c>
      <c r="H861">
        <f ca="1">_xlfn.IFNA(SUMIF(MG_3[Column3],Table6[POINTER],MG_3[TOTAL]),"")</f>
        <v>0</v>
      </c>
      <c r="I861">
        <f ca="1">SUM(Table6[[#This Row],[AWAL]],Table6[[#This Row],[M_3]])</f>
        <v>1</v>
      </c>
    </row>
    <row r="862" spans="2:9" hidden="1" x14ac:dyDescent="0.25">
      <c r="B862" t="e">
        <f ca="1">MATCH(Table6[POINTER],MG_3[Column3],0)</f>
        <v>#N/A</v>
      </c>
      <c r="C8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garisansireia1101jiyu960set</v>
      </c>
      <c r="D862" t="s">
        <v>899</v>
      </c>
      <c r="E862" s="1" t="s">
        <v>3525</v>
      </c>
      <c r="F862">
        <v>4</v>
      </c>
      <c r="H862">
        <f ca="1">_xlfn.IFNA(SUMIF(MG_3[Column3],Table6[POINTER],MG_3[TOTAL]),"")</f>
        <v>0</v>
      </c>
      <c r="I862">
        <f ca="1">SUM(Table6[[#This Row],[AWAL]],Table6[[#This Row],[M_3]])</f>
        <v>4</v>
      </c>
    </row>
    <row r="863" spans="2:9" hidden="1" x14ac:dyDescent="0.25">
      <c r="B863" t="e">
        <f ca="1">MATCH(Table6[POINTER],MG_3[Column3],0)</f>
        <v>#N/A</v>
      </c>
      <c r="C8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garisanso7235heartstationery24cmbesi2400pc</v>
      </c>
      <c r="D863" t="s">
        <v>900</v>
      </c>
      <c r="E863" s="1" t="s">
        <v>3404</v>
      </c>
      <c r="F863">
        <v>2</v>
      </c>
      <c r="H863">
        <f ca="1">_xlfn.IFNA(SUMIF(MG_3[Column3],Table6[POINTER],MG_3[TOTAL]),"")</f>
        <v>0</v>
      </c>
      <c r="I863">
        <f ca="1">SUM(Table6[[#This Row],[AWAL]],Table6[[#This Row],[M_3]])</f>
        <v>2</v>
      </c>
    </row>
    <row r="864" spans="2:9" hidden="1" x14ac:dyDescent="0.25">
      <c r="B864" t="e">
        <f ca="1">MATCH(Table6[POINTER],MG_3[Column3],0)</f>
        <v>#N/A</v>
      </c>
      <c r="C8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garisantf1988200lsn</v>
      </c>
      <c r="D864" t="s">
        <v>901</v>
      </c>
      <c r="E864" s="1" t="s">
        <v>3514</v>
      </c>
      <c r="F864">
        <v>1</v>
      </c>
      <c r="H864">
        <f ca="1">_xlfn.IFNA(SUMIF(MG_3[Column3],Table6[POINTER],MG_3[TOTAL]),"")</f>
        <v>0</v>
      </c>
      <c r="I864">
        <f ca="1">SUM(Table6[[#This Row],[AWAL]],Table6[[#This Row],[M_3]])</f>
        <v>1</v>
      </c>
    </row>
    <row r="865" spans="2:9" hidden="1" x14ac:dyDescent="0.25">
      <c r="B865" t="e">
        <f ca="1">MATCH(Table6[POINTER],MG_3[Column3],0)</f>
        <v>#N/A</v>
      </c>
      <c r="C8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garisantf1989lingkaran144lsn</v>
      </c>
      <c r="D865" t="s">
        <v>902</v>
      </c>
      <c r="E865" s="1" t="s">
        <v>3444</v>
      </c>
      <c r="F865">
        <v>1</v>
      </c>
      <c r="H865">
        <f ca="1">_xlfn.IFNA(SUMIF(MG_3[Column3],Table6[POINTER],MG_3[TOTAL]),"")</f>
        <v>0</v>
      </c>
      <c r="I865">
        <f ca="1">SUM(Table6[[#This Row],[AWAL]],Table6[[#This Row],[M_3]])</f>
        <v>1</v>
      </c>
    </row>
    <row r="866" spans="2:9" hidden="1" x14ac:dyDescent="0.25">
      <c r="B866" t="e">
        <f ca="1">MATCH(Table6[POINTER],MG_3[Column3],0)</f>
        <v>#N/A</v>
      </c>
      <c r="C8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garisanumptn5010000pc</v>
      </c>
      <c r="D866" t="s">
        <v>903</v>
      </c>
      <c r="E866" s="1" t="s">
        <v>3526</v>
      </c>
      <c r="F866">
        <v>1</v>
      </c>
      <c r="H866">
        <f ca="1">_xlfn.IFNA(SUMIF(MG_3[Column3],Table6[POINTER],MG_3[TOTAL]),"")</f>
        <v>0</v>
      </c>
      <c r="I866">
        <f ca="1">SUM(Table6[[#This Row],[AWAL]],Table6[[#This Row],[M_3]])</f>
        <v>1</v>
      </c>
    </row>
    <row r="867" spans="2:9" hidden="1" x14ac:dyDescent="0.25">
      <c r="B867" t="e">
        <f ca="1">MATCH(Table6[POINTER],MG_3[Column3],0)</f>
        <v>#N/A</v>
      </c>
      <c r="C8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garisanxd151615cmlentur1x36pr180box</v>
      </c>
      <c r="D867" t="s">
        <v>904</v>
      </c>
      <c r="E867" s="1" t="s">
        <v>3381</v>
      </c>
      <c r="F867">
        <v>11</v>
      </c>
      <c r="H867">
        <f ca="1">_xlfn.IFNA(SUMIF(MG_3[Column3],Table6[POINTER],MG_3[TOTAL]),"")</f>
        <v>0</v>
      </c>
      <c r="I867">
        <f ca="1">SUM(Table6[[#This Row],[AWAL]],Table6[[#This Row],[M_3]])</f>
        <v>11</v>
      </c>
    </row>
    <row r="868" spans="2:9" hidden="1" x14ac:dyDescent="0.25">
      <c r="B868" t="e">
        <f ca="1">MATCH(Table6[POINTER],MG_3[Column3],0)</f>
        <v>#N/A</v>
      </c>
      <c r="C8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garisanxt9971x6030box</v>
      </c>
      <c r="D868" t="s">
        <v>905</v>
      </c>
      <c r="E868" s="1" t="s">
        <v>3373</v>
      </c>
      <c r="F868">
        <v>1</v>
      </c>
      <c r="H868">
        <f ca="1">_xlfn.IFNA(SUMIF(MG_3[Column3],Table6[POINTER],MG_3[TOTAL]),"")</f>
        <v>0</v>
      </c>
      <c r="I868">
        <f ca="1">SUM(Table6[[#This Row],[AWAL]],Table6[[#This Row],[M_3]])</f>
        <v>1</v>
      </c>
    </row>
    <row r="869" spans="2:9" hidden="1" x14ac:dyDescent="0.25">
      <c r="B869" t="e">
        <f ca="1">MATCH(Table6[POINTER],MG_3[Column3],0)</f>
        <v>#N/A</v>
      </c>
      <c r="C8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garisanys2020100ls</v>
      </c>
      <c r="D869" t="s">
        <v>906</v>
      </c>
      <c r="E869" s="1" t="s">
        <v>3318</v>
      </c>
      <c r="F869">
        <v>9</v>
      </c>
      <c r="H869">
        <f ca="1">_xlfn.IFNA(SUMIF(MG_3[Column3],Table6[POINTER],MG_3[TOTAL]),"")</f>
        <v>0</v>
      </c>
      <c r="I869">
        <f ca="1">SUM(Table6[[#This Row],[AWAL]],Table6[[#This Row],[M_3]])</f>
        <v>9</v>
      </c>
    </row>
    <row r="870" spans="2:9" hidden="1" x14ac:dyDescent="0.25">
      <c r="B870" t="e">
        <f ca="1">MATCH(Table6[POINTER],MG_3[Column3],0)</f>
        <v>#N/A</v>
      </c>
      <c r="C8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garisanys3030100ls</v>
      </c>
      <c r="D870" t="s">
        <v>907</v>
      </c>
      <c r="E870" s="1" t="s">
        <v>3318</v>
      </c>
      <c r="F870">
        <v>4</v>
      </c>
      <c r="H870">
        <f ca="1">_xlfn.IFNA(SUMIF(MG_3[Column3],Table6[POINTER],MG_3[TOTAL]),"")</f>
        <v>0</v>
      </c>
      <c r="I870">
        <f ca="1">SUM(Table6[[#This Row],[AWAL]],Table6[[#This Row],[M_3]])</f>
        <v>4</v>
      </c>
    </row>
    <row r="871" spans="2:9" hidden="1" x14ac:dyDescent="0.25">
      <c r="B871" t="e">
        <f ca="1">MATCH(Table6[POINTER],MG_3[Column3],0)</f>
        <v>#N/A</v>
      </c>
      <c r="C8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garisanδno10kojiko16lsn</v>
      </c>
      <c r="D871" t="s">
        <v>908</v>
      </c>
      <c r="E871" s="1" t="s">
        <v>3472</v>
      </c>
      <c r="F871">
        <v>1</v>
      </c>
      <c r="H871">
        <f ca="1">_xlfn.IFNA(SUMIF(MG_3[Column3],Table6[POINTER],MG_3[TOTAL]),"")</f>
        <v>0</v>
      </c>
      <c r="I871">
        <f ca="1">SUM(Table6[[#This Row],[AWAL]],Table6[[#This Row],[M_3]])</f>
        <v>1</v>
      </c>
    </row>
    <row r="872" spans="2:9" hidden="1" x14ac:dyDescent="0.25">
      <c r="B872" t="e">
        <f ca="1">MATCH(Table6[POINTER],MG_3[Column3],0)</f>
        <v>#N/A</v>
      </c>
      <c r="C8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garisanδno12kojiko16lsn</v>
      </c>
      <c r="D872" t="s">
        <v>909</v>
      </c>
      <c r="E872" s="1" t="s">
        <v>3472</v>
      </c>
      <c r="F872">
        <v>1</v>
      </c>
      <c r="H872">
        <f ca="1">_xlfn.IFNA(SUMIF(MG_3[Column3],Table6[POINTER],MG_3[TOTAL]),"")</f>
        <v>0</v>
      </c>
      <c r="I872">
        <f ca="1">SUM(Table6[[#This Row],[AWAL]],Table6[[#This Row],[M_3]])</f>
        <v>1</v>
      </c>
    </row>
    <row r="873" spans="2:9" hidden="1" x14ac:dyDescent="0.25">
      <c r="B873" t="e">
        <f ca="1">MATCH(Table6[POINTER],MG_3[Column3],0)</f>
        <v>#N/A</v>
      </c>
      <c r="C8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garisanδno6kojiko60lsn</v>
      </c>
      <c r="D873" t="s">
        <v>910</v>
      </c>
      <c r="E873" s="1" t="s">
        <v>3433</v>
      </c>
      <c r="F873">
        <v>2</v>
      </c>
      <c r="H873">
        <f ca="1">_xlfn.IFNA(SUMIF(MG_3[Column3],Table6[POINTER],MG_3[TOTAL]),"")</f>
        <v>0</v>
      </c>
      <c r="I873">
        <f ca="1">SUM(Table6[[#This Row],[AWAL]],Table6[[#This Row],[M_3]])</f>
        <v>2</v>
      </c>
    </row>
    <row r="874" spans="2:9" hidden="1" x14ac:dyDescent="0.25">
      <c r="B874" t="e">
        <f ca="1">MATCH(Table6[POINTER],MG_3[Column3],0)</f>
        <v>#N/A</v>
      </c>
      <c r="C8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garisanδno8kojiko24lsn</v>
      </c>
      <c r="D874" t="s">
        <v>911</v>
      </c>
      <c r="E874" s="1" t="s">
        <v>3498</v>
      </c>
      <c r="F874">
        <v>1</v>
      </c>
      <c r="H874">
        <f ca="1">_xlfn.IFNA(SUMIF(MG_3[Column3],Table6[POINTER],MG_3[TOTAL]),"")</f>
        <v>0</v>
      </c>
      <c r="I874">
        <f ca="1">SUM(Table6[[#This Row],[AWAL]],Table6[[#This Row],[M_3]])</f>
        <v>1</v>
      </c>
    </row>
    <row r="875" spans="2:9" hidden="1" x14ac:dyDescent="0.25">
      <c r="B875" t="e">
        <f ca="1">MATCH(Table6[POINTER],MG_3[Column3],0)</f>
        <v>#N/A</v>
      </c>
      <c r="C8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gelpendebozz05dbg05120lsn</v>
      </c>
      <c r="D875" t="s">
        <v>446</v>
      </c>
      <c r="E875" s="1" t="s">
        <v>3455</v>
      </c>
      <c r="F875">
        <v>7</v>
      </c>
      <c r="H875">
        <f ca="1">_xlfn.IFNA(SUMIF(MG_3[Column3],Table6[POINTER],MG_3[TOTAL]),"")</f>
        <v>0</v>
      </c>
      <c r="I875">
        <f ca="1">SUM(Table6[[#This Row],[AWAL]],Table6[[#This Row],[M_3]])</f>
        <v>7</v>
      </c>
    </row>
    <row r="876" spans="2:9" hidden="1" x14ac:dyDescent="0.25">
      <c r="B876" t="e">
        <f ca="1">MATCH(Table6[POINTER],MG_3[Column3],0)</f>
        <v>#N/A</v>
      </c>
      <c r="C8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gelpentizo10tg340biru96lsn</v>
      </c>
      <c r="D876" t="s">
        <v>571</v>
      </c>
      <c r="E876" s="1" t="s">
        <v>3469</v>
      </c>
      <c r="F876">
        <v>6</v>
      </c>
      <c r="H876">
        <f ca="1">_xlfn.IFNA(SUMIF(MG_3[Column3],Table6[POINTER],MG_3[TOTAL]),"")</f>
        <v>0</v>
      </c>
      <c r="I876">
        <f ca="1">SUM(Table6[[#This Row],[AWAL]],Table6[[#This Row],[M_3]])</f>
        <v>6</v>
      </c>
    </row>
    <row r="877" spans="2:9" hidden="1" x14ac:dyDescent="0.25">
      <c r="B877" t="e">
        <f ca="1">MATCH(Table6[POINTER],MG_3[Column3],0)</f>
        <v>#N/A</v>
      </c>
      <c r="C8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gelpenzuizhuahy1020hitam192lsn</v>
      </c>
      <c r="D877" t="s">
        <v>595</v>
      </c>
      <c r="E877" s="1" t="s">
        <v>3471</v>
      </c>
      <c r="F877">
        <v>56</v>
      </c>
      <c r="H877">
        <f ca="1">_xlfn.IFNA(SUMIF(MG_3[Column3],Table6[POINTER],MG_3[TOTAL]),"")</f>
        <v>0</v>
      </c>
      <c r="I877">
        <f ca="1">SUM(Table6[[#This Row],[AWAL]],Table6[[#This Row],[M_3]])</f>
        <v>56</v>
      </c>
    </row>
    <row r="878" spans="2:9" hidden="1" x14ac:dyDescent="0.25">
      <c r="B878" t="e">
        <f ca="1">MATCH(Table6[POINTER],MG_3[Column3],0)</f>
        <v>#N/A</v>
      </c>
      <c r="C8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giftcardhl847kotakgliter250100disp</v>
      </c>
      <c r="D878" t="s">
        <v>912</v>
      </c>
      <c r="E878" s="1" t="s">
        <v>3527</v>
      </c>
      <c r="F878">
        <v>1</v>
      </c>
      <c r="H878">
        <f ca="1">_xlfn.IFNA(SUMIF(MG_3[Column3],Table6[POINTER],MG_3[TOTAL]),"")</f>
        <v>0</v>
      </c>
      <c r="I878">
        <f ca="1">SUM(Table6[[#This Row],[AWAL]],Table6[[#This Row],[M_3]])</f>
        <v>1</v>
      </c>
    </row>
    <row r="879" spans="2:9" hidden="1" x14ac:dyDescent="0.25">
      <c r="B879" t="e">
        <f ca="1">MATCH(Table6[POINTER],MG_3[Column3],0)</f>
        <v>#N/A</v>
      </c>
      <c r="C8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gkhpdisneygthp1120ls</v>
      </c>
      <c r="D879" t="s">
        <v>913</v>
      </c>
      <c r="E879" s="1" t="s">
        <v>3329</v>
      </c>
      <c r="F879">
        <v>1</v>
      </c>
      <c r="H879">
        <f ca="1">_xlfn.IFNA(SUMIF(MG_3[Column3],Table6[POINTER],MG_3[TOTAL]),"")</f>
        <v>0</v>
      </c>
      <c r="I879">
        <f ca="1">SUM(Table6[[#This Row],[AWAL]],Table6[[#This Row],[M_3]])</f>
        <v>1</v>
      </c>
    </row>
    <row r="880" spans="2:9" hidden="1" x14ac:dyDescent="0.25">
      <c r="B880" t="e">
        <f ca="1">MATCH(Table6[POINTER],MG_3[Column3],0)</f>
        <v>#N/A</v>
      </c>
      <c r="C8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gliter6128891288pc</v>
      </c>
      <c r="D880" t="s">
        <v>914</v>
      </c>
      <c r="E880" s="1" t="s">
        <v>3497</v>
      </c>
      <c r="F880">
        <v>9</v>
      </c>
      <c r="H880">
        <f ca="1">_xlfn.IFNA(SUMIF(MG_3[Column3],Table6[POINTER],MG_3[TOTAL]),"")</f>
        <v>0</v>
      </c>
      <c r="I880">
        <f ca="1">SUM(Table6[[#This Row],[AWAL]],Table6[[#This Row],[M_3]])</f>
        <v>9</v>
      </c>
    </row>
    <row r="881" spans="2:9" hidden="1" x14ac:dyDescent="0.25">
      <c r="B881" t="e">
        <f ca="1">MATCH(Table6[POINTER],MG_3[Column3],0)</f>
        <v>#N/A</v>
      </c>
      <c r="C8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gliter806288</v>
      </c>
      <c r="D881" t="s">
        <v>915</v>
      </c>
      <c r="E881" s="1">
        <v>288</v>
      </c>
      <c r="F881">
        <v>4</v>
      </c>
      <c r="H881">
        <f ca="1">_xlfn.IFNA(SUMIF(MG_3[Column3],Table6[POINTER],MG_3[TOTAL]),"")</f>
        <v>0</v>
      </c>
      <c r="I881">
        <f ca="1">SUM(Table6[[#This Row],[AWAL]],Table6[[#This Row],[M_3]])</f>
        <v>4</v>
      </c>
    </row>
    <row r="882" spans="2:9" hidden="1" x14ac:dyDescent="0.25">
      <c r="B882" t="e">
        <f ca="1">MATCH(Table6[POINTER],MG_3[Column3],0)</f>
        <v>#N/A</v>
      </c>
      <c r="C8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gliter91069006288renteng</v>
      </c>
      <c r="D882" t="s">
        <v>916</v>
      </c>
      <c r="E882" s="1" t="s">
        <v>3528</v>
      </c>
      <c r="F882">
        <v>18</v>
      </c>
      <c r="H882">
        <f ca="1">_xlfn.IFNA(SUMIF(MG_3[Column3],Table6[POINTER],MG_3[TOTAL]),"")</f>
        <v>0</v>
      </c>
      <c r="I882">
        <f ca="1">SUM(Table6[[#This Row],[AWAL]],Table6[[#This Row],[M_3]])</f>
        <v>18</v>
      </c>
    </row>
    <row r="883" spans="2:9" hidden="1" x14ac:dyDescent="0.25">
      <c r="B883" t="e">
        <f ca="1">MATCH(Table6[POINTER],MG_3[Column3],0)</f>
        <v>#N/A</v>
      </c>
      <c r="C8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glitercg88912metalik288rtg</v>
      </c>
      <c r="D883" t="s">
        <v>917</v>
      </c>
      <c r="E883" s="1" t="s">
        <v>3529</v>
      </c>
      <c r="F883">
        <v>4</v>
      </c>
      <c r="H883">
        <f ca="1">_xlfn.IFNA(SUMIF(MG_3[Column3],Table6[POINTER],MG_3[TOTAL]),"")</f>
        <v>0</v>
      </c>
      <c r="I883">
        <f ca="1">SUM(Table6[[#This Row],[AWAL]],Table6[[#This Row],[M_3]])</f>
        <v>4</v>
      </c>
    </row>
    <row r="884" spans="2:9" hidden="1" x14ac:dyDescent="0.25">
      <c r="B884" t="e">
        <f ca="1">MATCH(Table6[POINTER],MG_3[Column3],0)</f>
        <v>#N/A</v>
      </c>
      <c r="C8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gliterg816metallik288pc</v>
      </c>
      <c r="D884" t="s">
        <v>918</v>
      </c>
      <c r="E884" s="1" t="s">
        <v>3497</v>
      </c>
      <c r="F884">
        <v>5</v>
      </c>
      <c r="H884">
        <f ca="1">_xlfn.IFNA(SUMIF(MG_3[Column3],Table6[POINTER],MG_3[TOTAL]),"")</f>
        <v>0</v>
      </c>
      <c r="I884">
        <f ca="1">SUM(Table6[[#This Row],[AWAL]],Table6[[#This Row],[M_3]])</f>
        <v>5</v>
      </c>
    </row>
    <row r="885" spans="2:9" hidden="1" x14ac:dyDescent="0.25">
      <c r="B885" t="e">
        <f ca="1">MATCH(Table6[POINTER],MG_3[Column3],0)</f>
        <v>#N/A</v>
      </c>
      <c r="C8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gliterglue88914288</v>
      </c>
      <c r="D885" t="s">
        <v>919</v>
      </c>
      <c r="E885" s="1">
        <v>288</v>
      </c>
      <c r="F885">
        <v>11</v>
      </c>
      <c r="H885">
        <f ca="1">_xlfn.IFNA(SUMIF(MG_3[Column3],Table6[POINTER],MG_3[TOTAL]),"")</f>
        <v>0</v>
      </c>
      <c r="I885">
        <f ca="1">SUM(Table6[[#This Row],[AWAL]],Table6[[#This Row],[M_3]])</f>
        <v>11</v>
      </c>
    </row>
    <row r="886" spans="2:9" hidden="1" x14ac:dyDescent="0.25">
      <c r="B886" t="e">
        <f ca="1">MATCH(Table6[POINTER],MG_3[Column3],0)</f>
        <v>#N/A</v>
      </c>
      <c r="C8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gliterglue88915288pc</v>
      </c>
      <c r="D886" t="s">
        <v>920</v>
      </c>
      <c r="E886" s="1" t="s">
        <v>3497</v>
      </c>
      <c r="F886">
        <v>7</v>
      </c>
      <c r="H886">
        <f ca="1">_xlfn.IFNA(SUMIF(MG_3[Column3],Table6[POINTER],MG_3[TOTAL]),"")</f>
        <v>0</v>
      </c>
      <c r="I886">
        <f ca="1">SUM(Table6[[#This Row],[AWAL]],Table6[[#This Row],[M_3]])</f>
        <v>7</v>
      </c>
    </row>
    <row r="887" spans="2:9" hidden="1" x14ac:dyDescent="0.25">
      <c r="B887" t="e">
        <f ca="1">MATCH(Table6[POINTER],MG_3[Column3],0)</f>
        <v>#N/A</v>
      </c>
      <c r="C8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gliterglue88916pelangi288</v>
      </c>
      <c r="D887" t="s">
        <v>921</v>
      </c>
      <c r="E887" s="1">
        <v>288</v>
      </c>
      <c r="F887">
        <v>4</v>
      </c>
      <c r="H887">
        <f ca="1">_xlfn.IFNA(SUMIF(MG_3[Column3],Table6[POINTER],MG_3[TOTAL]),"")</f>
        <v>0</v>
      </c>
      <c r="I887">
        <f ca="1">SUM(Table6[[#This Row],[AWAL]],Table6[[#This Row],[M_3]])</f>
        <v>4</v>
      </c>
    </row>
    <row r="888" spans="2:9" hidden="1" x14ac:dyDescent="0.25">
      <c r="B888" t="e">
        <f ca="1">MATCH(Table6[POINTER],MG_3[Column3],0)</f>
        <v>#N/A</v>
      </c>
      <c r="C8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gliterjbs0031288</v>
      </c>
      <c r="D888" t="s">
        <v>922</v>
      </c>
      <c r="E888" s="1">
        <v>288</v>
      </c>
      <c r="F888">
        <v>1</v>
      </c>
      <c r="H888">
        <f ca="1">_xlfn.IFNA(SUMIF(MG_3[Column3],Table6[POINTER],MG_3[TOTAL]),"")</f>
        <v>0</v>
      </c>
      <c r="I888">
        <f ca="1">SUM(Table6[[#This Row],[AWAL]],Table6[[#This Row],[M_3]])</f>
        <v>1</v>
      </c>
    </row>
    <row r="889" spans="2:9" hidden="1" x14ac:dyDescent="0.25">
      <c r="B889" t="e">
        <f ca="1">MATCH(Table6[POINTER],MG_3[Column3],0)</f>
        <v>#N/A</v>
      </c>
      <c r="C8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gliterjbs004288renteng</v>
      </c>
      <c r="D889" t="s">
        <v>923</v>
      </c>
      <c r="E889" s="1" t="s">
        <v>3530</v>
      </c>
      <c r="F889">
        <v>1</v>
      </c>
      <c r="H889">
        <f ca="1">_xlfn.IFNA(SUMIF(MG_3[Column3],Table6[POINTER],MG_3[TOTAL]),"")</f>
        <v>0</v>
      </c>
      <c r="I889">
        <f ca="1">SUM(Table6[[#This Row],[AWAL]],Table6[[#This Row],[M_3]])</f>
        <v>1</v>
      </c>
    </row>
    <row r="890" spans="2:9" hidden="1" x14ac:dyDescent="0.25">
      <c r="B890" t="e">
        <f ca="1">MATCH(Table6[POINTER],MG_3[Column3],0)</f>
        <v>#N/A</v>
      </c>
      <c r="C8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glitermetalikcampur288renteng</v>
      </c>
      <c r="D890" t="s">
        <v>924</v>
      </c>
      <c r="E890" s="1" t="s">
        <v>3530</v>
      </c>
      <c r="F890">
        <v>8</v>
      </c>
      <c r="H890">
        <f ca="1">_xlfn.IFNA(SUMIF(MG_3[Column3],Table6[POINTER],MG_3[TOTAL]),"")</f>
        <v>0</v>
      </c>
      <c r="I890">
        <f ca="1">SUM(Table6[[#This Row],[AWAL]],Table6[[#This Row],[M_3]])</f>
        <v>8</v>
      </c>
    </row>
    <row r="891" spans="2:9" hidden="1" x14ac:dyDescent="0.25">
      <c r="B891" t="e">
        <f ca="1">MATCH(Table6[POINTER],MG_3[Column3],0)</f>
        <v>#N/A</v>
      </c>
      <c r="C8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gliterpolos288</v>
      </c>
      <c r="D891" t="s">
        <v>925</v>
      </c>
      <c r="E891" s="1">
        <v>288</v>
      </c>
      <c r="F891">
        <v>8</v>
      </c>
      <c r="H891">
        <f ca="1">_xlfn.IFNA(SUMIF(MG_3[Column3],Table6[POINTER],MG_3[TOTAL]),"")</f>
        <v>0</v>
      </c>
      <c r="I891">
        <f ca="1">SUM(Table6[[#This Row],[AWAL]],Table6[[#This Row],[M_3]])</f>
        <v>8</v>
      </c>
    </row>
    <row r="892" spans="2:9" hidden="1" x14ac:dyDescent="0.25">
      <c r="B892" t="e">
        <f ca="1">MATCH(Table6[POINTER],MG_3[Column3],0)</f>
        <v>#N/A</v>
      </c>
      <c r="C8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gliterpowder15grcc888576pc</v>
      </c>
      <c r="D892" t="s">
        <v>926</v>
      </c>
      <c r="E892" s="1" t="s">
        <v>3349</v>
      </c>
      <c r="F892">
        <v>20</v>
      </c>
      <c r="H892">
        <f ca="1">_xlfn.IFNA(SUMIF(MG_3[Column3],Table6[POINTER],MG_3[TOTAL]),"")</f>
        <v>0</v>
      </c>
      <c r="I892">
        <f ca="1">SUM(Table6[[#This Row],[AWAL]],Table6[[#This Row],[M_3]])</f>
        <v>20</v>
      </c>
    </row>
    <row r="893" spans="2:9" hidden="1" x14ac:dyDescent="0.25">
      <c r="B893" t="e">
        <f ca="1">MATCH(Table6[POINTER],MG_3[Column3],0)</f>
        <v>#N/A</v>
      </c>
      <c r="C8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gliterpvc128891796ls</v>
      </c>
      <c r="D893" t="s">
        <v>927</v>
      </c>
      <c r="E893" s="1" t="s">
        <v>3330</v>
      </c>
      <c r="F893">
        <v>43</v>
      </c>
      <c r="H893">
        <f ca="1">_xlfn.IFNA(SUMIF(MG_3[Column3],Table6[POINTER],MG_3[TOTAL]),"")</f>
        <v>0</v>
      </c>
      <c r="I893">
        <f ca="1">SUM(Table6[[#This Row],[AWAL]],Table6[[#This Row],[M_3]])</f>
        <v>43</v>
      </c>
    </row>
    <row r="894" spans="2:9" hidden="1" x14ac:dyDescent="0.25">
      <c r="B894" t="e">
        <f ca="1">MATCH(Table6[POINTER],MG_3[Column3],0)</f>
        <v>#N/A</v>
      </c>
      <c r="C8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glitertabungphs288</v>
      </c>
      <c r="D894" t="s">
        <v>928</v>
      </c>
      <c r="E894" s="1">
        <v>288</v>
      </c>
      <c r="F894">
        <v>14</v>
      </c>
      <c r="H894">
        <f ca="1">_xlfn.IFNA(SUMIF(MG_3[Column3],Table6[POINTER],MG_3[TOTAL]),"")</f>
        <v>0</v>
      </c>
      <c r="I894">
        <f ca="1">SUM(Table6[[#This Row],[AWAL]],Table6[[#This Row],[M_3]])</f>
        <v>14</v>
      </c>
    </row>
    <row r="895" spans="2:9" hidden="1" x14ac:dyDescent="0.25">
      <c r="B895" t="e">
        <f ca="1">MATCH(Table6[POINTER],MG_3[Column3],0)</f>
        <v>#N/A</v>
      </c>
      <c r="C8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glittergf3296pc</v>
      </c>
      <c r="D895" t="s">
        <v>929</v>
      </c>
      <c r="E895" s="1" t="s">
        <v>3383</v>
      </c>
      <c r="F895">
        <v>28</v>
      </c>
      <c r="H895">
        <f ca="1">_xlfn.IFNA(SUMIF(MG_3[Column3],Table6[POINTER],MG_3[TOTAL]),"")</f>
        <v>0</v>
      </c>
      <c r="I895">
        <f ca="1">SUM(Table6[[#This Row],[AWAL]],Table6[[#This Row],[M_3]])</f>
        <v>28</v>
      </c>
    </row>
    <row r="896" spans="2:9" hidden="1" x14ac:dyDescent="0.25">
      <c r="B896" t="e">
        <f ca="1">MATCH(Table6[POINTER],MG_3[Column3],0)</f>
        <v>#N/A</v>
      </c>
      <c r="C8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guntackers230848pc</v>
      </c>
      <c r="D896" t="s">
        <v>930</v>
      </c>
      <c r="E896" s="1" t="s">
        <v>3377</v>
      </c>
      <c r="F896">
        <v>1</v>
      </c>
      <c r="H896">
        <f ca="1">_xlfn.IFNA(SUMIF(MG_3[Column3],Table6[POINTER],MG_3[TOTAL]),"")</f>
        <v>0</v>
      </c>
      <c r="I896">
        <f ca="1">SUM(Table6[[#This Row],[AWAL]],Table6[[#This Row],[M_3]])</f>
        <v>1</v>
      </c>
    </row>
    <row r="897" spans="2:9" hidden="1" x14ac:dyDescent="0.25">
      <c r="B897" t="e">
        <f ca="1">MATCH(Table6[POINTER],MG_3[Column3],0)</f>
        <v>#N/A</v>
      </c>
      <c r="C8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gunting206j1cola1200pc</v>
      </c>
      <c r="D897" t="s">
        <v>931</v>
      </c>
      <c r="E897" s="1" t="s">
        <v>3327</v>
      </c>
      <c r="F897">
        <v>1</v>
      </c>
      <c r="H897">
        <f ca="1">_xlfn.IFNA(SUMIF(MG_3[Column3],Table6[POINTER],MG_3[TOTAL]),"")</f>
        <v>0</v>
      </c>
      <c r="I897">
        <f ca="1">SUM(Table6[[#This Row],[AWAL]],Table6[[#This Row],[M_3]])</f>
        <v>1</v>
      </c>
    </row>
    <row r="898" spans="2:9" hidden="1" x14ac:dyDescent="0.25">
      <c r="B898" t="e">
        <f ca="1">MATCH(Table6[POINTER],MG_3[Column3],0)</f>
        <v>#N/A</v>
      </c>
      <c r="C8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gunting206j2kmas1200pc</v>
      </c>
      <c r="D898" t="s">
        <v>932</v>
      </c>
      <c r="E898" s="1" t="s">
        <v>3327</v>
      </c>
      <c r="F898">
        <v>2</v>
      </c>
      <c r="H898">
        <f ca="1">_xlfn.IFNA(SUMIF(MG_3[Column3],Table6[POINTER],MG_3[TOTAL]),"")</f>
        <v>0</v>
      </c>
      <c r="I898">
        <f ca="1">SUM(Table6[[#This Row],[AWAL]],Table6[[#This Row],[M_3]])</f>
        <v>2</v>
      </c>
    </row>
    <row r="899" spans="2:9" hidden="1" x14ac:dyDescent="0.25">
      <c r="B899" t="e">
        <f ca="1">MATCH(Table6[POINTER],MG_3[Column3],0)</f>
        <v>#N/A</v>
      </c>
      <c r="C8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gunting304j1kecil1200pc</v>
      </c>
      <c r="D899" t="s">
        <v>933</v>
      </c>
      <c r="E899" s="1" t="s">
        <v>3327</v>
      </c>
      <c r="F899">
        <v>3</v>
      </c>
      <c r="H899">
        <f ca="1">_xlfn.IFNA(SUMIF(MG_3[Column3],Table6[POINTER],MG_3[TOTAL]),"")</f>
        <v>0</v>
      </c>
      <c r="I899">
        <f ca="1">SUM(Table6[[#This Row],[AWAL]],Table6[[#This Row],[M_3]])</f>
        <v>3</v>
      </c>
    </row>
    <row r="900" spans="2:9" hidden="1" x14ac:dyDescent="0.25">
      <c r="B900" t="e">
        <f ca="1">MATCH(Table6[POINTER],MG_3[Column3],0)</f>
        <v>#N/A</v>
      </c>
      <c r="C9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gunting304j2kmas1200pc</v>
      </c>
      <c r="D900" t="s">
        <v>934</v>
      </c>
      <c r="E900" s="1" t="s">
        <v>3327</v>
      </c>
      <c r="F900">
        <v>3</v>
      </c>
      <c r="H900">
        <f ca="1">_xlfn.IFNA(SUMIF(MG_3[Column3],Table6[POINTER],MG_3[TOTAL]),"")</f>
        <v>0</v>
      </c>
      <c r="I900">
        <f ca="1">SUM(Table6[[#This Row],[AWAL]],Table6[[#This Row],[M_3]])</f>
        <v>3</v>
      </c>
    </row>
    <row r="901" spans="2:9" hidden="1" x14ac:dyDescent="0.25">
      <c r="B901" t="e">
        <f ca="1">MATCH(Table6[POINTER],MG_3[Column3],0)</f>
        <v>#N/A</v>
      </c>
      <c r="C9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guntingbbl4401set3360pcs</v>
      </c>
      <c r="D901" t="s">
        <v>935</v>
      </c>
      <c r="E901" s="1" t="s">
        <v>3531</v>
      </c>
      <c r="F901">
        <v>4</v>
      </c>
      <c r="H901">
        <f ca="1">_xlfn.IFNA(SUMIF(MG_3[Column3],Table6[POINTER],MG_3[TOTAL]),"")</f>
        <v>0</v>
      </c>
      <c r="I901">
        <f ca="1">SUM(Table6[[#This Row],[AWAL]],Table6[[#This Row],[M_3]])</f>
        <v>4</v>
      </c>
    </row>
    <row r="902" spans="2:9" hidden="1" x14ac:dyDescent="0.25">
      <c r="B902" t="e">
        <f ca="1">MATCH(Table6[POINTER],MG_3[Column3],0)</f>
        <v>#N/A</v>
      </c>
      <c r="C9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guntingdavisdul650ls</v>
      </c>
      <c r="D902" t="s">
        <v>936</v>
      </c>
      <c r="E902" s="1" t="s">
        <v>3326</v>
      </c>
      <c r="F902">
        <v>2</v>
      </c>
      <c r="H902">
        <f ca="1">_xlfn.IFNA(SUMIF(MG_3[Column3],Table6[POINTER],MG_3[TOTAL]),"")</f>
        <v>0</v>
      </c>
      <c r="I902">
        <f ca="1">SUM(Table6[[#This Row],[AWAL]],Table6[[#This Row],[M_3]])</f>
        <v>2</v>
      </c>
    </row>
    <row r="903" spans="2:9" hidden="1" x14ac:dyDescent="0.25">
      <c r="B903" t="e">
        <f ca="1">MATCH(Table6[POINTER],MG_3[Column3],0)</f>
        <v>#N/A</v>
      </c>
      <c r="C9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guntingdavism50ls</v>
      </c>
      <c r="D903" t="s">
        <v>937</v>
      </c>
      <c r="E903" s="1" t="s">
        <v>3326</v>
      </c>
      <c r="F903">
        <v>1</v>
      </c>
      <c r="H903">
        <f ca="1">_xlfn.IFNA(SUMIF(MG_3[Column3],Table6[POINTER],MG_3[TOTAL]),"")</f>
        <v>0</v>
      </c>
      <c r="I903">
        <f ca="1">SUM(Table6[[#This Row],[AWAL]],Table6[[#This Row],[M_3]])</f>
        <v>1</v>
      </c>
    </row>
    <row r="904" spans="2:9" hidden="1" x14ac:dyDescent="0.25">
      <c r="B904" t="e">
        <f ca="1">MATCH(Table6[POINTER],MG_3[Column3],0)</f>
        <v>#N/A</v>
      </c>
      <c r="C9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guntinght707t30ls</v>
      </c>
      <c r="D904" t="s">
        <v>938</v>
      </c>
      <c r="E904" s="1" t="s">
        <v>3347</v>
      </c>
      <c r="F904">
        <v>2</v>
      </c>
      <c r="H904">
        <f ca="1">_xlfn.IFNA(SUMIF(MG_3[Column3],Table6[POINTER],MG_3[TOTAL]),"")</f>
        <v>0</v>
      </c>
      <c r="I904">
        <f ca="1">SUM(Table6[[#This Row],[AWAL]],Table6[[#This Row],[M_3]])</f>
        <v>2</v>
      </c>
    </row>
    <row r="905" spans="2:9" hidden="1" x14ac:dyDescent="0.25">
      <c r="B905" t="e">
        <f ca="1">MATCH(Table6[POINTER],MG_3[Column3],0)</f>
        <v>#N/A</v>
      </c>
      <c r="C9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guntingidealk10048ls</v>
      </c>
      <c r="D905" t="s">
        <v>939</v>
      </c>
      <c r="E905" s="1" t="s">
        <v>3371</v>
      </c>
      <c r="F905">
        <v>7</v>
      </c>
      <c r="H905">
        <f ca="1">_xlfn.IFNA(SUMIF(MG_3[Column3],Table6[POINTER],MG_3[TOTAL]),"")</f>
        <v>0</v>
      </c>
      <c r="I905">
        <f ca="1">SUM(Table6[[#This Row],[AWAL]],Table6[[#This Row],[M_3]])</f>
        <v>7</v>
      </c>
    </row>
    <row r="906" spans="2:9" hidden="1" x14ac:dyDescent="0.25">
      <c r="B906" t="e">
        <f ca="1">MATCH(Table6[POINTER],MG_3[Column3],0)</f>
        <v>#N/A</v>
      </c>
      <c r="C9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guntingidealk20048ls</v>
      </c>
      <c r="D906" t="s">
        <v>940</v>
      </c>
      <c r="E906" s="1" t="s">
        <v>3371</v>
      </c>
      <c r="F906">
        <v>13</v>
      </c>
      <c r="H906">
        <f ca="1">_xlfn.IFNA(SUMIF(MG_3[Column3],Table6[POINTER],MG_3[TOTAL]),"")</f>
        <v>0</v>
      </c>
      <c r="I906">
        <f ca="1">SUM(Table6[[#This Row],[AWAL]],Table6[[#This Row],[M_3]])</f>
        <v>13</v>
      </c>
    </row>
    <row r="907" spans="2:9" hidden="1" x14ac:dyDescent="0.25">
      <c r="B907" t="e">
        <f ca="1">MATCH(Table6[POINTER],MG_3[Column3],0)</f>
        <v>#N/A</v>
      </c>
      <c r="C9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guntingidealk30024lsn</v>
      </c>
      <c r="D907" t="s">
        <v>941</v>
      </c>
      <c r="E907" s="1" t="s">
        <v>3498</v>
      </c>
      <c r="F907">
        <v>11</v>
      </c>
      <c r="H907">
        <f ca="1">_xlfn.IFNA(SUMIF(MG_3[Column3],Table6[POINTER],MG_3[TOTAL]),"")</f>
        <v>0</v>
      </c>
      <c r="I907">
        <f ca="1">SUM(Table6[[#This Row],[AWAL]],Table6[[#This Row],[M_3]])</f>
        <v>11</v>
      </c>
    </row>
    <row r="908" spans="2:9" hidden="1" x14ac:dyDescent="0.25">
      <c r="B908" t="e">
        <f ca="1">MATCH(Table6[POINTER],MG_3[Column3],0)</f>
        <v>#N/A</v>
      </c>
      <c r="C9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guntingidealk40024ls</v>
      </c>
      <c r="D908" t="s">
        <v>942</v>
      </c>
      <c r="E908" s="1" t="s">
        <v>3310</v>
      </c>
      <c r="F908">
        <v>5</v>
      </c>
      <c r="H908">
        <f ca="1">_xlfn.IFNA(SUMIF(MG_3[Column3],Table6[POINTER],MG_3[TOTAL]),"")</f>
        <v>0</v>
      </c>
      <c r="I908">
        <f ca="1">SUM(Table6[[#This Row],[AWAL]],Table6[[#This Row],[M_3]])</f>
        <v>5</v>
      </c>
    </row>
    <row r="909" spans="2:9" hidden="1" x14ac:dyDescent="0.25">
      <c r="B909" t="e">
        <f ca="1">MATCH(Table6[POINTER],MG_3[Column3],0)</f>
        <v>#N/A</v>
      </c>
      <c r="C9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guntingidealk50020lsn</v>
      </c>
      <c r="D909" t="s">
        <v>943</v>
      </c>
      <c r="E909" s="1" t="s">
        <v>3532</v>
      </c>
      <c r="F909">
        <v>12</v>
      </c>
      <c r="H909">
        <f ca="1">_xlfn.IFNA(SUMIF(MG_3[Column3],Table6[POINTER],MG_3[TOTAL]),"")</f>
        <v>0</v>
      </c>
      <c r="I909">
        <f ca="1">SUM(Table6[[#This Row],[AWAL]],Table6[[#This Row],[M_3]])</f>
        <v>12</v>
      </c>
    </row>
    <row r="910" spans="2:9" hidden="1" x14ac:dyDescent="0.25">
      <c r="B910" t="e">
        <f ca="1">MATCH(Table6[POINTER],MG_3[Column3],0)</f>
        <v>#N/A</v>
      </c>
      <c r="C9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guntinginficosc100blk30ls</v>
      </c>
      <c r="D910" t="s">
        <v>944</v>
      </c>
      <c r="E910" s="1" t="s">
        <v>3347</v>
      </c>
      <c r="F910">
        <v>3</v>
      </c>
      <c r="H910">
        <f ca="1">_xlfn.IFNA(SUMIF(MG_3[Column3],Table6[POINTER],MG_3[TOTAL]),"")</f>
        <v>0</v>
      </c>
      <c r="I910">
        <f ca="1">SUM(Table6[[#This Row],[AWAL]],Table6[[#This Row],[M_3]])</f>
        <v>3</v>
      </c>
    </row>
    <row r="911" spans="2:9" hidden="1" x14ac:dyDescent="0.25">
      <c r="B911" t="e">
        <f ca="1">MATCH(Table6[POINTER],MG_3[Column3],0)</f>
        <v>#N/A</v>
      </c>
      <c r="C9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guntinginficosc4040ls</v>
      </c>
      <c r="D911" t="s">
        <v>945</v>
      </c>
      <c r="E911" s="1" t="s">
        <v>3342</v>
      </c>
      <c r="F911">
        <v>5</v>
      </c>
      <c r="H911">
        <f ca="1">_xlfn.IFNA(SUMIF(MG_3[Column3],Table6[POINTER],MG_3[TOTAL]),"")</f>
        <v>0</v>
      </c>
      <c r="I911">
        <f ca="1">SUM(Table6[[#This Row],[AWAL]],Table6[[#This Row],[M_3]])</f>
        <v>5</v>
      </c>
    </row>
    <row r="912" spans="2:9" hidden="1" x14ac:dyDescent="0.25">
      <c r="B912" t="e">
        <f ca="1">MATCH(Table6[POINTER],MG_3[Column3],0)</f>
        <v>#N/A</v>
      </c>
      <c r="C9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guntinginficosc5040ls</v>
      </c>
      <c r="D912" t="s">
        <v>946</v>
      </c>
      <c r="E912" s="1" t="s">
        <v>3342</v>
      </c>
      <c r="F912">
        <v>12</v>
      </c>
      <c r="H912">
        <f ca="1">_xlfn.IFNA(SUMIF(MG_3[Column3],Table6[POINTER],MG_3[TOTAL]),"")</f>
        <v>0</v>
      </c>
      <c r="I912">
        <f ca="1">SUM(Table6[[#This Row],[AWAL]],Table6[[#This Row],[M_3]])</f>
        <v>12</v>
      </c>
    </row>
    <row r="913" spans="2:9" hidden="1" x14ac:dyDescent="0.25">
      <c r="B913" t="e">
        <f ca="1">MATCH(Table6[POINTER],MG_3[Column3],0)</f>
        <v>#N/A</v>
      </c>
      <c r="C9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guntingjuniorj10048ls</v>
      </c>
      <c r="D913" t="s">
        <v>947</v>
      </c>
      <c r="E913" s="1" t="s">
        <v>3371</v>
      </c>
      <c r="F913">
        <v>16</v>
      </c>
      <c r="H913">
        <f ca="1">_xlfn.IFNA(SUMIF(MG_3[Column3],Table6[POINTER],MG_3[TOTAL]),"")</f>
        <v>0</v>
      </c>
      <c r="I913">
        <f ca="1">SUM(Table6[[#This Row],[AWAL]],Table6[[#This Row],[M_3]])</f>
        <v>16</v>
      </c>
    </row>
    <row r="914" spans="2:9" hidden="1" x14ac:dyDescent="0.25">
      <c r="B914" t="e">
        <f ca="1">MATCH(Table6[POINTER],MG_3[Column3],0)</f>
        <v>#N/A</v>
      </c>
      <c r="C9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guntingjuniorj20048lsn</v>
      </c>
      <c r="D914" t="s">
        <v>948</v>
      </c>
      <c r="E914" s="1" t="s">
        <v>3533</v>
      </c>
      <c r="F914">
        <v>4</v>
      </c>
      <c r="H914">
        <f ca="1">_xlfn.IFNA(SUMIF(MG_3[Column3],Table6[POINTER],MG_3[TOTAL]),"")</f>
        <v>0</v>
      </c>
      <c r="I914">
        <f ca="1">SUM(Table6[[#This Row],[AWAL]],Table6[[#This Row],[M_3]])</f>
        <v>4</v>
      </c>
    </row>
    <row r="915" spans="2:9" hidden="1" x14ac:dyDescent="0.25">
      <c r="B915" t="e">
        <f ca="1">MATCH(Table6[POINTER],MG_3[Column3],0)</f>
        <v>#N/A</v>
      </c>
      <c r="C9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guntingjuniorj30024lsn</v>
      </c>
      <c r="D915" t="s">
        <v>949</v>
      </c>
      <c r="E915" s="1" t="s">
        <v>3498</v>
      </c>
      <c r="F915">
        <v>16</v>
      </c>
      <c r="H915">
        <f ca="1">_xlfn.IFNA(SUMIF(MG_3[Column3],Table6[POINTER],MG_3[TOTAL]),"")</f>
        <v>0</v>
      </c>
      <c r="I915">
        <f ca="1">SUM(Table6[[#This Row],[AWAL]],Table6[[#This Row],[M_3]])</f>
        <v>16</v>
      </c>
    </row>
    <row r="916" spans="2:9" hidden="1" x14ac:dyDescent="0.25">
      <c r="B916" t="e">
        <f ca="1">MATCH(Table6[POINTER],MG_3[Column3],0)</f>
        <v>#N/A</v>
      </c>
      <c r="C9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guntingjuniorj40024lsn</v>
      </c>
      <c r="D916" t="s">
        <v>950</v>
      </c>
      <c r="E916" s="1" t="s">
        <v>3498</v>
      </c>
      <c r="F916">
        <v>4</v>
      </c>
      <c r="H916">
        <f ca="1">_xlfn.IFNA(SUMIF(MG_3[Column3],Table6[POINTER],MG_3[TOTAL]),"")</f>
        <v>0</v>
      </c>
      <c r="I916">
        <f ca="1">SUM(Table6[[#This Row],[AWAL]],Table6[[#This Row],[M_3]])</f>
        <v>4</v>
      </c>
    </row>
    <row r="917" spans="2:9" hidden="1" x14ac:dyDescent="0.25">
      <c r="B917" t="e">
        <f ca="1">MATCH(Table6[POINTER],MG_3[Column3],0)</f>
        <v>#N/A</v>
      </c>
      <c r="C9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guntingjuniorj50020lsn</v>
      </c>
      <c r="D917" t="s">
        <v>951</v>
      </c>
      <c r="E917" s="1" t="s">
        <v>3532</v>
      </c>
      <c r="F917">
        <v>18</v>
      </c>
      <c r="H917">
        <f ca="1">_xlfn.IFNA(SUMIF(MG_3[Column3],Table6[POINTER],MG_3[TOTAL]),"")</f>
        <v>0</v>
      </c>
      <c r="I917">
        <f ca="1">SUM(Table6[[#This Row],[AWAL]],Table6[[#This Row],[M_3]])</f>
        <v>18</v>
      </c>
    </row>
    <row r="918" spans="2:9" hidden="1" x14ac:dyDescent="0.25">
      <c r="B918" t="e">
        <f ca="1">MATCH(Table6[POINTER],MG_3[Column3],0)</f>
        <v>#N/A</v>
      </c>
      <c r="C9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guntingkaibo738pcs</v>
      </c>
      <c r="D918" t="s">
        <v>952</v>
      </c>
      <c r="E918" s="1" t="s">
        <v>3534</v>
      </c>
      <c r="F918">
        <v>3</v>
      </c>
      <c r="H918">
        <f ca="1">_xlfn.IFNA(SUMIF(MG_3[Column3],Table6[POINTER],MG_3[TOTAL]),"")</f>
        <v>0</v>
      </c>
      <c r="I918">
        <f ca="1">SUM(Table6[[#This Row],[AWAL]],Table6[[#This Row],[M_3]])</f>
        <v>3</v>
      </c>
    </row>
    <row r="919" spans="2:9" hidden="1" x14ac:dyDescent="0.25">
      <c r="B919" t="e">
        <f ca="1">MATCH(Table6[POINTER],MG_3[Column3],0)</f>
        <v>#N/A</v>
      </c>
      <c r="C9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guntingksc401bc4pc12box</v>
      </c>
      <c r="D919" t="s">
        <v>953</v>
      </c>
      <c r="E919" s="1" t="s">
        <v>3535</v>
      </c>
      <c r="F919">
        <v>3</v>
      </c>
      <c r="H919">
        <f ca="1">_xlfn.IFNA(SUMIF(MG_3[Column3],Table6[POINTER],MG_3[TOTAL]),"")</f>
        <v>0</v>
      </c>
      <c r="I919">
        <f ca="1">SUM(Table6[[#This Row],[AWAL]],Table6[[#This Row],[M_3]])</f>
        <v>3</v>
      </c>
    </row>
    <row r="920" spans="2:9" hidden="1" x14ac:dyDescent="0.25">
      <c r="B920" t="e">
        <f ca="1">MATCH(Table6[POINTER],MG_3[Column3],0)</f>
        <v>#N/A</v>
      </c>
      <c r="C9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guntingkuku777h211b50ls</v>
      </c>
      <c r="D920" t="s">
        <v>954</v>
      </c>
      <c r="E920" s="1" t="s">
        <v>3326</v>
      </c>
      <c r="F920">
        <v>36</v>
      </c>
      <c r="H920">
        <f ca="1">_xlfn.IFNA(SUMIF(MG_3[Column3],Table6[POINTER],MG_3[TOTAL]),"")</f>
        <v>0</v>
      </c>
      <c r="I920">
        <f ca="1">SUM(Table6[[#This Row],[AWAL]],Table6[[#This Row],[M_3]])</f>
        <v>36</v>
      </c>
    </row>
    <row r="921" spans="2:9" hidden="1" x14ac:dyDescent="0.25">
      <c r="B921" t="e">
        <f ca="1">MATCH(Table6[POINTER],MG_3[Column3],0)</f>
        <v>#N/A</v>
      </c>
      <c r="C9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guntingkuku9macam100ls</v>
      </c>
      <c r="D921" t="s">
        <v>955</v>
      </c>
      <c r="E921" s="1" t="s">
        <v>3318</v>
      </c>
      <c r="F921">
        <v>1</v>
      </c>
      <c r="H921">
        <f ca="1">_xlfn.IFNA(SUMIF(MG_3[Column3],Table6[POINTER],MG_3[TOTAL]),"")</f>
        <v>0</v>
      </c>
      <c r="I921">
        <f ca="1">SUM(Table6[[#This Row],[AWAL]],Table6[[#This Row],[M_3]])</f>
        <v>1</v>
      </c>
    </row>
    <row r="922" spans="2:9" hidden="1" x14ac:dyDescent="0.25">
      <c r="B922" t="e">
        <f ca="1">MATCH(Table6[POINTER],MG_3[Column3],0)</f>
        <v>#N/A</v>
      </c>
      <c r="C9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guntingkukugum010720pc</v>
      </c>
      <c r="D922" t="s">
        <v>956</v>
      </c>
      <c r="E922" s="1" t="s">
        <v>3508</v>
      </c>
      <c r="F922">
        <v>4</v>
      </c>
      <c r="H922">
        <f ca="1">_xlfn.IFNA(SUMIF(MG_3[Column3],Table6[POINTER],MG_3[TOTAL]),"")</f>
        <v>0</v>
      </c>
      <c r="I922">
        <f ca="1">SUM(Table6[[#This Row],[AWAL]],Table6[[#This Row],[M_3]])</f>
        <v>4</v>
      </c>
    </row>
    <row r="923" spans="2:9" hidden="1" x14ac:dyDescent="0.25">
      <c r="B923" t="e">
        <f ca="1">MATCH(Table6[POINTER],MG_3[Column3],0)</f>
        <v>#N/A</v>
      </c>
      <c r="C9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guntingkukupolos602boribagus100ls</v>
      </c>
      <c r="D923" t="s">
        <v>957</v>
      </c>
      <c r="E923" s="1" t="s">
        <v>3318</v>
      </c>
      <c r="F923">
        <v>3</v>
      </c>
      <c r="H923">
        <f ca="1">_xlfn.IFNA(SUMIF(MG_3[Column3],Table6[POINTER],MG_3[TOTAL]),"")</f>
        <v>0</v>
      </c>
      <c r="I923">
        <f ca="1">SUM(Table6[[#This Row],[AWAL]],Table6[[#This Row],[M_3]])</f>
        <v>3</v>
      </c>
    </row>
    <row r="924" spans="2:9" hidden="1" x14ac:dyDescent="0.25">
      <c r="B924" t="e">
        <f ca="1">MATCH(Table6[POINTER],MG_3[Column3],0)</f>
        <v>#N/A</v>
      </c>
      <c r="C9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guntingkukuvanartf1100ls</v>
      </c>
      <c r="D924" t="s">
        <v>958</v>
      </c>
      <c r="E924" s="1" t="s">
        <v>3318</v>
      </c>
      <c r="F924">
        <v>16</v>
      </c>
      <c r="H924">
        <f ca="1">_xlfn.IFNA(SUMIF(MG_3[Column3],Table6[POINTER],MG_3[TOTAL]),"")</f>
        <v>0</v>
      </c>
      <c r="I924">
        <f ca="1">SUM(Table6[[#This Row],[AWAL]],Table6[[#This Row],[M_3]])</f>
        <v>16</v>
      </c>
    </row>
    <row r="925" spans="2:9" hidden="1" x14ac:dyDescent="0.25">
      <c r="B925" t="e">
        <f ca="1">MATCH(Table6[POINTER],MG_3[Column3],0)</f>
        <v>#N/A</v>
      </c>
      <c r="C9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guntingkukuvanartf2100ls</v>
      </c>
      <c r="D925" t="s">
        <v>959</v>
      </c>
      <c r="E925" s="1" t="s">
        <v>3318</v>
      </c>
      <c r="F925">
        <v>15</v>
      </c>
      <c r="H925">
        <f ca="1">_xlfn.IFNA(SUMIF(MG_3[Column3],Table6[POINTER],MG_3[TOTAL]),"")</f>
        <v>0</v>
      </c>
      <c r="I925">
        <f ca="1">SUM(Table6[[#This Row],[AWAL]],Table6[[#This Row],[M_3]])</f>
        <v>15</v>
      </c>
    </row>
    <row r="926" spans="2:9" hidden="1" x14ac:dyDescent="0.25">
      <c r="B926" t="e">
        <f ca="1">MATCH(Table6[POINTER],MG_3[Column3],0)</f>
        <v>#N/A</v>
      </c>
      <c r="C9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guntingkukuvanartf3100ls</v>
      </c>
      <c r="D926" t="s">
        <v>960</v>
      </c>
      <c r="E926" s="1" t="s">
        <v>3318</v>
      </c>
      <c r="F926">
        <v>15</v>
      </c>
      <c r="H926">
        <f ca="1">_xlfn.IFNA(SUMIF(MG_3[Column3],Table6[POINTER],MG_3[TOTAL]),"")</f>
        <v>0</v>
      </c>
      <c r="I926">
        <f ca="1">SUM(Table6[[#This Row],[AWAL]],Table6[[#This Row],[M_3]])</f>
        <v>15</v>
      </c>
    </row>
    <row r="927" spans="2:9" hidden="1" x14ac:dyDescent="0.25">
      <c r="B927" t="e">
        <f ca="1">MATCH(Table6[POINTER],MG_3[Column3],0)</f>
        <v>#N/A</v>
      </c>
      <c r="C9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guntingkukuvanartf4100ls</v>
      </c>
      <c r="D927" t="s">
        <v>961</v>
      </c>
      <c r="E927" s="1" t="s">
        <v>3318</v>
      </c>
      <c r="F927">
        <v>14</v>
      </c>
      <c r="H927">
        <f ca="1">_xlfn.IFNA(SUMIF(MG_3[Column3],Table6[POINTER],MG_3[TOTAL]),"")</f>
        <v>0</v>
      </c>
      <c r="I927">
        <f ca="1">SUM(Table6[[#This Row],[AWAL]],Table6[[#This Row],[M_3]])</f>
        <v>14</v>
      </c>
    </row>
    <row r="928" spans="2:9" hidden="1" x14ac:dyDescent="0.25">
      <c r="B928" t="e">
        <f ca="1">MATCH(Table6[POINTER],MG_3[Column3],0)</f>
        <v>#N/A</v>
      </c>
      <c r="C9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guntingkukuvancogk60550ls</v>
      </c>
      <c r="D928" t="s">
        <v>962</v>
      </c>
      <c r="E928" s="1" t="s">
        <v>3326</v>
      </c>
      <c r="F928">
        <v>1</v>
      </c>
      <c r="H928">
        <f ca="1">_xlfn.IFNA(SUMIF(MG_3[Column3],Table6[POINTER],MG_3[TOTAL]),"")</f>
        <v>0</v>
      </c>
      <c r="I928">
        <f ca="1">SUM(Table6[[#This Row],[AWAL]],Table6[[#This Row],[M_3]])</f>
        <v>1</v>
      </c>
    </row>
    <row r="929" spans="2:9" hidden="1" x14ac:dyDescent="0.25">
      <c r="B929" t="e">
        <f ca="1">MATCH(Table6[POINTER],MG_3[Column3],0)</f>
        <v>#N/A</v>
      </c>
      <c r="C9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guntinglipatbesarl50ls</v>
      </c>
      <c r="D929" t="s">
        <v>963</v>
      </c>
      <c r="E929" s="1" t="s">
        <v>3326</v>
      </c>
      <c r="F929">
        <v>2</v>
      </c>
      <c r="H929">
        <f ca="1">_xlfn.IFNA(SUMIF(MG_3[Column3],Table6[POINTER],MG_3[TOTAL]),"")</f>
        <v>0</v>
      </c>
      <c r="I929">
        <f ca="1">SUM(Table6[[#This Row],[AWAL]],Table6[[#This Row],[M_3]])</f>
        <v>2</v>
      </c>
    </row>
    <row r="930" spans="2:9" hidden="1" x14ac:dyDescent="0.25">
      <c r="B930" t="e">
        <f ca="1">MATCH(Table6[POINTER],MG_3[Column3],0)</f>
        <v>#N/A</v>
      </c>
      <c r="C9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guntinglipathts100ls</v>
      </c>
      <c r="D930" t="s">
        <v>964</v>
      </c>
      <c r="E930" s="1" t="s">
        <v>3318</v>
      </c>
      <c r="F930">
        <v>4</v>
      </c>
      <c r="H930">
        <f ca="1">_xlfn.IFNA(SUMIF(MG_3[Column3],Table6[POINTER],MG_3[TOTAL]),"")</f>
        <v>0</v>
      </c>
      <c r="I930">
        <f ca="1">SUM(Table6[[#This Row],[AWAL]],Table6[[#This Row],[M_3]])</f>
        <v>4</v>
      </c>
    </row>
    <row r="931" spans="2:9" hidden="1" x14ac:dyDescent="0.25">
      <c r="B931" t="e">
        <f ca="1">MATCH(Table6[POINTER],MG_3[Column3],0)</f>
        <v>#N/A</v>
      </c>
      <c r="C9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guntingprimass0160ls</v>
      </c>
      <c r="D931" t="s">
        <v>965</v>
      </c>
      <c r="E931" s="1" t="s">
        <v>3332</v>
      </c>
      <c r="F931">
        <v>3</v>
      </c>
      <c r="H931">
        <f ca="1">_xlfn.IFNA(SUMIF(MG_3[Column3],Table6[POINTER],MG_3[TOTAL]),"")</f>
        <v>0</v>
      </c>
      <c r="I931">
        <f ca="1">SUM(Table6[[#This Row],[AWAL]],Table6[[#This Row],[M_3]])</f>
        <v>3</v>
      </c>
    </row>
    <row r="932" spans="2:9" hidden="1" x14ac:dyDescent="0.25">
      <c r="B932" t="e">
        <f ca="1">MATCH(Table6[POINTER],MG_3[Column3],0)</f>
        <v>#N/A</v>
      </c>
      <c r="C9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guntingrambutt826600pc</v>
      </c>
      <c r="D932" t="s">
        <v>966</v>
      </c>
      <c r="E932" s="1" t="s">
        <v>3350</v>
      </c>
      <c r="F932">
        <v>6</v>
      </c>
      <c r="H932">
        <f ca="1">_xlfn.IFNA(SUMIF(MG_3[Column3],Table6[POINTER],MG_3[TOTAL]),"")</f>
        <v>0</v>
      </c>
      <c r="I932">
        <f ca="1">SUM(Table6[[#This Row],[AWAL]],Table6[[#This Row],[M_3]])</f>
        <v>6</v>
      </c>
    </row>
    <row r="933" spans="2:9" hidden="1" x14ac:dyDescent="0.25">
      <c r="B933" t="e">
        <f ca="1">MATCH(Table6[POINTER],MG_3[Column3],0)</f>
        <v>#N/A</v>
      </c>
      <c r="C9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guntingrambuttg690600pc</v>
      </c>
      <c r="D933" t="s">
        <v>967</v>
      </c>
      <c r="E933" s="1" t="s">
        <v>3350</v>
      </c>
      <c r="F933">
        <v>1</v>
      </c>
      <c r="H933">
        <f ca="1">_xlfn.IFNA(SUMIF(MG_3[Column3],Table6[POINTER],MG_3[TOTAL]),"")</f>
        <v>0</v>
      </c>
      <c r="I933">
        <f ca="1">SUM(Table6[[#This Row],[AWAL]],Table6[[#This Row],[M_3]])</f>
        <v>1</v>
      </c>
    </row>
    <row r="934" spans="2:9" hidden="1" x14ac:dyDescent="0.25">
      <c r="B934" t="e">
        <f ca="1">MATCH(Table6[POINTER],MG_3[Column3],0)</f>
        <v>#N/A</v>
      </c>
      <c r="C9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guntingsc16520ls</v>
      </c>
      <c r="D934" t="s">
        <v>968</v>
      </c>
      <c r="E934" s="1" t="s">
        <v>3309</v>
      </c>
      <c r="F934">
        <v>6</v>
      </c>
      <c r="H934">
        <f ca="1">_xlfn.IFNA(SUMIF(MG_3[Column3],Table6[POINTER],MG_3[TOTAL]),"")</f>
        <v>0</v>
      </c>
      <c r="I934">
        <f ca="1">SUM(Table6[[#This Row],[AWAL]],Table6[[#This Row],[M_3]])</f>
        <v>6</v>
      </c>
    </row>
    <row r="935" spans="2:9" hidden="1" x14ac:dyDescent="0.25">
      <c r="B935" t="e">
        <f ca="1">MATCH(Table6[POINTER],MG_3[Column3],0)</f>
        <v>#N/A</v>
      </c>
      <c r="C9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guntingsetsc826816pc</v>
      </c>
      <c r="D935" t="s">
        <v>969</v>
      </c>
      <c r="E935" s="1" t="s">
        <v>3536</v>
      </c>
      <c r="F935">
        <v>5</v>
      </c>
      <c r="H935">
        <f ca="1">_xlfn.IFNA(SUMIF(MG_3[Column3],Table6[POINTER],MG_3[TOTAL]),"")</f>
        <v>0</v>
      </c>
      <c r="I935">
        <f ca="1">SUM(Table6[[#This Row],[AWAL]],Table6[[#This Row],[M_3]])</f>
        <v>5</v>
      </c>
    </row>
    <row r="936" spans="2:9" hidden="1" x14ac:dyDescent="0.25">
      <c r="B936" t="e">
        <f ca="1">MATCH(Table6[POINTER],MG_3[Column3],0)</f>
        <v>#N/A</v>
      </c>
      <c r="C9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guntingsh2302plstmini1x5212box</v>
      </c>
      <c r="D936" t="s">
        <v>970</v>
      </c>
      <c r="E936" s="1" t="s">
        <v>3535</v>
      </c>
      <c r="F936">
        <v>5</v>
      </c>
      <c r="H936">
        <f ca="1">_xlfn.IFNA(SUMIF(MG_3[Column3],Table6[POINTER],MG_3[TOTAL]),"")</f>
        <v>0</v>
      </c>
      <c r="I936">
        <f ca="1">SUM(Table6[[#This Row],[AWAL]],Table6[[#This Row],[M_3]])</f>
        <v>5</v>
      </c>
    </row>
    <row r="937" spans="2:9" hidden="1" x14ac:dyDescent="0.25">
      <c r="B937" t="e">
        <f ca="1">MATCH(Table6[POINTER],MG_3[Column3],0)</f>
        <v>#N/A</v>
      </c>
      <c r="C9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guntingsistermflmix20ls</v>
      </c>
      <c r="D937" t="s">
        <v>971</v>
      </c>
      <c r="E937" s="1" t="s">
        <v>3309</v>
      </c>
      <c r="F937">
        <v>5</v>
      </c>
      <c r="H937">
        <f ca="1">_xlfn.IFNA(SUMIF(MG_3[Column3],Table6[POINTER],MG_3[TOTAL]),"")</f>
        <v>0</v>
      </c>
      <c r="I937">
        <f ca="1">SUM(Table6[[#This Row],[AWAL]],Table6[[#This Row],[M_3]])</f>
        <v>5</v>
      </c>
    </row>
    <row r="938" spans="2:9" hidden="1" x14ac:dyDescent="0.25">
      <c r="B938" t="e">
        <f ca="1">MATCH(Table6[POINTER],MG_3[Column3],0)</f>
        <v>#N/A</v>
      </c>
      <c r="C9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guntingsistermfm30ls</v>
      </c>
      <c r="D938" t="s">
        <v>972</v>
      </c>
      <c r="E938" s="1" t="s">
        <v>3347</v>
      </c>
      <c r="F938">
        <v>1</v>
      </c>
      <c r="H938">
        <f ca="1">_xlfn.IFNA(SUMIF(MG_3[Column3],Table6[POINTER],MG_3[TOTAL]),"")</f>
        <v>0</v>
      </c>
      <c r="I938">
        <f ca="1">SUM(Table6[[#This Row],[AWAL]],Table6[[#This Row],[M_3]])</f>
        <v>1</v>
      </c>
    </row>
    <row r="939" spans="2:9" hidden="1" x14ac:dyDescent="0.25">
      <c r="B939" t="e">
        <f ca="1">MATCH(Table6[POINTER],MG_3[Column3],0)</f>
        <v>#N/A</v>
      </c>
      <c r="C9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guntingtrendllatas60ls</v>
      </c>
      <c r="D939" t="s">
        <v>973</v>
      </c>
      <c r="E939" s="1" t="s">
        <v>3332</v>
      </c>
      <c r="F939">
        <v>4</v>
      </c>
      <c r="H939">
        <f ca="1">_xlfn.IFNA(SUMIF(MG_3[Column3],Table6[POINTER],MG_3[TOTAL]),"")</f>
        <v>0</v>
      </c>
      <c r="I939">
        <f ca="1">SUM(Table6[[#This Row],[AWAL]],Table6[[#This Row],[M_3]])</f>
        <v>4</v>
      </c>
    </row>
    <row r="940" spans="2:9" hidden="1" x14ac:dyDescent="0.25">
      <c r="B940" t="e">
        <f ca="1">MATCH(Table6[POINTER],MG_3[Column3],0)</f>
        <v>#N/A</v>
      </c>
      <c r="C9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guntingtrendmm60ls</v>
      </c>
      <c r="D940" t="s">
        <v>974</v>
      </c>
      <c r="E940" s="1" t="s">
        <v>3332</v>
      </c>
      <c r="F940">
        <v>11</v>
      </c>
      <c r="H940">
        <f ca="1">_xlfn.IFNA(SUMIF(MG_3[Column3],Table6[POINTER],MG_3[TOTAL]),"")</f>
        <v>0</v>
      </c>
      <c r="I940">
        <f ca="1">SUM(Table6[[#This Row],[AWAL]],Table6[[#This Row],[M_3]])</f>
        <v>11</v>
      </c>
    </row>
    <row r="941" spans="2:9" hidden="1" x14ac:dyDescent="0.25">
      <c r="B941" t="e">
        <f ca="1">MATCH(Table6[POINTER],MG_3[Column3],0)</f>
        <v>#N/A</v>
      </c>
      <c r="C9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guntingtrendss60ls</v>
      </c>
      <c r="D941" t="s">
        <v>975</v>
      </c>
      <c r="E941" s="1" t="s">
        <v>3332</v>
      </c>
      <c r="F941">
        <v>32</v>
      </c>
      <c r="H941">
        <f ca="1">_xlfn.IFNA(SUMIF(MG_3[Column3],Table6[POINTER],MG_3[TOTAL]),"")</f>
        <v>0</v>
      </c>
      <c r="I941">
        <f ca="1">SUM(Table6[[#This Row],[AWAL]],Table6[[#This Row],[M_3]])</f>
        <v>32</v>
      </c>
    </row>
    <row r="942" spans="2:9" hidden="1" x14ac:dyDescent="0.25">
      <c r="B942" t="e">
        <f ca="1">MATCH(Table6[POINTER],MG_3[Column3],0)</f>
        <v>#N/A</v>
      </c>
      <c r="C9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handcountercompas999240pc</v>
      </c>
      <c r="D942" t="s">
        <v>976</v>
      </c>
      <c r="E942" s="1" t="s">
        <v>3343</v>
      </c>
      <c r="F942">
        <v>1</v>
      </c>
      <c r="H942">
        <f ca="1">_xlfn.IFNA(SUMIF(MG_3[Column3],Table6[POINTER],MG_3[TOTAL]),"")</f>
        <v>0</v>
      </c>
      <c r="I942">
        <f ca="1">SUM(Table6[[#This Row],[AWAL]],Table6[[#This Row],[M_3]])</f>
        <v>1</v>
      </c>
    </row>
    <row r="943" spans="2:9" hidden="1" x14ac:dyDescent="0.25">
      <c r="B943" t="e">
        <f ca="1">MATCH(Table6[POINTER],MG_3[Column3],0)</f>
        <v>#N/A</v>
      </c>
      <c r="C9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hangmapenter500pcs</v>
      </c>
      <c r="D943" t="s">
        <v>977</v>
      </c>
      <c r="E943" s="1" t="s">
        <v>3537</v>
      </c>
      <c r="F943">
        <v>1</v>
      </c>
      <c r="H943">
        <f ca="1">_xlfn.IFNA(SUMIF(MG_3[Column3],Table6[POINTER],MG_3[TOTAL]),"")</f>
        <v>0</v>
      </c>
      <c r="I943">
        <f ca="1">SUM(Table6[[#This Row],[AWAL]],Table6[[#This Row],[M_3]])</f>
        <v>1</v>
      </c>
    </row>
    <row r="944" spans="2:9" hidden="1" x14ac:dyDescent="0.25">
      <c r="B944" t="e">
        <f ca="1">MATCH(Table6[POINTER],MG_3[Column3],0)</f>
        <v>#N/A</v>
      </c>
      <c r="C9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idcard61224tali24b2000</v>
      </c>
      <c r="D944" t="s">
        <v>978</v>
      </c>
      <c r="E944" s="1">
        <v>2000</v>
      </c>
      <c r="F944">
        <v>44</v>
      </c>
      <c r="H944">
        <f ca="1">_xlfn.IFNA(SUMIF(MG_3[Column3],Table6[POINTER],MG_3[TOTAL]),"")</f>
        <v>0</v>
      </c>
      <c r="I944">
        <f ca="1">SUM(Table6[[#This Row],[AWAL]],Table6[[#This Row],[M_3]])</f>
        <v>44</v>
      </c>
    </row>
    <row r="945" spans="2:9" hidden="1" x14ac:dyDescent="0.25">
      <c r="B945" t="e">
        <f ca="1">MATCH(Table6[POINTER],MG_3[Column3],0)</f>
        <v>#N/A</v>
      </c>
      <c r="C9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idcard61224tali24birutua2000</v>
      </c>
      <c r="D945" t="s">
        <v>979</v>
      </c>
      <c r="E945" s="1">
        <v>2000</v>
      </c>
      <c r="F945">
        <v>42</v>
      </c>
      <c r="H945">
        <f ca="1">_xlfn.IFNA(SUMIF(MG_3[Column3],Table6[POINTER],MG_3[TOTAL]),"")</f>
        <v>0</v>
      </c>
      <c r="I945">
        <f ca="1">SUM(Table6[[#This Row],[AWAL]],Table6[[#This Row],[M_3]])</f>
        <v>42</v>
      </c>
    </row>
    <row r="946" spans="2:9" hidden="1" x14ac:dyDescent="0.25">
      <c r="B946" t="e">
        <f ca="1">MATCH(Table6[POINTER],MG_3[Column3],0)</f>
        <v>#N/A</v>
      </c>
      <c r="C9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idcard61224tali24k2000</v>
      </c>
      <c r="D946" t="s">
        <v>980</v>
      </c>
      <c r="E946" s="1">
        <v>2000</v>
      </c>
      <c r="F946">
        <v>44</v>
      </c>
      <c r="H946">
        <f ca="1">_xlfn.IFNA(SUMIF(MG_3[Column3],Table6[POINTER],MG_3[TOTAL]),"")</f>
        <v>0</v>
      </c>
      <c r="I946">
        <f ca="1">SUM(Table6[[#This Row],[AWAL]],Table6[[#This Row],[M_3]])</f>
        <v>44</v>
      </c>
    </row>
    <row r="947" spans="2:9" hidden="1" x14ac:dyDescent="0.25">
      <c r="B947" t="e">
        <f ca="1">MATCH(Table6[POINTER],MG_3[Column3],0)</f>
        <v>#N/A</v>
      </c>
      <c r="C9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idcard61224tali24m2000</v>
      </c>
      <c r="D947" t="s">
        <v>981</v>
      </c>
      <c r="E947" s="1">
        <v>2000</v>
      </c>
      <c r="F947">
        <v>45</v>
      </c>
      <c r="H947">
        <f ca="1">_xlfn.IFNA(SUMIF(MG_3[Column3],Table6[POINTER],MG_3[TOTAL]),"")</f>
        <v>0</v>
      </c>
      <c r="I947">
        <f ca="1">SUM(Table6[[#This Row],[AWAL]],Table6[[#This Row],[M_3]])</f>
        <v>45</v>
      </c>
    </row>
    <row r="948" spans="2:9" hidden="1" x14ac:dyDescent="0.25">
      <c r="B948" t="e">
        <f ca="1">MATCH(Table6[POINTER],MG_3[Column3],0)</f>
        <v>#N/A</v>
      </c>
      <c r="C9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idcard61224tali24orange2000</v>
      </c>
      <c r="D948" t="s">
        <v>982</v>
      </c>
      <c r="E948" s="1">
        <v>2000</v>
      </c>
      <c r="F948">
        <v>43</v>
      </c>
      <c r="H948">
        <f ca="1">_xlfn.IFNA(SUMIF(MG_3[Column3],Table6[POINTER],MG_3[TOTAL]),"")</f>
        <v>0</v>
      </c>
      <c r="I948">
        <f ca="1">SUM(Table6[[#This Row],[AWAL]],Table6[[#This Row],[M_3]])</f>
        <v>43</v>
      </c>
    </row>
    <row r="949" spans="2:9" hidden="1" x14ac:dyDescent="0.25">
      <c r="B949" t="e">
        <f ca="1">MATCH(Table6[POINTER],MG_3[Column3],0)</f>
        <v>#N/A</v>
      </c>
      <c r="C9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idcard61224tali24pink2000</v>
      </c>
      <c r="D949" t="s">
        <v>983</v>
      </c>
      <c r="E949" s="1">
        <v>2000</v>
      </c>
      <c r="F949">
        <v>46</v>
      </c>
      <c r="H949">
        <f ca="1">_xlfn.IFNA(SUMIF(MG_3[Column3],Table6[POINTER],MG_3[TOTAL]),"")</f>
        <v>0</v>
      </c>
      <c r="I949">
        <f ca="1">SUM(Table6[[#This Row],[AWAL]],Table6[[#This Row],[M_3]])</f>
        <v>46</v>
      </c>
    </row>
    <row r="950" spans="2:9" hidden="1" x14ac:dyDescent="0.25">
      <c r="B950" t="e">
        <f ca="1">MATCH(Table6[POINTER],MG_3[Column3],0)</f>
        <v>#N/A</v>
      </c>
      <c r="C9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idcarda1jelek8000</v>
      </c>
      <c r="D950" t="s">
        <v>984</v>
      </c>
      <c r="E950" s="1">
        <v>8000</v>
      </c>
      <c r="F950">
        <v>2</v>
      </c>
      <c r="H950">
        <f ca="1">_xlfn.IFNA(SUMIF(MG_3[Column3],Table6[POINTER],MG_3[TOTAL]),"")</f>
        <v>0</v>
      </c>
      <c r="I950">
        <f ca="1">SUM(Table6[[#This Row],[AWAL]],Table6[[#This Row],[M_3]])</f>
        <v>2</v>
      </c>
    </row>
    <row r="951" spans="2:9" hidden="1" x14ac:dyDescent="0.25">
      <c r="B951" t="e">
        <f ca="1">MATCH(Table6[POINTER],MG_3[Column3],0)</f>
        <v>#N/A</v>
      </c>
      <c r="C9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idcarda1amanda6000pc</v>
      </c>
      <c r="D951" t="s">
        <v>985</v>
      </c>
      <c r="E951" s="1" t="s">
        <v>3538</v>
      </c>
      <c r="F951">
        <v>3</v>
      </c>
      <c r="H951">
        <f ca="1">_xlfn.IFNA(SUMIF(MG_3[Column3],Table6[POINTER],MG_3[TOTAL]),"")</f>
        <v>0</v>
      </c>
      <c r="I951">
        <f ca="1">SUM(Table6[[#This Row],[AWAL]],Table6[[#This Row],[M_3]])</f>
        <v>3</v>
      </c>
    </row>
    <row r="952" spans="2:9" hidden="1" x14ac:dyDescent="0.25">
      <c r="B952" t="e">
        <f ca="1">MATCH(Table6[POINTER],MG_3[Column3],0)</f>
        <v>#N/A</v>
      </c>
      <c r="C9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idcardb25000</v>
      </c>
      <c r="D952" t="s">
        <v>986</v>
      </c>
      <c r="E952" s="1">
        <v>5000</v>
      </c>
      <c r="F952">
        <v>1</v>
      </c>
      <c r="H952">
        <f ca="1">_xlfn.IFNA(SUMIF(MG_3[Column3],Table6[POINTER],MG_3[TOTAL]),"")</f>
        <v>0</v>
      </c>
      <c r="I952">
        <f ca="1">SUM(Table6[[#This Row],[AWAL]],Table6[[#This Row],[M_3]])</f>
        <v>1</v>
      </c>
    </row>
    <row r="953" spans="2:9" hidden="1" x14ac:dyDescent="0.25">
      <c r="B953" t="e">
        <f ca="1">MATCH(Table6[POINTER],MG_3[Column3],0)</f>
        <v>#N/A</v>
      </c>
      <c r="C9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idcardb34000</v>
      </c>
      <c r="D953" t="s">
        <v>987</v>
      </c>
      <c r="E953" s="1">
        <v>4000</v>
      </c>
      <c r="F953">
        <v>3</v>
      </c>
      <c r="H953">
        <f ca="1">_xlfn.IFNA(SUMIF(MG_3[Column3],Table6[POINTER],MG_3[TOTAL]),"")</f>
        <v>0</v>
      </c>
      <c r="I953">
        <f ca="1">SUM(Table6[[#This Row],[AWAL]],Table6[[#This Row],[M_3]])</f>
        <v>3</v>
      </c>
    </row>
    <row r="954" spans="2:9" hidden="1" x14ac:dyDescent="0.25">
      <c r="B954" t="e">
        <f ca="1">MATCH(Table6[POINTER],MG_3[Column3],0)</f>
        <v>#N/A</v>
      </c>
      <c r="C9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idcardb43200</v>
      </c>
      <c r="D954" t="s">
        <v>988</v>
      </c>
      <c r="E954" s="1">
        <v>3200</v>
      </c>
      <c r="F954">
        <v>1</v>
      </c>
      <c r="H954">
        <f ca="1">_xlfn.IFNA(SUMIF(MG_3[Column3],Table6[POINTER],MG_3[TOTAL]),"")</f>
        <v>0</v>
      </c>
      <c r="I954">
        <f ca="1">SUM(Table6[[#This Row],[AWAL]],Table6[[#This Row],[M_3]])</f>
        <v>1</v>
      </c>
    </row>
    <row r="955" spans="2:9" hidden="1" x14ac:dyDescent="0.25">
      <c r="B955" t="e">
        <f ca="1">MATCH(Table6[POINTER],MG_3[Column3],0)</f>
        <v>#N/A</v>
      </c>
      <c r="C9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idcardcaseb4enter3200</v>
      </c>
      <c r="D955" t="s">
        <v>989</v>
      </c>
      <c r="E955" s="1">
        <v>3200</v>
      </c>
      <c r="F955">
        <v>1</v>
      </c>
      <c r="H955">
        <f ca="1">_xlfn.IFNA(SUMIF(MG_3[Column3],Table6[POINTER],MG_3[TOTAL]),"")</f>
        <v>0</v>
      </c>
      <c r="I955">
        <f ca="1">SUM(Table6[[#This Row],[AWAL]],Table6[[#This Row],[M_3]])</f>
        <v>1</v>
      </c>
    </row>
    <row r="956" spans="2:9" hidden="1" x14ac:dyDescent="0.25">
      <c r="B956" t="e">
        <f ca="1">MATCH(Table6[POINTER],MG_3[Column3],0)</f>
        <v>#N/A</v>
      </c>
      <c r="C9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idcardholdervertical01741600</v>
      </c>
      <c r="D956" t="s">
        <v>990</v>
      </c>
      <c r="E956" s="1">
        <v>1600</v>
      </c>
      <c r="F956">
        <v>2</v>
      </c>
      <c r="H956">
        <f ca="1">_xlfn.IFNA(SUMIF(MG_3[Column3],Table6[POINTER],MG_3[TOTAL]),"")</f>
        <v>0</v>
      </c>
      <c r="I956">
        <f ca="1">SUM(Table6[[#This Row],[AWAL]],Table6[[#This Row],[M_3]])</f>
        <v>2</v>
      </c>
    </row>
    <row r="957" spans="2:9" hidden="1" x14ac:dyDescent="0.25">
      <c r="B957" t="e">
        <f ca="1">MATCH(Table6[POINTER],MG_3[Column3],0)</f>
        <v>#N/A</v>
      </c>
      <c r="C9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idcardjbs107biru3000pc</v>
      </c>
      <c r="D957" t="s">
        <v>991</v>
      </c>
      <c r="E957" s="1" t="s">
        <v>3539</v>
      </c>
      <c r="F957">
        <v>2</v>
      </c>
      <c r="H957">
        <f ca="1">_xlfn.IFNA(SUMIF(MG_3[Column3],Table6[POINTER],MG_3[TOTAL]),"")</f>
        <v>0</v>
      </c>
      <c r="I957">
        <f ca="1">SUM(Table6[[#This Row],[AWAL]],Table6[[#This Row],[M_3]])</f>
        <v>2</v>
      </c>
    </row>
    <row r="958" spans="2:9" hidden="1" x14ac:dyDescent="0.25">
      <c r="B958" t="e">
        <f ca="1">MATCH(Table6[POINTER],MG_3[Column3],0)</f>
        <v>#N/A</v>
      </c>
      <c r="C9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idcardnamacd008lurusb3000</v>
      </c>
      <c r="D958" t="s">
        <v>992</v>
      </c>
      <c r="E958" s="1">
        <v>3000</v>
      </c>
      <c r="F958">
        <v>15</v>
      </c>
      <c r="H958">
        <f ca="1">_xlfn.IFNA(SUMIF(MG_3[Column3],Table6[POINTER],MG_3[TOTAL]),"")</f>
        <v>0</v>
      </c>
      <c r="I958">
        <f ca="1">SUM(Table6[[#This Row],[AWAL]],Table6[[#This Row],[M_3]])</f>
        <v>15</v>
      </c>
    </row>
    <row r="959" spans="2:9" hidden="1" x14ac:dyDescent="0.25">
      <c r="B959" t="e">
        <f ca="1">MATCH(Table6[POINTER],MG_3[Column3],0)</f>
        <v>#N/A</v>
      </c>
      <c r="C9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idcardnamacd008lurusm3000</v>
      </c>
      <c r="D959" t="s">
        <v>993</v>
      </c>
      <c r="E959" s="1">
        <v>3000</v>
      </c>
      <c r="F959">
        <v>1</v>
      </c>
      <c r="H959">
        <f ca="1">_xlfn.IFNA(SUMIF(MG_3[Column3],Table6[POINTER],MG_3[TOTAL]),"")</f>
        <v>0</v>
      </c>
      <c r="I959">
        <f ca="1">SUM(Table6[[#This Row],[AWAL]],Table6[[#This Row],[M_3]])</f>
        <v>1</v>
      </c>
    </row>
    <row r="960" spans="2:9" hidden="1" x14ac:dyDescent="0.25">
      <c r="B960" t="e">
        <f ca="1">MATCH(Table6[POINTER],MG_3[Column3],0)</f>
        <v>#N/A</v>
      </c>
      <c r="C9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idcardyoyotransparantwhite2000pc</v>
      </c>
      <c r="D960" t="s">
        <v>994</v>
      </c>
      <c r="E960" s="1" t="s">
        <v>3454</v>
      </c>
      <c r="F960">
        <v>7</v>
      </c>
      <c r="H960">
        <f ca="1">_xlfn.IFNA(SUMIF(MG_3[Column3],Table6[POINTER],MG_3[TOTAL]),"")</f>
        <v>0</v>
      </c>
      <c r="I960">
        <f ca="1">SUM(Table6[[#This Row],[AWAL]],Table6[[#This Row],[M_3]])</f>
        <v>7</v>
      </c>
    </row>
    <row r="961" spans="2:9" hidden="1" x14ac:dyDescent="0.25">
      <c r="B961" t="e">
        <f ca="1">MATCH(Table6[POINTER],MG_3[Column3],0)</f>
        <v>#N/A</v>
      </c>
      <c r="C9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isibensialt11321600</v>
      </c>
      <c r="D961" t="s">
        <v>3803</v>
      </c>
      <c r="E961" s="1">
        <v>1600</v>
      </c>
      <c r="F961">
        <v>15</v>
      </c>
      <c r="G961" t="s">
        <v>3813</v>
      </c>
      <c r="H961">
        <f ca="1">_xlfn.IFNA(SUMIF(MG_3[Column3],Table6[POINTER],MG_3[TOTAL]),"")</f>
        <v>0</v>
      </c>
      <c r="I961">
        <f ca="1">SUM(Table6[[#This Row],[AWAL]],Table6[[#This Row],[M_3]])</f>
        <v>15</v>
      </c>
    </row>
    <row r="962" spans="2:9" hidden="1" x14ac:dyDescent="0.25">
      <c r="B962" t="e">
        <f ca="1">MATCH(Table6[POINTER],MG_3[Column3],0)</f>
        <v>#N/A</v>
      </c>
      <c r="C9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isicrosslepasanh0610000pc</v>
      </c>
      <c r="D962" t="s">
        <v>995</v>
      </c>
      <c r="E962" s="1" t="s">
        <v>3526</v>
      </c>
      <c r="F962">
        <v>2</v>
      </c>
      <c r="H962">
        <f ca="1">_xlfn.IFNA(SUMIF(MG_3[Column3],Table6[POINTER],MG_3[TOTAL]),"")</f>
        <v>0</v>
      </c>
      <c r="I962">
        <f ca="1">SUM(Table6[[#This Row],[AWAL]],Table6[[#This Row],[M_3]])</f>
        <v>2</v>
      </c>
    </row>
    <row r="963" spans="2:9" hidden="1" x14ac:dyDescent="0.25">
      <c r="B963" t="e">
        <f ca="1">MATCH(Table6[POINTER],MG_3[Column3],0)</f>
        <v>#N/A</v>
      </c>
      <c r="C9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isicrossunicorn200ls</v>
      </c>
      <c r="D963" t="s">
        <v>996</v>
      </c>
      <c r="E963" s="1" t="s">
        <v>3321</v>
      </c>
      <c r="F963">
        <v>1</v>
      </c>
      <c r="H963">
        <f ca="1">_xlfn.IFNA(SUMIF(MG_3[Column3],Table6[POINTER],MG_3[TOTAL]),"")</f>
        <v>0</v>
      </c>
      <c r="I963">
        <f ca="1">SUM(Table6[[#This Row],[AWAL]],Table6[[#This Row],[M_3]])</f>
        <v>1</v>
      </c>
    </row>
    <row r="964" spans="2:9" hidden="1" x14ac:dyDescent="0.25">
      <c r="B964" t="e">
        <f ca="1">MATCH(Table6[POINTER],MG_3[Column3],0)</f>
        <v>#N/A</v>
      </c>
      <c r="C9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isigel20dos2020240</v>
      </c>
      <c r="D964" t="s">
        <v>997</v>
      </c>
      <c r="E964" s="1">
        <v>240</v>
      </c>
      <c r="F964">
        <v>6</v>
      </c>
      <c r="H964">
        <f ca="1">_xlfn.IFNA(SUMIF(MG_3[Column3],Table6[POINTER],MG_3[TOTAL]),"")</f>
        <v>0</v>
      </c>
      <c r="I964">
        <f ca="1">SUM(Table6[[#This Row],[AWAL]],Table6[[#This Row],[M_3]])</f>
        <v>6</v>
      </c>
    </row>
    <row r="965" spans="2:9" hidden="1" x14ac:dyDescent="0.25">
      <c r="B965" t="e">
        <f ca="1">MATCH(Table6[POINTER],MG_3[Column3],0)</f>
        <v>#N/A</v>
      </c>
      <c r="C9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isigel20doz2017superhero240</v>
      </c>
      <c r="D965" t="s">
        <v>998</v>
      </c>
      <c r="E965" s="1">
        <v>240</v>
      </c>
      <c r="F965">
        <v>4</v>
      </c>
      <c r="H965">
        <f ca="1">_xlfn.IFNA(SUMIF(MG_3[Column3],Table6[POINTER],MG_3[TOTAL]),"")</f>
        <v>0</v>
      </c>
      <c r="I965">
        <f ca="1">SUM(Table6[[#This Row],[AWAL]],Table6[[#This Row],[M_3]])</f>
        <v>4</v>
      </c>
    </row>
    <row r="966" spans="2:9" hidden="1" x14ac:dyDescent="0.25">
      <c r="B966" t="e">
        <f ca="1">MATCH(Table6[POINTER],MG_3[Column3],0)</f>
        <v>#N/A</v>
      </c>
      <c r="C9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isigel20doz2018fortunate240</v>
      </c>
      <c r="D966" t="s">
        <v>999</v>
      </c>
      <c r="E966" s="1">
        <v>240</v>
      </c>
      <c r="F966">
        <v>7</v>
      </c>
      <c r="H966">
        <f ca="1">_xlfn.IFNA(SUMIF(MG_3[Column3],Table6[POINTER],MG_3[TOTAL]),"")</f>
        <v>0</v>
      </c>
      <c r="I966">
        <f ca="1">SUM(Table6[[#This Row],[AWAL]],Table6[[#This Row],[M_3]])</f>
        <v>7</v>
      </c>
    </row>
    <row r="967" spans="2:9" hidden="1" x14ac:dyDescent="0.25">
      <c r="B967" t="e">
        <f ca="1">MATCH(Table6[POINTER],MG_3[Column3],0)</f>
        <v>#N/A</v>
      </c>
      <c r="C9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isigel20doz2021barbie240</v>
      </c>
      <c r="D967" t="s">
        <v>1000</v>
      </c>
      <c r="E967" s="1">
        <v>240</v>
      </c>
      <c r="F967">
        <v>7</v>
      </c>
      <c r="H967">
        <f ca="1">_xlfn.IFNA(SUMIF(MG_3[Column3],Table6[POINTER],MG_3[TOTAL]),"")</f>
        <v>0</v>
      </c>
      <c r="I967">
        <f ca="1">SUM(Table6[[#This Row],[AWAL]],Table6[[#This Row],[M_3]])</f>
        <v>7</v>
      </c>
    </row>
    <row r="968" spans="2:9" hidden="1" x14ac:dyDescent="0.25">
      <c r="B968" t="e">
        <f ca="1">MATCH(Table6[POINTER],MG_3[Column3],0)</f>
        <v>#N/A</v>
      </c>
      <c r="C9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isigel20doz2022transformer240</v>
      </c>
      <c r="D968" t="s">
        <v>1001</v>
      </c>
      <c r="E968" s="1">
        <v>240</v>
      </c>
      <c r="F968">
        <v>6</v>
      </c>
      <c r="H968">
        <f ca="1">_xlfn.IFNA(SUMIF(MG_3[Column3],Table6[POINTER],MG_3[TOTAL]),"")</f>
        <v>0</v>
      </c>
      <c r="I968">
        <f ca="1">SUM(Table6[[#This Row],[AWAL]],Table6[[#This Row],[M_3]])</f>
        <v>6</v>
      </c>
    </row>
    <row r="969" spans="2:9" hidden="1" x14ac:dyDescent="0.25">
      <c r="B969" t="e">
        <f ca="1">MATCH(Table6[POINTER],MG_3[Column3],0)</f>
        <v>#N/A</v>
      </c>
      <c r="C9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isigelgr08912tabung24box</v>
      </c>
      <c r="D969" t="s">
        <v>1002</v>
      </c>
      <c r="E969" s="1" t="s">
        <v>3540</v>
      </c>
      <c r="F969">
        <v>6</v>
      </c>
      <c r="H969">
        <f ca="1">_xlfn.IFNA(SUMIF(MG_3[Column3],Table6[POINTER],MG_3[TOTAL]),"")</f>
        <v>0</v>
      </c>
      <c r="I969">
        <f ca="1">SUM(Table6[[#This Row],[AWAL]],Table6[[#This Row],[M_3]])</f>
        <v>6</v>
      </c>
    </row>
    <row r="970" spans="2:9" hidden="1" x14ac:dyDescent="0.25">
      <c r="B970" t="e">
        <f ca="1">MATCH(Table6[POINTER],MG_3[Column3],0)</f>
        <v>#N/A</v>
      </c>
      <c r="C9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isigelgr09020tabung24box</v>
      </c>
      <c r="D970" t="s">
        <v>1003</v>
      </c>
      <c r="E970" s="1" t="s">
        <v>3540</v>
      </c>
      <c r="F970">
        <v>6</v>
      </c>
      <c r="H970">
        <f ca="1">_xlfn.IFNA(SUMIF(MG_3[Column3],Table6[POINTER],MG_3[TOTAL]),"")</f>
        <v>0</v>
      </c>
      <c r="I970">
        <f ca="1">SUM(Table6[[#This Row],[AWAL]],Table6[[#This Row],[M_3]])</f>
        <v>6</v>
      </c>
    </row>
    <row r="971" spans="2:9" hidden="1" x14ac:dyDescent="0.25">
      <c r="B971" t="e">
        <f ca="1">MATCH(Table6[POINTER],MG_3[Column3],0)</f>
        <v>#N/A</v>
      </c>
      <c r="C9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isigelsq321mix240</v>
      </c>
      <c r="D971" t="s">
        <v>1004</v>
      </c>
      <c r="E971" s="1">
        <v>240</v>
      </c>
      <c r="F971">
        <v>38</v>
      </c>
      <c r="H971">
        <f ca="1">_xlfn.IFNA(SUMIF(MG_3[Column3],Table6[POINTER],MG_3[TOTAL]),"")</f>
        <v>0</v>
      </c>
      <c r="I971">
        <f ca="1">SUM(Table6[[#This Row],[AWAL]],Table6[[#This Row],[M_3]])</f>
        <v>38</v>
      </c>
    </row>
    <row r="972" spans="2:9" hidden="1" x14ac:dyDescent="0.25">
      <c r="B972" t="e">
        <f ca="1">MATCH(Table6[POINTER],MG_3[Column3],0)</f>
        <v>#N/A</v>
      </c>
      <c r="C9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isigeltg308ht80pak</v>
      </c>
      <c r="D972" t="s">
        <v>1005</v>
      </c>
      <c r="E972" s="1" t="s">
        <v>3541</v>
      </c>
      <c r="F972">
        <v>1</v>
      </c>
      <c r="H972">
        <f ca="1">_xlfn.IFNA(SUMIF(MG_3[Column3],Table6[POINTER],MG_3[TOTAL]),"")</f>
        <v>0</v>
      </c>
      <c r="I972">
        <f ca="1">SUM(Table6[[#This Row],[AWAL]],Table6[[#This Row],[M_3]])</f>
        <v>1</v>
      </c>
    </row>
    <row r="973" spans="2:9" hidden="1" x14ac:dyDescent="0.25">
      <c r="B973" t="e">
        <f ca="1">MATCH(Table6[POINTER],MG_3[Column3],0)</f>
        <v>#N/A</v>
      </c>
      <c r="C9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isigell218013avenger400box</v>
      </c>
      <c r="D973" t="s">
        <v>1006</v>
      </c>
      <c r="E973" s="1" t="s">
        <v>3542</v>
      </c>
      <c r="F973">
        <v>4</v>
      </c>
      <c r="H973">
        <f ca="1">_xlfn.IFNA(SUMIF(MG_3[Column3],Table6[POINTER],MG_3[TOTAL]),"")</f>
        <v>0</v>
      </c>
      <c r="I973">
        <f ca="1">SUM(Table6[[#This Row],[AWAL]],Table6[[#This Row],[M_3]])</f>
        <v>4</v>
      </c>
    </row>
    <row r="974" spans="2:9" hidden="1" x14ac:dyDescent="0.25">
      <c r="B974" t="e">
        <f ca="1">MATCH(Table6[POINTER],MG_3[Column3],0)</f>
        <v>#N/A</v>
      </c>
      <c r="C9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isigell218014kuning400box</v>
      </c>
      <c r="D974" t="s">
        <v>1007</v>
      </c>
      <c r="E974" s="1" t="s">
        <v>3542</v>
      </c>
      <c r="F974">
        <v>18</v>
      </c>
      <c r="H974">
        <f ca="1">_xlfn.IFNA(SUMIF(MG_3[Column3],Table6[POINTER],MG_3[TOTAL]),"")</f>
        <v>0</v>
      </c>
      <c r="I974">
        <f ca="1">SUM(Table6[[#This Row],[AWAL]],Table6[[#This Row],[M_3]])</f>
        <v>18</v>
      </c>
    </row>
    <row r="975" spans="2:9" hidden="1" x14ac:dyDescent="0.25">
      <c r="B975" t="e">
        <f ca="1">MATCH(Table6[POINTER],MG_3[Column3],0)</f>
        <v>#N/A</v>
      </c>
      <c r="C9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isigelldebossdbgr55024144dos</v>
      </c>
      <c r="D975" t="s">
        <v>1008</v>
      </c>
      <c r="E975" s="1" t="s">
        <v>3543</v>
      </c>
      <c r="F975">
        <v>1</v>
      </c>
      <c r="H975">
        <f ca="1">_xlfn.IFNA(SUMIF(MG_3[Column3],Table6[POINTER],MG_3[TOTAL]),"")</f>
        <v>0</v>
      </c>
      <c r="I975">
        <f ca="1">SUM(Table6[[#This Row],[AWAL]],Table6[[#This Row],[M_3]])</f>
        <v>1</v>
      </c>
    </row>
    <row r="976" spans="2:9" hidden="1" x14ac:dyDescent="0.25">
      <c r="B976" t="e">
        <f ca="1">MATCH(Table6[POINTER],MG_3[Column3],0)</f>
        <v>#N/A</v>
      </c>
      <c r="C9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isigellnato216ls</v>
      </c>
      <c r="D976" t="s">
        <v>1009</v>
      </c>
      <c r="E976" s="1" t="s">
        <v>3544</v>
      </c>
      <c r="F976">
        <v>5</v>
      </c>
      <c r="H976">
        <f ca="1">_xlfn.IFNA(SUMIF(MG_3[Column3],Table6[POINTER],MG_3[TOTAL]),"")</f>
        <v>0</v>
      </c>
      <c r="I976">
        <f ca="1">SUM(Table6[[#This Row],[AWAL]],Table6[[#This Row],[M_3]])</f>
        <v>5</v>
      </c>
    </row>
    <row r="977" spans="2:9" hidden="1" x14ac:dyDescent="0.25">
      <c r="B977" t="e">
        <f ca="1">MATCH(Table6[POINTER],MG_3[Column3],0)</f>
        <v>#N/A</v>
      </c>
      <c r="C9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isigellretractdbgr900144dos24</v>
      </c>
      <c r="D977" t="s">
        <v>1010</v>
      </c>
      <c r="E977" s="1" t="s">
        <v>3545</v>
      </c>
      <c r="F977">
        <v>2</v>
      </c>
      <c r="H977">
        <f ca="1">_xlfn.IFNA(SUMIF(MG_3[Column3],Table6[POINTER],MG_3[TOTAL]),"")</f>
        <v>0</v>
      </c>
      <c r="I977">
        <f ca="1">SUM(Table6[[#This Row],[AWAL]],Table6[[#This Row],[M_3]])</f>
        <v>2</v>
      </c>
    </row>
    <row r="978" spans="2:9" hidden="1" x14ac:dyDescent="0.25">
      <c r="B978" t="e">
        <f ca="1">MATCH(Table6[POINTER],MG_3[Column3],0)</f>
        <v>#N/A</v>
      </c>
      <c r="C9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isigwno36950</v>
      </c>
      <c r="D978" t="s">
        <v>3804</v>
      </c>
      <c r="E978" s="1">
        <v>50</v>
      </c>
      <c r="F978">
        <v>2</v>
      </c>
      <c r="G978" t="s">
        <v>3813</v>
      </c>
      <c r="H978">
        <f ca="1">_xlfn.IFNA(SUMIF(MG_3[Column3],Table6[POINTER],MG_3[TOTAL]),"")</f>
        <v>0</v>
      </c>
      <c r="I978">
        <f ca="1">SUM(Table6[[#This Row],[AWAL]],Table6[[#This Row],[M_3]])</f>
        <v>2</v>
      </c>
    </row>
    <row r="979" spans="2:9" hidden="1" x14ac:dyDescent="0.25">
      <c r="B979" t="e">
        <f ca="1">MATCH(Table6[POINTER],MG_3[Column3],0)</f>
        <v>#N/A</v>
      </c>
      <c r="C9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isigwnovusno10100</v>
      </c>
      <c r="D979" t="s">
        <v>1011</v>
      </c>
      <c r="E979" s="1">
        <v>100</v>
      </c>
      <c r="F979">
        <v>10</v>
      </c>
      <c r="G979" t="s">
        <v>3813</v>
      </c>
      <c r="H979">
        <f ca="1">_xlfn.IFNA(SUMIF(MG_3[Column3],Table6[POINTER],MG_3[TOTAL]),"")</f>
        <v>0</v>
      </c>
      <c r="I979">
        <f ca="1">SUM(Table6[[#This Row],[AWAL]],Table6[[#This Row],[M_3]])</f>
        <v>10</v>
      </c>
    </row>
    <row r="980" spans="2:9" hidden="1" x14ac:dyDescent="0.25">
      <c r="B980" t="e">
        <f ca="1">MATCH(Table6[POINTER],MG_3[Column3],0)</f>
        <v>#N/A</v>
      </c>
      <c r="C9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isimechpensilmffr091240ls</v>
      </c>
      <c r="D980" t="s">
        <v>1012</v>
      </c>
      <c r="E980" s="1" t="s">
        <v>3450</v>
      </c>
      <c r="F980">
        <v>1</v>
      </c>
      <c r="H980">
        <f ca="1">_xlfn.IFNA(SUMIF(MG_3[Column3],Table6[POINTER],MG_3[TOTAL]),"")</f>
        <v>0</v>
      </c>
      <c r="I980">
        <f ca="1">SUM(Table6[[#This Row],[AWAL]],Table6[[#This Row],[M_3]])</f>
        <v>1</v>
      </c>
    </row>
    <row r="981" spans="2:9" hidden="1" x14ac:dyDescent="0.25">
      <c r="B981" t="e">
        <f ca="1">MATCH(Table6[POINTER],MG_3[Column3],0)</f>
        <v>#N/A</v>
      </c>
      <c r="C9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isimechpensilmff188320ls</v>
      </c>
      <c r="D981" t="s">
        <v>1013</v>
      </c>
      <c r="E981" s="1" t="s">
        <v>3380</v>
      </c>
      <c r="F981">
        <v>1</v>
      </c>
      <c r="H981">
        <f ca="1">_xlfn.IFNA(SUMIF(MG_3[Column3],Table6[POINTER],MG_3[TOTAL]),"")</f>
        <v>0</v>
      </c>
      <c r="I981">
        <f ca="1">SUM(Table6[[#This Row],[AWAL]],Table6[[#This Row],[M_3]])</f>
        <v>1</v>
      </c>
    </row>
    <row r="982" spans="2:9" hidden="1" x14ac:dyDescent="0.25">
      <c r="B982" t="e">
        <f ca="1">MATCH(Table6[POINTER],MG_3[Column3],0)</f>
        <v>#N/A</v>
      </c>
      <c r="C9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isimechpensilmpfr199a320ls</v>
      </c>
      <c r="D982" t="s">
        <v>1014</v>
      </c>
      <c r="E982" s="1" t="s">
        <v>3380</v>
      </c>
      <c r="F982">
        <v>3</v>
      </c>
      <c r="H982">
        <f ca="1">_xlfn.IFNA(SUMIF(MG_3[Column3],Table6[POINTER],MG_3[TOTAL]),"")</f>
        <v>0</v>
      </c>
      <c r="I982">
        <f ca="1">SUM(Table6[[#This Row],[AWAL]],Table6[[#This Row],[M_3]])</f>
        <v>3</v>
      </c>
    </row>
    <row r="983" spans="2:9" hidden="1" x14ac:dyDescent="0.25">
      <c r="B983" t="e">
        <f ca="1">MATCH(Table6[POINTER],MG_3[Column3],0)</f>
        <v>#N/A</v>
      </c>
      <c r="C9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isimechpensilmpfr2104288ls</v>
      </c>
      <c r="D983" t="s">
        <v>1015</v>
      </c>
      <c r="E983" s="1" t="s">
        <v>3466</v>
      </c>
      <c r="F983">
        <v>3</v>
      </c>
      <c r="H983">
        <f ca="1">_xlfn.IFNA(SUMIF(MG_3[Column3],Table6[POINTER],MG_3[TOTAL]),"")</f>
        <v>0</v>
      </c>
      <c r="I983">
        <f ca="1">SUM(Table6[[#This Row],[AWAL]],Table6[[#This Row],[M_3]])</f>
        <v>3</v>
      </c>
    </row>
    <row r="984" spans="2:9" hidden="1" x14ac:dyDescent="0.25">
      <c r="B984" t="e">
        <f ca="1">MATCH(Table6[POINTER],MG_3[Column3],0)</f>
        <v>#N/A</v>
      </c>
      <c r="C9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isimechpensilmpfr678280ls</v>
      </c>
      <c r="D984" t="s">
        <v>1016</v>
      </c>
      <c r="E984" s="1" t="s">
        <v>3546</v>
      </c>
      <c r="F984">
        <v>1</v>
      </c>
      <c r="H984">
        <f ca="1">_xlfn.IFNA(SUMIF(MG_3[Column3],Table6[POINTER],MG_3[TOTAL]),"")</f>
        <v>0</v>
      </c>
      <c r="I984">
        <f ca="1">SUM(Table6[[#This Row],[AWAL]],Table6[[#This Row],[M_3]])</f>
        <v>1</v>
      </c>
    </row>
    <row r="985" spans="2:9" hidden="1" x14ac:dyDescent="0.25">
      <c r="B985" t="e">
        <f ca="1">MATCH(Table6[POINTER],MG_3[Column3],0)</f>
        <v>#N/A</v>
      </c>
      <c r="C9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isimechpencollengoldg2000hb1box=100tube1tube=40pc24box</v>
      </c>
      <c r="D985" t="s">
        <v>1017</v>
      </c>
      <c r="E985" s="1" t="s">
        <v>3375</v>
      </c>
      <c r="F985">
        <v>1</v>
      </c>
      <c r="H985">
        <f ca="1">_xlfn.IFNA(SUMIF(MG_3[Column3],Table6[POINTER],MG_3[TOTAL]),"")</f>
        <v>0</v>
      </c>
      <c r="I985">
        <f ca="1">SUM(Table6[[#This Row],[AWAL]],Table6[[#This Row],[M_3]])</f>
        <v>1</v>
      </c>
    </row>
    <row r="986" spans="2:9" hidden="1" x14ac:dyDescent="0.25">
      <c r="B986" t="e">
        <f ca="1">MATCH(Table6[POINTER],MG_3[Column3],0)</f>
        <v>#N/A</v>
      </c>
      <c r="C9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isimechpencollengoldg2000hb1box=100tube1tube=40pc26box</v>
      </c>
      <c r="D986" t="s">
        <v>1017</v>
      </c>
      <c r="E986" s="1" t="s">
        <v>3547</v>
      </c>
      <c r="F986">
        <v>1</v>
      </c>
      <c r="H986">
        <f ca="1">_xlfn.IFNA(SUMIF(MG_3[Column3],Table6[POINTER],MG_3[TOTAL]),"")</f>
        <v>0</v>
      </c>
      <c r="I986">
        <f ca="1">SUM(Table6[[#This Row],[AWAL]],Table6[[#This Row],[M_3]])</f>
        <v>1</v>
      </c>
    </row>
    <row r="987" spans="2:9" hidden="1" x14ac:dyDescent="0.25">
      <c r="B987" t="e">
        <f ca="1">MATCH(Table6[POINTER],MG_3[Column3],0)</f>
        <v>#N/A</v>
      </c>
      <c r="C9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isimechpencollengoldg2000hb1box=40tube1tube=20pc30box</v>
      </c>
      <c r="D987" t="s">
        <v>1018</v>
      </c>
      <c r="E987" s="1" t="s">
        <v>3373</v>
      </c>
      <c r="F987">
        <v>2</v>
      </c>
      <c r="H987">
        <f ca="1">_xlfn.IFNA(SUMIF(MG_3[Column3],Table6[POINTER],MG_3[TOTAL]),"")</f>
        <v>0</v>
      </c>
      <c r="I987">
        <f ca="1">SUM(Table6[[#This Row],[AWAL]],Table6[[#This Row],[M_3]])</f>
        <v>2</v>
      </c>
    </row>
    <row r="988" spans="2:9" hidden="1" x14ac:dyDescent="0.25">
      <c r="B988" t="e">
        <f ca="1">MATCH(Table6[POINTER],MG_3[Column3],0)</f>
        <v>#N/A</v>
      </c>
      <c r="C9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isimechpencollengoldg2550hb1box=40tube1tube=20pc60box</v>
      </c>
      <c r="D988" t="s">
        <v>1019</v>
      </c>
      <c r="E988" s="1" t="s">
        <v>3363</v>
      </c>
      <c r="F988">
        <v>2</v>
      </c>
      <c r="H988">
        <f ca="1">_xlfn.IFNA(SUMIF(MG_3[Column3],Table6[POINTER],MG_3[TOTAL]),"")</f>
        <v>0</v>
      </c>
      <c r="I988">
        <f ca="1">SUM(Table6[[#This Row],[AWAL]],Table6[[#This Row],[M_3]])</f>
        <v>2</v>
      </c>
    </row>
    <row r="989" spans="2:9" hidden="1" x14ac:dyDescent="0.25">
      <c r="B989" t="e">
        <f ca="1">MATCH(Table6[POINTER],MG_3[Column3],0)</f>
        <v>#N/A</v>
      </c>
      <c r="C9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isimechpenmingda2b964080240ls</v>
      </c>
      <c r="D989" t="s">
        <v>1020</v>
      </c>
      <c r="E989" s="1" t="s">
        <v>3450</v>
      </c>
      <c r="F989">
        <v>4</v>
      </c>
      <c r="H989">
        <f ca="1">_xlfn.IFNA(SUMIF(MG_3[Column3],Table6[POINTER],MG_3[TOTAL]),"")</f>
        <v>0</v>
      </c>
      <c r="I989">
        <f ca="1">SUM(Table6[[#This Row],[AWAL]],Table6[[#This Row],[M_3]])</f>
        <v>4</v>
      </c>
    </row>
    <row r="990" spans="2:9" hidden="1" x14ac:dyDescent="0.25">
      <c r="B990" t="e">
        <f ca="1">MATCH(Table6[POINTER],MG_3[Column3],0)</f>
        <v>#N/A</v>
      </c>
      <c r="C9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isiorganiserhologrambbsmart225pc</v>
      </c>
      <c r="D990" t="s">
        <v>1021</v>
      </c>
      <c r="E990" s="1" t="s">
        <v>3548</v>
      </c>
      <c r="F990">
        <v>6</v>
      </c>
      <c r="H990">
        <f ca="1">_xlfn.IFNA(SUMIF(MG_3[Column3],Table6[POINTER],MG_3[TOTAL]),"")</f>
        <v>0</v>
      </c>
      <c r="I990">
        <f ca="1">SUM(Table6[[#This Row],[AWAL]],Table6[[#This Row],[M_3]])</f>
        <v>6</v>
      </c>
    </row>
    <row r="991" spans="2:9" hidden="1" x14ac:dyDescent="0.25">
      <c r="B991" t="e">
        <f ca="1">MATCH(Table6[POINTER],MG_3[Column3],0)</f>
        <v>#N/A</v>
      </c>
      <c r="C9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isiorgifancy225ls</v>
      </c>
      <c r="D991" t="s">
        <v>1022</v>
      </c>
      <c r="E991" s="1" t="s">
        <v>3549</v>
      </c>
      <c r="F991">
        <v>2</v>
      </c>
      <c r="H991">
        <f ca="1">_xlfn.IFNA(SUMIF(MG_3[Column3],Table6[POINTER],MG_3[TOTAL]),"")</f>
        <v>0</v>
      </c>
      <c r="I991">
        <f ca="1">SUM(Table6[[#This Row],[AWAL]],Table6[[#This Row],[M_3]])</f>
        <v>2</v>
      </c>
    </row>
    <row r="992" spans="2:9" hidden="1" x14ac:dyDescent="0.25">
      <c r="B992" t="e">
        <f ca="1">MATCH(Table6[POINTER],MG_3[Column3],0)</f>
        <v>#N/A</v>
      </c>
      <c r="C9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isiorgihologramzodiak225ls</v>
      </c>
      <c r="D992" t="s">
        <v>1023</v>
      </c>
      <c r="E992" s="1" t="s">
        <v>3549</v>
      </c>
      <c r="F992">
        <v>1</v>
      </c>
      <c r="H992">
        <f ca="1">_xlfn.IFNA(SUMIF(MG_3[Column3],Table6[POINTER],MG_3[TOTAL]),"")</f>
        <v>0</v>
      </c>
      <c r="I992">
        <f ca="1">SUM(Table6[[#This Row],[AWAL]],Table6[[#This Row],[M_3]])</f>
        <v>1</v>
      </c>
    </row>
    <row r="993" spans="2:9" hidden="1" x14ac:dyDescent="0.25">
      <c r="B993" t="e">
        <f ca="1">MATCH(Table6[POINTER],MG_3[Column3],0)</f>
        <v>#N/A</v>
      </c>
      <c r="C9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isipensil22921048box50</v>
      </c>
      <c r="D993" t="s">
        <v>1024</v>
      </c>
      <c r="E993" s="1" t="s">
        <v>3550</v>
      </c>
      <c r="F993">
        <v>2</v>
      </c>
      <c r="H993">
        <f ca="1">_xlfn.IFNA(SUMIF(MG_3[Column3],Table6[POINTER],MG_3[TOTAL]),"")</f>
        <v>0</v>
      </c>
      <c r="I993">
        <f ca="1">SUM(Table6[[#This Row],[AWAL]],Table6[[#This Row],[M_3]])</f>
        <v>2</v>
      </c>
    </row>
    <row r="994" spans="2:9" hidden="1" x14ac:dyDescent="0.25">
      <c r="B994" t="e">
        <f ca="1">MATCH(Table6[POINTER],MG_3[Column3],0)</f>
        <v>#N/A</v>
      </c>
      <c r="C9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isipensil814811emas1box=14420grs</v>
      </c>
      <c r="D994" t="s">
        <v>1025</v>
      </c>
      <c r="E994" s="1" t="s">
        <v>3452</v>
      </c>
      <c r="F994">
        <v>1</v>
      </c>
      <c r="H994">
        <f ca="1">_xlfn.IFNA(SUMIF(MG_3[Column3],Table6[POINTER],MG_3[TOTAL]),"")</f>
        <v>0</v>
      </c>
      <c r="I994">
        <f ca="1">SUM(Table6[[#This Row],[AWAL]],Table6[[#This Row],[M_3]])</f>
        <v>1</v>
      </c>
    </row>
    <row r="995" spans="2:9" hidden="1" x14ac:dyDescent="0.25">
      <c r="B995" t="e">
        <f ca="1">MATCH(Table6[POINTER],MG_3[Column3],0)</f>
        <v>#N/A</v>
      </c>
      <c r="C9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isipensil818warna1box=14424grs</v>
      </c>
      <c r="D995" t="s">
        <v>1026</v>
      </c>
      <c r="E995" s="1" t="s">
        <v>3551</v>
      </c>
      <c r="F995">
        <v>1</v>
      </c>
      <c r="H995">
        <f ca="1">_xlfn.IFNA(SUMIF(MG_3[Column3],Table6[POINTER],MG_3[TOTAL]),"")</f>
        <v>0</v>
      </c>
      <c r="I995">
        <f ca="1">SUM(Table6[[#This Row],[AWAL]],Table6[[#This Row],[M_3]])</f>
        <v>1</v>
      </c>
    </row>
    <row r="996" spans="2:9" hidden="1" x14ac:dyDescent="0.25">
      <c r="B996" t="e">
        <f ca="1">MATCH(Table6[POINTER],MG_3[Column3],0)</f>
        <v>#N/A</v>
      </c>
      <c r="C9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isipensilgenvanak228405216ls</v>
      </c>
      <c r="D996" t="s">
        <v>1027</v>
      </c>
      <c r="E996" s="1" t="s">
        <v>3544</v>
      </c>
      <c r="F996">
        <v>15</v>
      </c>
      <c r="H996">
        <f ca="1">_xlfn.IFNA(SUMIF(MG_3[Column3],Table6[POINTER],MG_3[TOTAL]),"")</f>
        <v>0</v>
      </c>
      <c r="I996">
        <f ca="1">SUM(Table6[[#This Row],[AWAL]],Table6[[#This Row],[M_3]])</f>
        <v>15</v>
      </c>
    </row>
    <row r="997" spans="2:9" hidden="1" x14ac:dyDescent="0.25">
      <c r="B997" t="e">
        <f ca="1">MATCH(Table6[POINTER],MG_3[Column3],0)</f>
        <v>#N/A</v>
      </c>
      <c r="C9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isipensilknow2270216ls</v>
      </c>
      <c r="D997" t="s">
        <v>1028</v>
      </c>
      <c r="E997" s="1" t="s">
        <v>3544</v>
      </c>
      <c r="F997">
        <v>5</v>
      </c>
      <c r="H997">
        <f ca="1">_xlfn.IFNA(SUMIF(MG_3[Column3],Table6[POINTER],MG_3[TOTAL]),"")</f>
        <v>0</v>
      </c>
      <c r="I997">
        <f ca="1">SUM(Table6[[#This Row],[AWAL]],Table6[[#This Row],[M_3]])</f>
        <v>5</v>
      </c>
    </row>
    <row r="998" spans="2:9" hidden="1" x14ac:dyDescent="0.25">
      <c r="B998" t="e">
        <f ca="1">MATCH(Table6[POINTER],MG_3[Column3],0)</f>
        <v>#N/A</v>
      </c>
      <c r="C9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isipensilmekanik80120240ls</v>
      </c>
      <c r="D998" t="s">
        <v>1029</v>
      </c>
      <c r="E998" s="1" t="s">
        <v>3450</v>
      </c>
      <c r="F998">
        <v>3</v>
      </c>
      <c r="H998">
        <f ca="1">_xlfn.IFNA(SUMIF(MG_3[Column3],Table6[POINTER],MG_3[TOTAL]),"")</f>
        <v>0</v>
      </c>
      <c r="I998">
        <f ca="1">SUM(Table6[[#This Row],[AWAL]],Table6[[#This Row],[M_3]])</f>
        <v>3</v>
      </c>
    </row>
    <row r="999" spans="2:9" hidden="1" x14ac:dyDescent="0.25">
      <c r="B999" t="e">
        <f ca="1">MATCH(Table6[POINTER],MG_3[Column3],0)</f>
        <v>#N/A</v>
      </c>
      <c r="C9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isipensilmp10048box36</v>
      </c>
      <c r="D999" t="s">
        <v>1030</v>
      </c>
      <c r="E999" s="1" t="s">
        <v>3552</v>
      </c>
      <c r="F999">
        <v>2</v>
      </c>
      <c r="H999">
        <f ca="1">_xlfn.IFNA(SUMIF(MG_3[Column3],Table6[POINTER],MG_3[TOTAL]),"")</f>
        <v>0</v>
      </c>
      <c r="I999">
        <f ca="1">SUM(Table6[[#This Row],[AWAL]],Table6[[#This Row],[M_3]])</f>
        <v>2</v>
      </c>
    </row>
    <row r="1000" spans="2:9" hidden="1" x14ac:dyDescent="0.25">
      <c r="B1000" t="e">
        <f ca="1">MATCH(Table6[POINTER],MG_3[Column3],0)</f>
        <v>#N/A</v>
      </c>
      <c r="C10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isipensilmp10120kepalamm1728pc</v>
      </c>
      <c r="D1000" t="s">
        <v>1031</v>
      </c>
      <c r="E1000" s="1" t="s">
        <v>3374</v>
      </c>
      <c r="F1000">
        <v>3</v>
      </c>
      <c r="H1000">
        <f ca="1">_xlfn.IFNA(SUMIF(MG_3[Column3],Table6[POINTER],MG_3[TOTAL]),"")</f>
        <v>0</v>
      </c>
      <c r="I1000">
        <f ca="1">SUM(Table6[[#This Row],[AWAL]],Table6[[#This Row],[M_3]])</f>
        <v>3</v>
      </c>
    </row>
    <row r="1001" spans="2:9" hidden="1" x14ac:dyDescent="0.25">
      <c r="B1001" t="e">
        <f ca="1">MATCH(Table6[POINTER],MG_3[Column3],0)</f>
        <v>#N/A</v>
      </c>
      <c r="C10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isipensilmp10220hk1728pc</v>
      </c>
      <c r="D1001" t="s">
        <v>1032</v>
      </c>
      <c r="E1001" s="1" t="s">
        <v>3374</v>
      </c>
      <c r="F1001">
        <v>3</v>
      </c>
      <c r="H1001">
        <f ca="1">_xlfn.IFNA(SUMIF(MG_3[Column3],Table6[POINTER],MG_3[TOTAL]),"")</f>
        <v>0</v>
      </c>
      <c r="I1001">
        <f ca="1">SUM(Table6[[#This Row],[AWAL]],Table6[[#This Row],[M_3]])</f>
        <v>3</v>
      </c>
    </row>
    <row r="1002" spans="2:9" hidden="1" x14ac:dyDescent="0.25">
      <c r="B1002" t="e">
        <f ca="1">MATCH(Table6[POINTER],MG_3[Column3],0)</f>
        <v>#N/A</v>
      </c>
      <c r="C10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isipensilvtro202b240ls</v>
      </c>
      <c r="D1002" t="s">
        <v>1033</v>
      </c>
      <c r="E1002" s="1" t="s">
        <v>3450</v>
      </c>
      <c r="F1002">
        <v>2</v>
      </c>
      <c r="H1002">
        <f ca="1">_xlfn.IFNA(SUMIF(MG_3[Column3],Table6[POINTER],MG_3[TOTAL]),"")</f>
        <v>0</v>
      </c>
      <c r="I1002">
        <f ca="1">SUM(Table6[[#This Row],[AWAL]],Table6[[#This Row],[M_3]])</f>
        <v>2</v>
      </c>
    </row>
    <row r="1003" spans="2:9" hidden="1" x14ac:dyDescent="0.25">
      <c r="B1003" t="e">
        <f ca="1">MATCH(Table6[POINTER],MG_3[Column3],0)</f>
        <v>#N/A</v>
      </c>
      <c r="C10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isistaplersdi12102310faktur200pak</v>
      </c>
      <c r="D1003" t="s">
        <v>1034</v>
      </c>
      <c r="E1003" s="1" t="s">
        <v>3553</v>
      </c>
      <c r="F1003">
        <v>4</v>
      </c>
      <c r="G1003" t="s">
        <v>3813</v>
      </c>
      <c r="H1003">
        <f ca="1">_xlfn.IFNA(SUMIF(MG_3[Column3],Table6[POINTER],MG_3[TOTAL]),"")</f>
        <v>0</v>
      </c>
      <c r="I1003">
        <f ca="1">SUM(Table6[[#This Row],[AWAL]],Table6[[#This Row],[M_3]])</f>
        <v>4</v>
      </c>
    </row>
    <row r="1004" spans="2:9" hidden="1" x14ac:dyDescent="0.25">
      <c r="B1004" t="e">
        <f ca="1">MATCH(Table6[POINTER],MG_3[Column3],0)</f>
        <v>#N/A</v>
      </c>
      <c r="C10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isistaplersdi1213200pak</v>
      </c>
      <c r="D1004" t="s">
        <v>1035</v>
      </c>
      <c r="E1004" s="1" t="s">
        <v>3553</v>
      </c>
      <c r="F1004">
        <v>1</v>
      </c>
      <c r="H1004">
        <f ca="1">_xlfn.IFNA(SUMIF(MG_3[Column3],Table6[POINTER],MG_3[TOTAL]),"")</f>
        <v>0</v>
      </c>
      <c r="I1004">
        <f ca="1">SUM(Table6[[#This Row],[AWAL]],Table6[[#This Row],[M_3]])</f>
        <v>1</v>
      </c>
    </row>
    <row r="1005" spans="2:9" hidden="1" x14ac:dyDescent="0.25">
      <c r="B1005" t="e">
        <f ca="1">MATCH(Table6[POINTER],MG_3[Column3],0)</f>
        <v>#N/A</v>
      </c>
      <c r="C10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isistaplersdino31204500</v>
      </c>
      <c r="D1005" t="s">
        <v>1036</v>
      </c>
      <c r="E1005" s="1">
        <v>500</v>
      </c>
      <c r="F1005">
        <v>1</v>
      </c>
      <c r="H1005">
        <f ca="1">_xlfn.IFNA(SUMIF(MG_3[Column3],Table6[POINTER],MG_3[TOTAL]),"")</f>
        <v>0</v>
      </c>
      <c r="I1005">
        <f ca="1">SUM(Table6[[#This Row],[AWAL]],Table6[[#This Row],[M_3]])</f>
        <v>1</v>
      </c>
    </row>
    <row r="1006" spans="2:9" hidden="1" x14ac:dyDescent="0.25">
      <c r="B1006" t="e">
        <f ca="1">MATCH(Table6[POINTER],MG_3[Column3],0)</f>
        <v>#N/A</v>
      </c>
      <c r="C10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isistaplersdino31204sdi500</v>
      </c>
      <c r="D1006" t="s">
        <v>3805</v>
      </c>
      <c r="E1006" s="1">
        <v>500</v>
      </c>
      <c r="F1006">
        <v>3</v>
      </c>
      <c r="G1006" t="s">
        <v>3813</v>
      </c>
      <c r="H1006">
        <f ca="1">_xlfn.IFNA(SUMIF(MG_3[Column3],Table6[POINTER],MG_3[TOTAL]),"")</f>
        <v>0</v>
      </c>
      <c r="I1006">
        <f ca="1">SUM(Table6[[#This Row],[AWAL]],Table6[[#This Row],[M_3]])</f>
        <v>3</v>
      </c>
    </row>
    <row r="1007" spans="2:9" hidden="1" x14ac:dyDescent="0.25">
      <c r="B1007" t="e">
        <f ca="1">MATCH(Table6[POINTER],MG_3[Column3],0)</f>
        <v>#N/A</v>
      </c>
      <c r="C10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isistaplessdi1215160box</v>
      </c>
      <c r="D1007" t="s">
        <v>1037</v>
      </c>
      <c r="E1007" s="1" t="s">
        <v>3554</v>
      </c>
      <c r="F1007">
        <v>1</v>
      </c>
      <c r="H1007">
        <f ca="1">_xlfn.IFNA(SUMIF(MG_3[Column3],Table6[POINTER],MG_3[TOTAL]),"")</f>
        <v>0</v>
      </c>
      <c r="I1007">
        <f ca="1">SUM(Table6[[#This Row],[AWAL]],Table6[[#This Row],[M_3]])</f>
        <v>1</v>
      </c>
    </row>
    <row r="1008" spans="2:9" hidden="1" x14ac:dyDescent="0.25">
      <c r="B1008" t="e">
        <f ca="1">MATCH(Table6[POINTER],MG_3[Column3],0)</f>
        <v>#N/A</v>
      </c>
      <c r="C10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isistaplessdi1217160box</v>
      </c>
      <c r="D1008" t="s">
        <v>1038</v>
      </c>
      <c r="E1008" s="1" t="s">
        <v>3554</v>
      </c>
      <c r="F1008">
        <v>1</v>
      </c>
      <c r="H1008">
        <f ca="1">_xlfn.IFNA(SUMIF(MG_3[Column3],Table6[POINTER],MG_3[TOTAL]),"")</f>
        <v>0</v>
      </c>
      <c r="I1008">
        <f ca="1">SUM(Table6[[#This Row],[AWAL]],Table6[[#This Row],[M_3]])</f>
        <v>1</v>
      </c>
    </row>
    <row r="1009" spans="2:9" hidden="1" x14ac:dyDescent="0.25">
      <c r="B1009" t="e">
        <f ca="1">MATCH(Table6[POINTER],MG_3[Column3],0)</f>
        <v>#N/A</v>
      </c>
      <c r="C10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isimatapensilbesarc100631666campur240ls</v>
      </c>
      <c r="D1009" t="s">
        <v>1039</v>
      </c>
      <c r="E1009" s="1" t="s">
        <v>3450</v>
      </c>
      <c r="F1009">
        <v>8</v>
      </c>
      <c r="H1009">
        <f ca="1">_xlfn.IFNA(SUMIF(MG_3[Column3],Table6[POINTER],MG_3[TOTAL]),"")</f>
        <v>0</v>
      </c>
      <c r="I1009">
        <f ca="1">SUM(Table6[[#This Row],[AWAL]],Table6[[#This Row],[M_3]])</f>
        <v>8</v>
      </c>
    </row>
    <row r="1010" spans="2:9" hidden="1" x14ac:dyDescent="0.25">
      <c r="B1010" t="e">
        <f ca="1">MATCH(Table6[POINTER],MG_3[Column3],0)</f>
        <v>#N/A</v>
      </c>
      <c r="C10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isolasidecorativecartoontype15x3m200</v>
      </c>
      <c r="D1010" t="s">
        <v>1040</v>
      </c>
      <c r="E1010" s="1">
        <v>200</v>
      </c>
      <c r="F1010">
        <v>7</v>
      </c>
      <c r="H1010">
        <f ca="1">_xlfn.IFNA(SUMIF(MG_3[Column3],Table6[POINTER],MG_3[TOTAL]),"")</f>
        <v>0</v>
      </c>
      <c r="I1010">
        <f ca="1">SUM(Table6[[#This Row],[AWAL]],Table6[[#This Row],[M_3]])</f>
        <v>7</v>
      </c>
    </row>
    <row r="1011" spans="2:9" hidden="1" x14ac:dyDescent="0.25">
      <c r="B1011" t="e">
        <f ca="1">MATCH(Table6[POINTER],MG_3[Column3],0)</f>
        <v>#N/A</v>
      </c>
      <c r="C10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isolasi1503200</v>
      </c>
      <c r="D1011" t="s">
        <v>1041</v>
      </c>
      <c r="E1011" s="1">
        <v>200</v>
      </c>
      <c r="F1011">
        <v>3</v>
      </c>
      <c r="H1011">
        <f ca="1">_xlfn.IFNA(SUMIF(MG_3[Column3],Table6[POINTER],MG_3[TOTAL]),"")</f>
        <v>0</v>
      </c>
      <c r="I1011">
        <f ca="1">SUM(Table6[[#This Row],[AWAL]],Table6[[#This Row],[M_3]])</f>
        <v>3</v>
      </c>
    </row>
    <row r="1012" spans="2:9" hidden="1" x14ac:dyDescent="0.25">
      <c r="B1012" t="e">
        <f ca="1">MATCH(Table6[POINTER],MG_3[Column3],0)</f>
        <v>#N/A</v>
      </c>
      <c r="C10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isolasifancytbg5060tabung</v>
      </c>
      <c r="D1012" t="s">
        <v>1042</v>
      </c>
      <c r="E1012" s="1" t="s">
        <v>3555</v>
      </c>
      <c r="F1012">
        <v>15</v>
      </c>
      <c r="H1012">
        <f ca="1">_xlfn.IFNA(SUMIF(MG_3[Column3],Table6[POINTER],MG_3[TOTAL]),"")</f>
        <v>0</v>
      </c>
      <c r="I1012">
        <f ca="1">SUM(Table6[[#This Row],[AWAL]],Table6[[#This Row],[M_3]])</f>
        <v>15</v>
      </c>
    </row>
    <row r="1013" spans="2:9" hidden="1" x14ac:dyDescent="0.25">
      <c r="B1013" t="e">
        <f ca="1">MATCH(Table6[POINTER],MG_3[Column3],0)</f>
        <v>#N/A</v>
      </c>
      <c r="C10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isolasinational120</v>
      </c>
      <c r="D1013" t="s">
        <v>1043</v>
      </c>
      <c r="E1013" s="1">
        <v>120</v>
      </c>
      <c r="F1013">
        <v>13</v>
      </c>
      <c r="H1013">
        <f ca="1">_xlfn.IFNA(SUMIF(MG_3[Column3],Table6[POINTER],MG_3[TOTAL]),"")</f>
        <v>0</v>
      </c>
      <c r="I1013">
        <f ca="1">SUM(Table6[[#This Row],[AWAL]],Table6[[#This Row],[M_3]])</f>
        <v>13</v>
      </c>
    </row>
    <row r="1014" spans="2:9" hidden="1" x14ac:dyDescent="0.25">
      <c r="B1014" t="e">
        <f ca="1">MATCH(Table6[POINTER],MG_3[Column3],0)</f>
        <v>#N/A</v>
      </c>
      <c r="C10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isolasiwarnapoloskecilbo5076200</v>
      </c>
      <c r="D1014" t="s">
        <v>1044</v>
      </c>
      <c r="E1014" s="1">
        <v>200</v>
      </c>
      <c r="F1014">
        <v>6</v>
      </c>
      <c r="H1014">
        <f ca="1">_xlfn.IFNA(SUMIF(MG_3[Column3],Table6[POINTER],MG_3[TOTAL]),"")</f>
        <v>0</v>
      </c>
      <c r="I1014">
        <f ca="1">SUM(Table6[[#This Row],[AWAL]],Table6[[#This Row],[M_3]])</f>
        <v>6</v>
      </c>
    </row>
    <row r="1015" spans="2:9" hidden="1" x14ac:dyDescent="0.25">
      <c r="B1015" t="e">
        <f ca="1">MATCH(Table6[POINTER],MG_3[Column3],0)</f>
        <v>#N/A</v>
      </c>
      <c r="C10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jangka5001j036324ls</v>
      </c>
      <c r="D1015" t="s">
        <v>1045</v>
      </c>
      <c r="E1015" s="1" t="s">
        <v>3310</v>
      </c>
      <c r="F1015">
        <v>4</v>
      </c>
      <c r="H1015">
        <f ca="1">_xlfn.IFNA(SUMIF(MG_3[Column3],Table6[POINTER],MG_3[TOTAL]),"")</f>
        <v>0</v>
      </c>
      <c r="I1015">
        <f ca="1">SUM(Table6[[#This Row],[AWAL]],Table6[[#This Row],[M_3]])</f>
        <v>4</v>
      </c>
    </row>
    <row r="1016" spans="2:9" hidden="1" x14ac:dyDescent="0.25">
      <c r="B1016" t="e">
        <f ca="1">MATCH(Table6[POINTER],MG_3[Column3],0)</f>
        <v>#N/A</v>
      </c>
      <c r="C10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jangkaa53328fancy24ls</v>
      </c>
      <c r="D1016" t="s">
        <v>1046</v>
      </c>
      <c r="E1016" s="1" t="s">
        <v>3310</v>
      </c>
      <c r="F1016">
        <v>4</v>
      </c>
      <c r="H1016">
        <f ca="1">_xlfn.IFNA(SUMIF(MG_3[Column3],Table6[POINTER],MG_3[TOTAL]),"")</f>
        <v>0</v>
      </c>
      <c r="I1016">
        <f ca="1">SUM(Table6[[#This Row],[AWAL]],Table6[[#This Row],[M_3]])</f>
        <v>4</v>
      </c>
    </row>
    <row r="1017" spans="2:9" hidden="1" x14ac:dyDescent="0.25">
      <c r="B1017" t="e">
        <f ca="1">MATCH(Table6[POINTER],MG_3[Column3],0)</f>
        <v>#N/A</v>
      </c>
      <c r="C10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jangkabesi4001bofa20ls</v>
      </c>
      <c r="D1017" t="s">
        <v>1047</v>
      </c>
      <c r="E1017" s="1" t="s">
        <v>3309</v>
      </c>
      <c r="F1017">
        <v>6</v>
      </c>
      <c r="H1017">
        <f ca="1">_xlfn.IFNA(SUMIF(MG_3[Column3],Table6[POINTER],MG_3[TOTAL]),"")</f>
        <v>0</v>
      </c>
      <c r="I1017">
        <f ca="1">SUM(Table6[[#This Row],[AWAL]],Table6[[#This Row],[M_3]])</f>
        <v>6</v>
      </c>
    </row>
    <row r="1018" spans="2:9" hidden="1" x14ac:dyDescent="0.25">
      <c r="B1018" t="e">
        <f ca="1">MATCH(Table6[POINTER],MG_3[Column3],0)</f>
        <v>#N/A</v>
      </c>
      <c r="C10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jangkajf802124lsn</v>
      </c>
      <c r="D1018" t="s">
        <v>1048</v>
      </c>
      <c r="E1018" s="1" t="s">
        <v>3498</v>
      </c>
      <c r="F1018">
        <v>36</v>
      </c>
      <c r="H1018">
        <f ca="1">_xlfn.IFNA(SUMIF(MG_3[Column3],Table6[POINTER],MG_3[TOTAL]),"")</f>
        <v>0</v>
      </c>
      <c r="I1018">
        <f ca="1">SUM(Table6[[#This Row],[AWAL]],Table6[[#This Row],[M_3]])</f>
        <v>36</v>
      </c>
    </row>
    <row r="1019" spans="2:9" hidden="1" x14ac:dyDescent="0.25">
      <c r="B1019" t="e">
        <f ca="1">MATCH(Table6[POINTER],MG_3[Column3],0)</f>
        <v>#N/A</v>
      </c>
      <c r="C10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jangkamt250624ls</v>
      </c>
      <c r="D1019" t="s">
        <v>1049</v>
      </c>
      <c r="E1019" s="1" t="s">
        <v>3310</v>
      </c>
      <c r="F1019">
        <v>4</v>
      </c>
      <c r="H1019">
        <f ca="1">_xlfn.IFNA(SUMIF(MG_3[Column3],Table6[POINTER],MG_3[TOTAL]),"")</f>
        <v>0</v>
      </c>
      <c r="I1019">
        <f ca="1">SUM(Table6[[#This Row],[AWAL]],Table6[[#This Row],[M_3]])</f>
        <v>4</v>
      </c>
    </row>
    <row r="1020" spans="2:9" hidden="1" x14ac:dyDescent="0.25">
      <c r="B1020" t="e">
        <f ca="1">MATCH(Table6[POINTER],MG_3[Column3],0)</f>
        <v>#N/A</v>
      </c>
      <c r="C10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jangkastarmon24ls</v>
      </c>
      <c r="D1020" t="s">
        <v>1050</v>
      </c>
      <c r="E1020" s="1" t="s">
        <v>3310</v>
      </c>
      <c r="F1020">
        <v>15</v>
      </c>
      <c r="H1020">
        <f ca="1">_xlfn.IFNA(SUMIF(MG_3[Column3],Table6[POINTER],MG_3[TOTAL]),"")</f>
        <v>0</v>
      </c>
      <c r="I1020">
        <f ca="1">SUM(Table6[[#This Row],[AWAL]],Table6[[#This Row],[M_3]])</f>
        <v>15</v>
      </c>
    </row>
    <row r="1021" spans="2:9" hidden="1" x14ac:dyDescent="0.25">
      <c r="B1021" t="e">
        <f ca="1">MATCH(Table6[POINTER],MG_3[Column3],0)</f>
        <v>#N/A</v>
      </c>
      <c r="C10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jangkatz400124lsn</v>
      </c>
      <c r="D1021" t="s">
        <v>1051</v>
      </c>
      <c r="E1021" s="1" t="s">
        <v>3498</v>
      </c>
      <c r="F1021">
        <v>3</v>
      </c>
      <c r="H1021">
        <f ca="1">_xlfn.IFNA(SUMIF(MG_3[Column3],Table6[POINTER],MG_3[TOTAL]),"")</f>
        <v>0</v>
      </c>
      <c r="I1021">
        <f ca="1">SUM(Table6[[#This Row],[AWAL]],Table6[[#This Row],[M_3]])</f>
        <v>3</v>
      </c>
    </row>
    <row r="1022" spans="2:9" hidden="1" x14ac:dyDescent="0.25">
      <c r="B1022" t="e">
        <f ca="1">MATCH(Table6[POINTER],MG_3[Column3],0)</f>
        <v>#N/A</v>
      </c>
      <c r="C10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jangkatz818624lsn</v>
      </c>
      <c r="D1022" t="s">
        <v>1052</v>
      </c>
      <c r="E1022" s="1" t="s">
        <v>3498</v>
      </c>
      <c r="F1022">
        <v>10</v>
      </c>
      <c r="H1022">
        <f ca="1">_xlfn.IFNA(SUMIF(MG_3[Column3],Table6[POINTER],MG_3[TOTAL]),"")</f>
        <v>0</v>
      </c>
      <c r="I1022">
        <f ca="1">SUM(Table6[[#This Row],[AWAL]],Table6[[#This Row],[M_3]])</f>
        <v>10</v>
      </c>
    </row>
    <row r="1023" spans="2:9" hidden="1" x14ac:dyDescent="0.25">
      <c r="B1023" t="e">
        <f ca="1">MATCH(Table6[POINTER],MG_3[Column3],0)</f>
        <v>#N/A</v>
      </c>
      <c r="C10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jangkaxb55001a24ls</v>
      </c>
      <c r="D1023" t="s">
        <v>1053</v>
      </c>
      <c r="E1023" s="1" t="s">
        <v>3310</v>
      </c>
      <c r="F1023">
        <v>1</v>
      </c>
      <c r="H1023">
        <f ca="1">_xlfn.IFNA(SUMIF(MG_3[Column3],Table6[POINTER],MG_3[TOTAL]),"")</f>
        <v>0</v>
      </c>
      <c r="I1023">
        <f ca="1">SUM(Table6[[#This Row],[AWAL]],Table6[[#This Row],[M_3]])</f>
        <v>1</v>
      </c>
    </row>
    <row r="1024" spans="2:9" hidden="1" x14ac:dyDescent="0.25">
      <c r="B1024" t="e">
        <f ca="1">MATCH(Table6[POINTER],MG_3[Column3],0)</f>
        <v>#N/A</v>
      </c>
      <c r="C10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jarumhijabgp502450box</v>
      </c>
      <c r="D1024" t="s">
        <v>1054</v>
      </c>
      <c r="E1024" s="1" t="s">
        <v>3502</v>
      </c>
      <c r="F1024">
        <v>1</v>
      </c>
      <c r="H1024">
        <f ca="1">_xlfn.IFNA(SUMIF(MG_3[Column3],Table6[POINTER],MG_3[TOTAL]),"")</f>
        <v>0</v>
      </c>
      <c r="I1024">
        <f ca="1">SUM(Table6[[#This Row],[AWAL]],Table6[[#This Row],[M_3]])</f>
        <v>1</v>
      </c>
    </row>
    <row r="1025" spans="2:9" hidden="1" x14ac:dyDescent="0.25">
      <c r="B1025" t="e">
        <f ca="1">MATCH(Table6[POINTER],MG_3[Column3],0)</f>
        <v>#N/A</v>
      </c>
      <c r="C10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jarummontebesar1440pc</v>
      </c>
      <c r="D1025" t="s">
        <v>1055</v>
      </c>
      <c r="E1025" s="1" t="s">
        <v>3353</v>
      </c>
      <c r="F1025">
        <v>1</v>
      </c>
      <c r="H1025">
        <f ca="1">_xlfn.IFNA(SUMIF(MG_3[Column3],Table6[POINTER],MG_3[TOTAL]),"")</f>
        <v>0</v>
      </c>
      <c r="I1025">
        <f ca="1">SUM(Table6[[#This Row],[AWAL]],Table6[[#This Row],[M_3]])</f>
        <v>1</v>
      </c>
    </row>
    <row r="1026" spans="2:9" hidden="1" x14ac:dyDescent="0.25">
      <c r="B1026" t="e">
        <f ca="1">MATCH(Table6[POINTER],MG_3[Column3],0)</f>
        <v>#N/A</v>
      </c>
      <c r="C10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jarumpentolbungano1500pcs</v>
      </c>
      <c r="D1026" t="s">
        <v>1056</v>
      </c>
      <c r="E1026" s="1" t="s">
        <v>3537</v>
      </c>
      <c r="F1026">
        <v>4</v>
      </c>
      <c r="H1026">
        <f ca="1">_xlfn.IFNA(SUMIF(MG_3[Column3],Table6[POINTER],MG_3[TOTAL]),"")</f>
        <v>0</v>
      </c>
      <c r="I1026">
        <f ca="1">SUM(Table6[[#This Row],[AWAL]],Table6[[#This Row],[M_3]])</f>
        <v>4</v>
      </c>
    </row>
    <row r="1027" spans="2:9" hidden="1" x14ac:dyDescent="0.25">
      <c r="B1027" t="e">
        <f ca="1">MATCH(Table6[POINTER],MG_3[Column3],0)</f>
        <v>#N/A</v>
      </c>
      <c r="C10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jarumpentoljj40120ls</v>
      </c>
      <c r="D1027" t="s">
        <v>1057</v>
      </c>
      <c r="E1027" s="1" t="s">
        <v>3329</v>
      </c>
      <c r="F1027">
        <v>8</v>
      </c>
      <c r="H1027">
        <f ca="1">_xlfn.IFNA(SUMIF(MG_3[Column3],Table6[POINTER],MG_3[TOTAL]),"")</f>
        <v>0</v>
      </c>
      <c r="I1027">
        <f ca="1">SUM(Table6[[#This Row],[AWAL]],Table6[[#This Row],[M_3]])</f>
        <v>8</v>
      </c>
    </row>
    <row r="1028" spans="2:9" hidden="1" x14ac:dyDescent="0.25">
      <c r="B1028" t="e">
        <f ca="1">MATCH(Table6[POINTER],MG_3[Column3],0)</f>
        <v>#N/A</v>
      </c>
      <c r="C10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jarumpentolmika401000</v>
      </c>
      <c r="D1028" t="s">
        <v>1058</v>
      </c>
      <c r="E1028" s="1">
        <v>1000</v>
      </c>
      <c r="F1028">
        <v>76</v>
      </c>
      <c r="H1028">
        <f ca="1">_xlfn.IFNA(SUMIF(MG_3[Column3],Table6[POINTER],MG_3[TOTAL]),"")</f>
        <v>0</v>
      </c>
      <c r="I1028">
        <f ca="1">SUM(Table6[[#This Row],[AWAL]],Table6[[#This Row],[M_3]])</f>
        <v>76</v>
      </c>
    </row>
    <row r="1029" spans="2:9" hidden="1" x14ac:dyDescent="0.25">
      <c r="B1029" t="e">
        <f ca="1">MATCH(Table6[POINTER],MG_3[Column3],0)</f>
        <v>#N/A</v>
      </c>
      <c r="C10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jashujanponchob201100</v>
      </c>
      <c r="D1029" t="s">
        <v>1059</v>
      </c>
      <c r="E1029" s="1">
        <v>100</v>
      </c>
      <c r="F1029">
        <v>6</v>
      </c>
      <c r="H1029">
        <f ca="1">_xlfn.IFNA(SUMIF(MG_3[Column3],Table6[POINTER],MG_3[TOTAL]),"")</f>
        <v>0</v>
      </c>
      <c r="I1029">
        <f ca="1">SUM(Table6[[#This Row],[AWAL]],Table6[[#This Row],[M_3]])</f>
        <v>6</v>
      </c>
    </row>
    <row r="1030" spans="2:9" hidden="1" x14ac:dyDescent="0.25">
      <c r="B1030" t="e">
        <f ca="1">MATCH(Table6[POINTER],MG_3[Column3],0)</f>
        <v>#N/A</v>
      </c>
      <c r="C10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jepitanenterjep107etj10000</v>
      </c>
      <c r="D1030" t="s">
        <v>1060</v>
      </c>
      <c r="E1030" s="1">
        <v>10000</v>
      </c>
      <c r="F1030">
        <v>8</v>
      </c>
      <c r="H1030">
        <f ca="1">_xlfn.IFNA(SUMIF(MG_3[Column3],Table6[POINTER],MG_3[TOTAL]),"")</f>
        <v>0</v>
      </c>
      <c r="I1030">
        <f ca="1">SUM(Table6[[#This Row],[AWAL]],Table6[[#This Row],[M_3]])</f>
        <v>8</v>
      </c>
    </row>
    <row r="1031" spans="2:9" hidden="1" x14ac:dyDescent="0.25">
      <c r="B1031" t="e">
        <f ca="1">MATCH(Table6[POINTER],MG_3[Column3],0)</f>
        <v>#N/A</v>
      </c>
      <c r="C10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jepitansaja10000pc</v>
      </c>
      <c r="D1031" t="s">
        <v>1061</v>
      </c>
      <c r="E1031" s="1" t="s">
        <v>3556</v>
      </c>
      <c r="F1031">
        <v>35</v>
      </c>
      <c r="H1031">
        <f ca="1">_xlfn.IFNA(SUMIF(MG_3[Column3],Table6[POINTER],MG_3[TOTAL]),"")</f>
        <v>0</v>
      </c>
      <c r="I1031">
        <f ca="1">SUM(Table6[[#This Row],[AWAL]],Table6[[#This Row],[M_3]])</f>
        <v>35</v>
      </c>
    </row>
    <row r="1032" spans="2:9" hidden="1" x14ac:dyDescent="0.25">
      <c r="B1032" t="e">
        <f ca="1">MATCH(Table6[POINTER],MG_3[Column3],0)</f>
        <v>#N/A</v>
      </c>
      <c r="C10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klipatorigamic037600</v>
      </c>
      <c r="D1032" t="s">
        <v>1062</v>
      </c>
      <c r="E1032" s="1">
        <v>600</v>
      </c>
      <c r="F1032">
        <v>9</v>
      </c>
      <c r="H1032">
        <f ca="1">_xlfn.IFNA(SUMIF(MG_3[Column3],Table6[POINTER],MG_3[TOTAL]),"")</f>
        <v>0</v>
      </c>
      <c r="I1032">
        <f ca="1">SUM(Table6[[#This Row],[AWAL]],Table6[[#This Row],[M_3]])</f>
        <v>9</v>
      </c>
    </row>
    <row r="1033" spans="2:9" hidden="1" x14ac:dyDescent="0.25">
      <c r="B1033" t="e">
        <f ca="1">MATCH(Table6[POINTER],MG_3[Column3],0)</f>
        <v>#N/A</v>
      </c>
      <c r="C10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klipatorigamihl305270pc</v>
      </c>
      <c r="D1033" t="s">
        <v>1063</v>
      </c>
      <c r="E1033" s="1" t="s">
        <v>3557</v>
      </c>
      <c r="F1033">
        <v>4</v>
      </c>
      <c r="H1033">
        <f ca="1">_xlfn.IFNA(SUMIF(MG_3[Column3],Table6[POINTER],MG_3[TOTAL]),"")</f>
        <v>0</v>
      </c>
      <c r="I1033">
        <f ca="1">SUM(Table6[[#This Row],[AWAL]],Table6[[#This Row],[M_3]])</f>
        <v>4</v>
      </c>
    </row>
    <row r="1034" spans="2:9" hidden="1" x14ac:dyDescent="0.25">
      <c r="B1034" t="e">
        <f ca="1">MATCH(Table6[POINTER],MG_3[Column3],0)</f>
        <v>#N/A</v>
      </c>
      <c r="C10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kacapembesar82651728pc</v>
      </c>
      <c r="D1034" t="s">
        <v>1064</v>
      </c>
      <c r="E1034" s="1" t="s">
        <v>3374</v>
      </c>
      <c r="F1034">
        <v>3</v>
      </c>
      <c r="H1034">
        <f ca="1">_xlfn.IFNA(SUMIF(MG_3[Column3],Table6[POINTER],MG_3[TOTAL]),"")</f>
        <v>0</v>
      </c>
      <c r="I1034">
        <f ca="1">SUM(Table6[[#This Row],[AWAL]],Table6[[#This Row],[M_3]])</f>
        <v>3</v>
      </c>
    </row>
    <row r="1035" spans="2:9" hidden="1" x14ac:dyDescent="0.25">
      <c r="B1035" t="e">
        <f ca="1">MATCH(Table6[POINTER],MG_3[Column3],0)</f>
        <v>#N/A</v>
      </c>
      <c r="C10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kacapembesarkuncisd8848160ls</v>
      </c>
      <c r="D1035" t="s">
        <v>1065</v>
      </c>
      <c r="E1035" s="1" t="s">
        <v>3428</v>
      </c>
      <c r="F1035">
        <v>1</v>
      </c>
      <c r="H1035">
        <f ca="1">_xlfn.IFNA(SUMIF(MG_3[Column3],Table6[POINTER],MG_3[TOTAL]),"")</f>
        <v>0</v>
      </c>
      <c r="I1035">
        <f ca="1">SUM(Table6[[#This Row],[AWAL]],Table6[[#This Row],[M_3]])</f>
        <v>1</v>
      </c>
    </row>
    <row r="1036" spans="2:9" hidden="1" x14ac:dyDescent="0.25">
      <c r="B1036" t="e">
        <f ca="1">MATCH(Table6[POINTER],MG_3[Column3],0)</f>
        <v>#N/A</v>
      </c>
      <c r="C10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kacapembesarn3775dh180pc</v>
      </c>
      <c r="D1036" t="s">
        <v>1066</v>
      </c>
      <c r="E1036" s="1" t="s">
        <v>3387</v>
      </c>
      <c r="F1036">
        <v>3</v>
      </c>
      <c r="H1036">
        <f ca="1">_xlfn.IFNA(SUMIF(MG_3[Column3],Table6[POINTER],MG_3[TOTAL]),"")</f>
        <v>0</v>
      </c>
      <c r="I1036">
        <f ca="1">SUM(Table6[[#This Row],[AWAL]],Table6[[#This Row],[M_3]])</f>
        <v>3</v>
      </c>
    </row>
    <row r="1037" spans="2:9" hidden="1" x14ac:dyDescent="0.25">
      <c r="B1037" t="e">
        <f ca="1">MATCH(Table6[POINTER],MG_3[Column3],0)</f>
        <v>#N/A</v>
      </c>
      <c r="C10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kacapembesartf75rakit10ls</v>
      </c>
      <c r="D1037" t="s">
        <v>1067</v>
      </c>
      <c r="E1037" s="1" t="s">
        <v>3379</v>
      </c>
      <c r="F1037">
        <v>3</v>
      </c>
      <c r="H1037">
        <f ca="1">_xlfn.IFNA(SUMIF(MG_3[Column3],Table6[POINTER],MG_3[TOTAL]),"")</f>
        <v>0</v>
      </c>
      <c r="I1037">
        <f ca="1">SUM(Table6[[#This Row],[AWAL]],Table6[[#This Row],[M_3]])</f>
        <v>3</v>
      </c>
    </row>
    <row r="1038" spans="2:9" hidden="1" x14ac:dyDescent="0.25">
      <c r="B1038" t="e">
        <f ca="1">MATCH(Table6[POINTER],MG_3[Column3],0)</f>
        <v>#N/A</v>
      </c>
      <c r="C10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kacapembesartfbiasa5020lsn</v>
      </c>
      <c r="D1038" t="s">
        <v>1068</v>
      </c>
      <c r="E1038" s="1" t="s">
        <v>3532</v>
      </c>
      <c r="F1038">
        <v>1</v>
      </c>
      <c r="H1038">
        <f ca="1">_xlfn.IFNA(SUMIF(MG_3[Column3],Table6[POINTER],MG_3[TOTAL]),"")</f>
        <v>0</v>
      </c>
      <c r="I1038">
        <f ca="1">SUM(Table6[[#This Row],[AWAL]],Table6[[#This Row],[M_3]])</f>
        <v>1</v>
      </c>
    </row>
    <row r="1039" spans="2:9" hidden="1" x14ac:dyDescent="0.25">
      <c r="B1039" t="e">
        <f ca="1">MATCH(Table6[POINTER],MG_3[Column3],0)</f>
        <v>#N/A</v>
      </c>
      <c r="C10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kacapembesarkompas1000gf504set</v>
      </c>
      <c r="D1039" t="s">
        <v>1069</v>
      </c>
      <c r="E1039" s="1" t="s">
        <v>3558</v>
      </c>
      <c r="F1039">
        <v>7</v>
      </c>
      <c r="H1039">
        <f ca="1">_xlfn.IFNA(SUMIF(MG_3[Column3],Table6[POINTER],MG_3[TOTAL]),"")</f>
        <v>0</v>
      </c>
      <c r="I1039">
        <f ca="1">SUM(Table6[[#This Row],[AWAL]],Table6[[#This Row],[M_3]])</f>
        <v>7</v>
      </c>
    </row>
    <row r="1040" spans="2:9" hidden="1" x14ac:dyDescent="0.25">
      <c r="B1040" t="e">
        <f ca="1">MATCH(Table6[POINTER],MG_3[Column3],0)</f>
        <v>#N/A</v>
      </c>
      <c r="C10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kantongplastik18x36700</v>
      </c>
      <c r="D1040" t="s">
        <v>1070</v>
      </c>
      <c r="E1040" s="1">
        <v>700</v>
      </c>
      <c r="F1040">
        <v>5</v>
      </c>
      <c r="H1040">
        <f ca="1">_xlfn.IFNA(SUMIF(MG_3[Column3],Table6[POINTER],MG_3[TOTAL]),"")</f>
        <v>0</v>
      </c>
      <c r="I1040">
        <f ca="1">SUM(Table6[[#This Row],[AWAL]],Table6[[#This Row],[M_3]])</f>
        <v>5</v>
      </c>
    </row>
    <row r="1041" spans="2:9" hidden="1" x14ac:dyDescent="0.25">
      <c r="B1041" t="e">
        <f ca="1">MATCH(Table6[POINTER],MG_3[Column3],0)</f>
        <v>#N/A</v>
      </c>
      <c r="C10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kantongplastik25x50560</v>
      </c>
      <c r="D1041" t="s">
        <v>1071</v>
      </c>
      <c r="E1041" s="1">
        <v>560</v>
      </c>
      <c r="F1041">
        <v>1</v>
      </c>
      <c r="H1041">
        <f ca="1">_xlfn.IFNA(SUMIF(MG_3[Column3],Table6[POINTER],MG_3[TOTAL]),"")</f>
        <v>0</v>
      </c>
      <c r="I1041">
        <f ca="1">SUM(Table6[[#This Row],[AWAL]],Table6[[#This Row],[M_3]])</f>
        <v>1</v>
      </c>
    </row>
    <row r="1042" spans="2:9" hidden="1" x14ac:dyDescent="0.25">
      <c r="B1042" t="e">
        <f ca="1">MATCH(Table6[POINTER],MG_3[Column3],0)</f>
        <v>#N/A</v>
      </c>
      <c r="C10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kantongplastikpitabch400</v>
      </c>
      <c r="D1042" t="s">
        <v>1072</v>
      </c>
      <c r="E1042" s="1">
        <v>400</v>
      </c>
      <c r="F1042">
        <v>7</v>
      </c>
      <c r="H1042">
        <f ca="1">_xlfn.IFNA(SUMIF(MG_3[Column3],Table6[POINTER],MG_3[TOTAL]),"")</f>
        <v>0</v>
      </c>
      <c r="I1042">
        <f ca="1">SUM(Table6[[#This Row],[AWAL]],Table6[[#This Row],[M_3]])</f>
        <v>7</v>
      </c>
    </row>
    <row r="1043" spans="2:9" hidden="1" x14ac:dyDescent="0.25">
      <c r="B1043" t="e">
        <f ca="1">MATCH(Table6[POINTER],MG_3[Column3],0)</f>
        <v>#N/A</v>
      </c>
      <c r="C10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kantongultahkecildisney600</v>
      </c>
      <c r="D1043" t="s">
        <v>1073</v>
      </c>
      <c r="E1043" s="1">
        <v>600</v>
      </c>
      <c r="F1043">
        <v>1</v>
      </c>
      <c r="H1043">
        <f ca="1">_xlfn.IFNA(SUMIF(MG_3[Column3],Table6[POINTER],MG_3[TOTAL]),"")</f>
        <v>0</v>
      </c>
      <c r="I1043">
        <f ca="1">SUM(Table6[[#This Row],[AWAL]],Table6[[#This Row],[M_3]])</f>
        <v>1</v>
      </c>
    </row>
    <row r="1044" spans="2:9" hidden="1" x14ac:dyDescent="0.25">
      <c r="B1044" t="e">
        <f ca="1">MATCH(Table6[POINTER],MG_3[Column3],0)</f>
        <v>#N/A</v>
      </c>
      <c r="C10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karbonsbdoubleb50pak</v>
      </c>
      <c r="D1044" t="s">
        <v>1074</v>
      </c>
      <c r="E1044" s="1" t="s">
        <v>3407</v>
      </c>
      <c r="F1044">
        <v>5</v>
      </c>
      <c r="H1044">
        <f ca="1">_xlfn.IFNA(SUMIF(MG_3[Column3],Table6[POINTER],MG_3[TOTAL]),"")</f>
        <v>0</v>
      </c>
      <c r="I1044">
        <f ca="1">SUM(Table6[[#This Row],[AWAL]],Table6[[#This Row],[M_3]])</f>
        <v>5</v>
      </c>
    </row>
    <row r="1045" spans="2:9" hidden="1" x14ac:dyDescent="0.25">
      <c r="B1045" t="e">
        <f ca="1">MATCH(Table6[POINTER],MG_3[Column3],0)</f>
        <v>#N/A</v>
      </c>
      <c r="C10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karbonsbdoubleb50pak</v>
      </c>
      <c r="D1045" t="s">
        <v>1074</v>
      </c>
      <c r="E1045" s="1" t="s">
        <v>3407</v>
      </c>
      <c r="F1045">
        <v>3</v>
      </c>
      <c r="G1045" t="s">
        <v>3813</v>
      </c>
      <c r="H1045">
        <f ca="1">_xlfn.IFNA(SUMIF(MG_3[Column3],Table6[POINTER],MG_3[TOTAL]),"")</f>
        <v>0</v>
      </c>
      <c r="I1045">
        <f ca="1">SUM(Table6[[#This Row],[AWAL]],Table6[[#This Row],[M_3]])</f>
        <v>3</v>
      </c>
    </row>
    <row r="1046" spans="2:9" hidden="1" x14ac:dyDescent="0.25">
      <c r="B1046" t="e">
        <f ca="1">MATCH(Table6[POINTER],MG_3[Column3],0)</f>
        <v>#N/A</v>
      </c>
      <c r="C10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karetbebekb125pak</v>
      </c>
      <c r="D1046" t="s">
        <v>1075</v>
      </c>
      <c r="E1046" s="1" t="s">
        <v>3559</v>
      </c>
      <c r="F1046">
        <v>1</v>
      </c>
      <c r="H1046">
        <f ca="1">_xlfn.IFNA(SUMIF(MG_3[Column3],Table6[POINTER],MG_3[TOTAL]),"")</f>
        <v>0</v>
      </c>
      <c r="I1046">
        <f ca="1">SUM(Table6[[#This Row],[AWAL]],Table6[[#This Row],[M_3]])</f>
        <v>1</v>
      </c>
    </row>
    <row r="1047" spans="2:9" hidden="1" x14ac:dyDescent="0.25">
      <c r="B1047" t="e">
        <f ca="1">MATCH(Table6[POINTER],MG_3[Column3],0)</f>
        <v>#N/A</v>
      </c>
      <c r="C10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karetpentilkbebek500</v>
      </c>
      <c r="D1047" t="s">
        <v>1076</v>
      </c>
      <c r="E1047" s="1">
        <v>500</v>
      </c>
      <c r="F1047">
        <v>1</v>
      </c>
      <c r="H1047">
        <f ca="1">_xlfn.IFNA(SUMIF(MG_3[Column3],Table6[POINTER],MG_3[TOTAL]),"")</f>
        <v>0</v>
      </c>
      <c r="I1047">
        <f ca="1">SUM(Table6[[#This Row],[AWAL]],Table6[[#This Row],[M_3]])</f>
        <v>1</v>
      </c>
    </row>
    <row r="1048" spans="2:9" hidden="1" x14ac:dyDescent="0.25">
      <c r="B1048" t="e">
        <f ca="1">MATCH(Table6[POINTER],MG_3[Column3],0)</f>
        <v>#N/A</v>
      </c>
      <c r="C10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karetpentillegendak600</v>
      </c>
      <c r="D1048" t="s">
        <v>1077</v>
      </c>
      <c r="E1048" s="1">
        <v>600</v>
      </c>
      <c r="F1048">
        <v>3</v>
      </c>
      <c r="H1048">
        <f ca="1">_xlfn.IFNA(SUMIF(MG_3[Column3],Table6[POINTER],MG_3[TOTAL]),"")</f>
        <v>0</v>
      </c>
      <c r="I1048">
        <f ca="1">SUM(Table6[[#This Row],[AWAL]],Table6[[#This Row],[M_3]])</f>
        <v>3</v>
      </c>
    </row>
    <row r="1049" spans="2:9" hidden="1" x14ac:dyDescent="0.25">
      <c r="B1049" t="e">
        <f ca="1">MATCH(Table6[POINTER],MG_3[Column3],0)</f>
        <v>#N/A</v>
      </c>
      <c r="C10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kartunamafancyholo2520</v>
      </c>
      <c r="D1049" t="s">
        <v>1078</v>
      </c>
      <c r="E1049" s="1">
        <v>2520</v>
      </c>
      <c r="F1049">
        <v>8</v>
      </c>
      <c r="H1049">
        <f ca="1">_xlfn.IFNA(SUMIF(MG_3[Column3],Table6[POINTER],MG_3[TOTAL]),"")</f>
        <v>0</v>
      </c>
      <c r="I1049">
        <f ca="1">SUM(Table6[[#This Row],[AWAL]],Table6[[#This Row],[M_3]])</f>
        <v>8</v>
      </c>
    </row>
    <row r="1050" spans="2:9" hidden="1" x14ac:dyDescent="0.25">
      <c r="B1050" t="e">
        <f ca="1">MATCH(Table6[POINTER],MG_3[Column3],0)</f>
        <v>#N/A</v>
      </c>
      <c r="C10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kartunamafancyholo3780</v>
      </c>
      <c r="D1050" t="s">
        <v>1078</v>
      </c>
      <c r="E1050" s="1">
        <v>3780</v>
      </c>
      <c r="F1050">
        <v>4</v>
      </c>
      <c r="H1050">
        <f ca="1">_xlfn.IFNA(SUMIF(MG_3[Column3],Table6[POINTER],MG_3[TOTAL]),"")</f>
        <v>0</v>
      </c>
      <c r="I1050">
        <f ca="1">SUM(Table6[[#This Row],[AWAL]],Table6[[#This Row],[M_3]])</f>
        <v>4</v>
      </c>
    </row>
    <row r="1051" spans="2:9" hidden="1" x14ac:dyDescent="0.25">
      <c r="B1051" t="e">
        <f ca="1">MATCH(Table6[POINTER],MG_3[Column3],0)</f>
        <v>#N/A</v>
      </c>
      <c r="C10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kartustockfoliohj10pak</v>
      </c>
      <c r="D1051" t="s">
        <v>1079</v>
      </c>
      <c r="E1051" s="1" t="s">
        <v>3560</v>
      </c>
      <c r="F1051">
        <v>9</v>
      </c>
      <c r="H1051">
        <f ca="1">_xlfn.IFNA(SUMIF(MG_3[Column3],Table6[POINTER],MG_3[TOTAL]),"")</f>
        <v>0</v>
      </c>
      <c r="I1051">
        <f ca="1">SUM(Table6[[#This Row],[AWAL]],Table6[[#This Row],[M_3]])</f>
        <v>9</v>
      </c>
    </row>
    <row r="1052" spans="2:9" hidden="1" x14ac:dyDescent="0.25">
      <c r="B1052" t="e">
        <f ca="1">MATCH(Table6[POINTER],MG_3[Column3],0)</f>
        <v>#N/A</v>
      </c>
      <c r="C10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kartustockfoliok10pak</v>
      </c>
      <c r="D1052" t="s">
        <v>1080</v>
      </c>
      <c r="E1052" s="1" t="s">
        <v>3560</v>
      </c>
      <c r="F1052">
        <v>4</v>
      </c>
      <c r="H1052">
        <f ca="1">_xlfn.IFNA(SUMIF(MG_3[Column3],Table6[POINTER],MG_3[TOTAL]),"")</f>
        <v>0</v>
      </c>
      <c r="I1052">
        <f ca="1">SUM(Table6[[#This Row],[AWAL]],Table6[[#This Row],[M_3]])</f>
        <v>4</v>
      </c>
    </row>
    <row r="1053" spans="2:9" hidden="1" x14ac:dyDescent="0.25">
      <c r="B1053" t="e">
        <f ca="1">MATCH(Table6[POINTER],MG_3[Column3],0)</f>
        <v>#N/A</v>
      </c>
      <c r="C10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kartustockfoliom10pak</v>
      </c>
      <c r="D1053" t="s">
        <v>1081</v>
      </c>
      <c r="E1053" s="1" t="s">
        <v>3560</v>
      </c>
      <c r="F1053">
        <v>7</v>
      </c>
      <c r="H1053">
        <f ca="1">_xlfn.IFNA(SUMIF(MG_3[Column3],Table6[POINTER],MG_3[TOTAL]),"")</f>
        <v>0</v>
      </c>
      <c r="I1053">
        <f ca="1">SUM(Table6[[#This Row],[AWAL]],Table6[[#This Row],[M_3]])</f>
        <v>7</v>
      </c>
    </row>
    <row r="1054" spans="2:9" hidden="1" x14ac:dyDescent="0.25">
      <c r="B1054" t="e">
        <f ca="1">MATCH(Table6[POINTER],MG_3[Column3],0)</f>
        <v>#N/A</v>
      </c>
      <c r="C10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kartuucapananjing8422disp</v>
      </c>
      <c r="D1054" t="s">
        <v>1082</v>
      </c>
      <c r="E1054" s="1" t="s">
        <v>3561</v>
      </c>
      <c r="F1054">
        <v>9</v>
      </c>
      <c r="H1054">
        <f ca="1">_xlfn.IFNA(SUMIF(MG_3[Column3],Table6[POINTER],MG_3[TOTAL]),"")</f>
        <v>0</v>
      </c>
      <c r="I1054">
        <f ca="1">SUM(Table6[[#This Row],[AWAL]],Table6[[#This Row],[M_3]])</f>
        <v>9</v>
      </c>
    </row>
    <row r="1055" spans="2:9" hidden="1" x14ac:dyDescent="0.25">
      <c r="B1055" t="e">
        <f ca="1">MATCH(Table6[POINTER],MG_3[Column3],0)</f>
        <v>#N/A</v>
      </c>
      <c r="C10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kartuundanganutnpanjang2520</v>
      </c>
      <c r="D1055" t="s">
        <v>1083</v>
      </c>
      <c r="E1055" s="1">
        <v>2520</v>
      </c>
      <c r="F1055">
        <v>1</v>
      </c>
      <c r="H1055">
        <f ca="1">_xlfn.IFNA(SUMIF(MG_3[Column3],Table6[POINTER],MG_3[TOTAL]),"")</f>
        <v>0</v>
      </c>
      <c r="I1055">
        <f ca="1">SUM(Table6[[#This Row],[AWAL]],Table6[[#This Row],[M_3]])</f>
        <v>1</v>
      </c>
    </row>
    <row r="1056" spans="2:9" hidden="1" x14ac:dyDescent="0.25">
      <c r="B1056" t="e">
        <f ca="1">MATCH(Table6[POINTER],MG_3[Column3],0)</f>
        <v>#N/A</v>
      </c>
      <c r="C10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kawatpotongwarnaemas1200pk</v>
      </c>
      <c r="D1056" t="s">
        <v>1084</v>
      </c>
      <c r="E1056" s="1" t="s">
        <v>3562</v>
      </c>
      <c r="F1056">
        <v>6</v>
      </c>
      <c r="H1056">
        <f ca="1">_xlfn.IFNA(SUMIF(MG_3[Column3],Table6[POINTER],MG_3[TOTAL]),"")</f>
        <v>0</v>
      </c>
      <c r="I1056">
        <f ca="1">SUM(Table6[[#This Row],[AWAL]],Table6[[#This Row],[M_3]])</f>
        <v>6</v>
      </c>
    </row>
    <row r="1057" spans="2:9" hidden="1" x14ac:dyDescent="0.25">
      <c r="B1057" t="e">
        <f ca="1">MATCH(Table6[POINTER],MG_3[Column3],0)</f>
        <v>#N/A</v>
      </c>
      <c r="C10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kemocengpanjangduster200pcs</v>
      </c>
      <c r="D1057" t="s">
        <v>1085</v>
      </c>
      <c r="E1057" s="1" t="s">
        <v>3336</v>
      </c>
      <c r="F1057">
        <v>1</v>
      </c>
      <c r="H1057">
        <f ca="1">_xlfn.IFNA(SUMIF(MG_3[Column3],Table6[POINTER],MG_3[TOTAL]),"")</f>
        <v>0</v>
      </c>
      <c r="I1057">
        <f ca="1">SUM(Table6[[#This Row],[AWAL]],Table6[[#This Row],[M_3]])</f>
        <v>1</v>
      </c>
    </row>
    <row r="1058" spans="2:9" hidden="1" x14ac:dyDescent="0.25">
      <c r="B1058" t="e">
        <f ca="1">MATCH(Table6[POINTER],MG_3[Column3],0)</f>
        <v>#N/A</v>
      </c>
      <c r="C10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kemocengplastikkecilb5109500pcs</v>
      </c>
      <c r="D1058" t="s">
        <v>1086</v>
      </c>
      <c r="E1058" s="1" t="s">
        <v>3537</v>
      </c>
      <c r="F1058">
        <v>2</v>
      </c>
      <c r="H1058">
        <f ca="1">_xlfn.IFNA(SUMIF(MG_3[Column3],Table6[POINTER],MG_3[TOTAL]),"")</f>
        <v>0</v>
      </c>
      <c r="I1058">
        <f ca="1">SUM(Table6[[#This Row],[AWAL]],Table6[[#This Row],[M_3]])</f>
        <v>2</v>
      </c>
    </row>
    <row r="1059" spans="2:9" hidden="1" x14ac:dyDescent="0.25">
      <c r="B1059" t="e">
        <f ca="1">MATCH(Table6[POINTER],MG_3[Column3],0)</f>
        <v>#N/A</v>
      </c>
      <c r="C10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kertaskado5070metalik10rim</v>
      </c>
      <c r="D1059" t="s">
        <v>1087</v>
      </c>
      <c r="E1059" s="1" t="s">
        <v>3563</v>
      </c>
      <c r="F1059">
        <v>1</v>
      </c>
      <c r="H1059">
        <f ca="1">_xlfn.IFNA(SUMIF(MG_3[Column3],Table6[POINTER],MG_3[TOTAL]),"")</f>
        <v>0</v>
      </c>
      <c r="I1059">
        <f ca="1">SUM(Table6[[#This Row],[AWAL]],Table6[[#This Row],[M_3]])</f>
        <v>1</v>
      </c>
    </row>
    <row r="1060" spans="2:9" hidden="1" x14ac:dyDescent="0.25">
      <c r="B1060" t="e">
        <f ca="1">MATCH(Table6[POINTER],MG_3[Column3],0)</f>
        <v>#N/A</v>
      </c>
      <c r="C10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kertaskado70100beningpolos5rim</v>
      </c>
      <c r="D1060" t="s">
        <v>1088</v>
      </c>
      <c r="E1060" s="1" t="s">
        <v>3564</v>
      </c>
      <c r="F1060">
        <v>5</v>
      </c>
      <c r="H1060">
        <f ca="1">_xlfn.IFNA(SUMIF(MG_3[Column3],Table6[POINTER],MG_3[TOTAL]),"")</f>
        <v>0</v>
      </c>
      <c r="I1060">
        <f ca="1">SUM(Table6[[#This Row],[AWAL]],Table6[[#This Row],[M_3]])</f>
        <v>5</v>
      </c>
    </row>
    <row r="1061" spans="2:9" hidden="1" x14ac:dyDescent="0.25">
      <c r="B1061" t="e">
        <f ca="1">MATCH(Table6[POINTER],MG_3[Column3],0)</f>
        <v>#N/A</v>
      </c>
      <c r="C10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kertaskadohologlxyknmrbr5000lbr</v>
      </c>
      <c r="D1061" t="s">
        <v>1089</v>
      </c>
      <c r="E1061" s="1" t="s">
        <v>3565</v>
      </c>
      <c r="F1061">
        <v>7</v>
      </c>
      <c r="H1061">
        <f ca="1">_xlfn.IFNA(SUMIF(MG_3[Column3],Table6[POINTER],MG_3[TOTAL]),"")</f>
        <v>0</v>
      </c>
      <c r="I1061">
        <f ca="1">SUM(Table6[[#This Row],[AWAL]],Table6[[#This Row],[M_3]])</f>
        <v>7</v>
      </c>
    </row>
    <row r="1062" spans="2:9" hidden="1" x14ac:dyDescent="0.25">
      <c r="B1062" t="e">
        <f ca="1">MATCH(Table6[POINTER],MG_3[Column3],0)</f>
        <v>#N/A</v>
      </c>
      <c r="C10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kertaskadoholo3dimensian10rim</v>
      </c>
      <c r="D1062" t="s">
        <v>1090</v>
      </c>
      <c r="E1062" s="1" t="s">
        <v>3563</v>
      </c>
      <c r="F1062">
        <v>4</v>
      </c>
      <c r="H1062">
        <f ca="1">_xlfn.IFNA(SUMIF(MG_3[Column3],Table6[POINTER],MG_3[TOTAL]),"")</f>
        <v>0</v>
      </c>
      <c r="I1062">
        <f ca="1">SUM(Table6[[#This Row],[AWAL]],Table6[[#This Row],[M_3]])</f>
        <v>4</v>
      </c>
    </row>
    <row r="1063" spans="2:9" hidden="1" x14ac:dyDescent="0.25">
      <c r="B1063" t="e">
        <f ca="1">MATCH(Table6[POINTER],MG_3[Column3],0)</f>
        <v>#N/A</v>
      </c>
      <c r="C10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kertaskadoholomotif50x7010rim</v>
      </c>
      <c r="D1063" t="s">
        <v>1091</v>
      </c>
      <c r="E1063" s="1" t="s">
        <v>3563</v>
      </c>
      <c r="F1063">
        <v>55</v>
      </c>
      <c r="H1063">
        <f ca="1">_xlfn.IFNA(SUMIF(MG_3[Column3],Table6[POINTER],MG_3[TOTAL]),"")</f>
        <v>0</v>
      </c>
      <c r="I1063">
        <f ca="1">SUM(Table6[[#This Row],[AWAL]],Table6[[#This Row],[M_3]])</f>
        <v>55</v>
      </c>
    </row>
    <row r="1064" spans="2:9" hidden="1" x14ac:dyDescent="0.25">
      <c r="B1064" t="e">
        <f ca="1">MATCH(Table6[POINTER],MG_3[Column3],0)</f>
        <v>#N/A</v>
      </c>
      <c r="C10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kertaskadoholomotifpolosphs10rim</v>
      </c>
      <c r="D1064" t="s">
        <v>1092</v>
      </c>
      <c r="E1064" s="1" t="s">
        <v>3563</v>
      </c>
      <c r="F1064">
        <v>15</v>
      </c>
      <c r="H1064">
        <f ca="1">_xlfn.IFNA(SUMIF(MG_3[Column3],Table6[POINTER],MG_3[TOTAL]),"")</f>
        <v>0</v>
      </c>
      <c r="I1064">
        <f ca="1">SUM(Table6[[#This Row],[AWAL]],Table6[[#This Row],[M_3]])</f>
        <v>15</v>
      </c>
    </row>
    <row r="1065" spans="2:9" hidden="1" x14ac:dyDescent="0.25">
      <c r="B1065" t="e">
        <f ca="1">MATCH(Table6[POINTER],MG_3[Column3],0)</f>
        <v>#N/A</v>
      </c>
      <c r="C10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kertaskadohvs2rim</v>
      </c>
      <c r="D1065" t="s">
        <v>1093</v>
      </c>
      <c r="E1065" s="1" t="s">
        <v>3566</v>
      </c>
      <c r="F1065">
        <v>1</v>
      </c>
      <c r="H1065">
        <f ca="1">_xlfn.IFNA(SUMIF(MG_3[Column3],Table6[POINTER],MG_3[TOTAL]),"")</f>
        <v>0</v>
      </c>
      <c r="I1065">
        <f ca="1">SUM(Table6[[#This Row],[AWAL]],Table6[[#This Row],[M_3]])</f>
        <v>1</v>
      </c>
    </row>
    <row r="1066" spans="2:9" hidden="1" x14ac:dyDescent="0.25">
      <c r="B1066" t="e">
        <f ca="1">MATCH(Table6[POINTER],MG_3[Column3],0)</f>
        <v>#N/A</v>
      </c>
      <c r="C10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kertaskadoimportgdnatal3cmpr860pk</v>
      </c>
      <c r="D1066" t="s">
        <v>1094</v>
      </c>
      <c r="E1066" s="1" t="s">
        <v>3567</v>
      </c>
      <c r="F1066">
        <v>11</v>
      </c>
      <c r="H1066">
        <f ca="1">_xlfn.IFNA(SUMIF(MG_3[Column3],Table6[POINTER],MG_3[TOTAL]),"")</f>
        <v>0</v>
      </c>
      <c r="I1066">
        <f ca="1">SUM(Table6[[#This Row],[AWAL]],Table6[[#This Row],[M_3]])</f>
        <v>11</v>
      </c>
    </row>
    <row r="1067" spans="2:9" hidden="1" x14ac:dyDescent="0.25">
      <c r="B1067" t="e">
        <f ca="1">MATCH(Table6[POINTER],MG_3[Column3],0)</f>
        <v>#N/A</v>
      </c>
      <c r="C10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kertaslipatfluorescent20x20580</v>
      </c>
      <c r="D1067" t="s">
        <v>1095</v>
      </c>
      <c r="E1067" s="1">
        <v>580</v>
      </c>
      <c r="F1067">
        <v>1</v>
      </c>
      <c r="H1067">
        <f ca="1">_xlfn.IFNA(SUMIF(MG_3[Column3],Table6[POINTER],MG_3[TOTAL]),"")</f>
        <v>0</v>
      </c>
      <c r="I1067">
        <f ca="1">SUM(Table6[[#This Row],[AWAL]],Table6[[#This Row],[M_3]])</f>
        <v>1</v>
      </c>
    </row>
    <row r="1068" spans="2:9" hidden="1" x14ac:dyDescent="0.25">
      <c r="B1068" t="e">
        <f ca="1">MATCH(Table6[POINTER],MG_3[Column3],0)</f>
        <v>#N/A</v>
      </c>
      <c r="C10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kertaslipatorigami16x167307koreaprincesswtpsnowwhite900pc</v>
      </c>
      <c r="D1068" t="s">
        <v>1096</v>
      </c>
      <c r="E1068" s="1" t="s">
        <v>3568</v>
      </c>
      <c r="F1068">
        <v>4</v>
      </c>
      <c r="H1068">
        <f ca="1">_xlfn.IFNA(SUMIF(MG_3[Column3],Table6[POINTER],MG_3[TOTAL]),"")</f>
        <v>0</v>
      </c>
      <c r="I1068">
        <f ca="1">SUM(Table6[[#This Row],[AWAL]],Table6[[#This Row],[M_3]])</f>
        <v>4</v>
      </c>
    </row>
    <row r="1069" spans="2:9" hidden="1" x14ac:dyDescent="0.25">
      <c r="B1069" t="e">
        <f ca="1">MATCH(Table6[POINTER],MG_3[Column3],0)</f>
        <v>#N/A</v>
      </c>
      <c r="C10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kertaslipatorigamialfafluorescent12x121200</v>
      </c>
      <c r="D1069" t="s">
        <v>1097</v>
      </c>
      <c r="E1069" s="1">
        <v>1200</v>
      </c>
      <c r="F1069">
        <v>7</v>
      </c>
      <c r="H1069">
        <f ca="1">_xlfn.IFNA(SUMIF(MG_3[Column3],Table6[POINTER],MG_3[TOTAL]),"")</f>
        <v>0</v>
      </c>
      <c r="I1069">
        <f ca="1">SUM(Table6[[#This Row],[AWAL]],Table6[[#This Row],[M_3]])</f>
        <v>7</v>
      </c>
    </row>
    <row r="1070" spans="2:9" hidden="1" x14ac:dyDescent="0.25">
      <c r="B1070" t="e">
        <f ca="1">MATCH(Table6[POINTER],MG_3[Column3],0)</f>
        <v>#N/A</v>
      </c>
      <c r="C10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kertaslipatorigamialfafluorescent14x14900</v>
      </c>
      <c r="D1070" t="s">
        <v>1098</v>
      </c>
      <c r="E1070" s="1">
        <v>900</v>
      </c>
      <c r="F1070">
        <v>3</v>
      </c>
      <c r="H1070">
        <f ca="1">_xlfn.IFNA(SUMIF(MG_3[Column3],Table6[POINTER],MG_3[TOTAL]),"")</f>
        <v>0</v>
      </c>
      <c r="I1070">
        <f ca="1">SUM(Table6[[#This Row],[AWAL]],Table6[[#This Row],[M_3]])</f>
        <v>3</v>
      </c>
    </row>
    <row r="1071" spans="2:9" hidden="1" x14ac:dyDescent="0.25">
      <c r="B1071" t="e">
        <f ca="1">MATCH(Table6[POINTER],MG_3[Column3],0)</f>
        <v>#N/A</v>
      </c>
      <c r="C10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kertaslipatorigamialfafluorescent16x16750</v>
      </c>
      <c r="D1071" t="s">
        <v>1099</v>
      </c>
      <c r="E1071" s="1">
        <v>750</v>
      </c>
      <c r="F1071">
        <v>6</v>
      </c>
      <c r="H1071">
        <f ca="1">_xlfn.IFNA(SUMIF(MG_3[Column3],Table6[POINTER],MG_3[TOTAL]),"")</f>
        <v>0</v>
      </c>
      <c r="I1071">
        <f ca="1">SUM(Table6[[#This Row],[AWAL]],Table6[[#This Row],[M_3]])</f>
        <v>6</v>
      </c>
    </row>
    <row r="1072" spans="2:9" hidden="1" x14ac:dyDescent="0.25">
      <c r="B1072" t="e">
        <f ca="1">MATCH(Table6[POINTER],MG_3[Column3],0)</f>
        <v>#N/A</v>
      </c>
      <c r="C10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kertaslipatorigamialfafluorescent20x20500</v>
      </c>
      <c r="D1072" t="s">
        <v>1100</v>
      </c>
      <c r="E1072" s="1">
        <v>500</v>
      </c>
      <c r="F1072">
        <v>8</v>
      </c>
      <c r="H1072">
        <f ca="1">_xlfn.IFNA(SUMIF(MG_3[Column3],Table6[POINTER],MG_3[TOTAL]),"")</f>
        <v>0</v>
      </c>
      <c r="I1072">
        <f ca="1">SUM(Table6[[#This Row],[AWAL]],Table6[[#This Row],[M_3]])</f>
        <v>8</v>
      </c>
    </row>
    <row r="1073" spans="2:9" hidden="1" x14ac:dyDescent="0.25">
      <c r="B1073" t="e">
        <f ca="1">MATCH(Table6[POINTER],MG_3[Column3],0)</f>
        <v>#N/A</v>
      </c>
      <c r="C10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kertaslipatorigamiz003320pcs</v>
      </c>
      <c r="D1073" t="s">
        <v>1101</v>
      </c>
      <c r="E1073" s="1" t="s">
        <v>3569</v>
      </c>
      <c r="F1073">
        <v>1</v>
      </c>
      <c r="H1073">
        <f ca="1">_xlfn.IFNA(SUMIF(MG_3[Column3],Table6[POINTER],MG_3[TOTAL]),"")</f>
        <v>0</v>
      </c>
      <c r="I1073">
        <f ca="1">SUM(Table6[[#This Row],[AWAL]],Table6[[#This Row],[M_3]])</f>
        <v>1</v>
      </c>
    </row>
    <row r="1074" spans="2:9" hidden="1" x14ac:dyDescent="0.25">
      <c r="B1074" t="e">
        <f ca="1">MATCH(Table6[POINTER],MG_3[Column3],0)</f>
        <v>#N/A</v>
      </c>
      <c r="C10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kertaslipatyasamamotif12dpn1200pc</v>
      </c>
      <c r="D1074" t="s">
        <v>1102</v>
      </c>
      <c r="E1074" s="1" t="s">
        <v>3327</v>
      </c>
      <c r="F1074">
        <v>1</v>
      </c>
      <c r="H1074">
        <f ca="1">_xlfn.IFNA(SUMIF(MG_3[Column3],Table6[POINTER],MG_3[TOTAL]),"")</f>
        <v>0</v>
      </c>
      <c r="I1074">
        <f ca="1">SUM(Table6[[#This Row],[AWAL]],Table6[[#This Row],[M_3]])</f>
        <v>1</v>
      </c>
    </row>
    <row r="1075" spans="2:9" hidden="1" x14ac:dyDescent="0.25">
      <c r="B1075" t="e">
        <f ca="1">MATCH(Table6[POINTER],MG_3[Column3],0)</f>
        <v>#N/A</v>
      </c>
      <c r="C10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kertasorigamimewarnai1000</v>
      </c>
      <c r="D1075" t="s">
        <v>1103</v>
      </c>
      <c r="E1075" s="1">
        <v>1000</v>
      </c>
      <c r="F1075">
        <v>1</v>
      </c>
      <c r="H1075">
        <f ca="1">_xlfn.IFNA(SUMIF(MG_3[Column3],Table6[POINTER],MG_3[TOTAL]),"")</f>
        <v>0</v>
      </c>
      <c r="I1075">
        <f ca="1">SUM(Table6[[#This Row],[AWAL]],Table6[[#This Row],[M_3]])</f>
        <v>1</v>
      </c>
    </row>
    <row r="1076" spans="2:9" hidden="1" x14ac:dyDescent="0.25">
      <c r="B1076" t="e">
        <f ca="1">MATCH(Table6[POINTER],MG_3[Column3],0)</f>
        <v>#N/A</v>
      </c>
      <c r="C10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kertasorigamimewarnai1200</v>
      </c>
      <c r="D1076" t="s">
        <v>1103</v>
      </c>
      <c r="E1076" s="1">
        <v>1200</v>
      </c>
      <c r="F1076">
        <v>5</v>
      </c>
      <c r="H1076">
        <f ca="1">_xlfn.IFNA(SUMIF(MG_3[Column3],Table6[POINTER],MG_3[TOTAL]),"")</f>
        <v>0</v>
      </c>
      <c r="I1076">
        <f ca="1">SUM(Table6[[#This Row],[AWAL]],Table6[[#This Row],[M_3]])</f>
        <v>5</v>
      </c>
    </row>
    <row r="1077" spans="2:9" hidden="1" x14ac:dyDescent="0.25">
      <c r="B1077" t="e">
        <f ca="1">MATCH(Table6[POINTER],MG_3[Column3],0)</f>
        <v>#N/A</v>
      </c>
      <c r="C10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keyringdebozzdbkc00396box</v>
      </c>
      <c r="D1077" t="s">
        <v>1104</v>
      </c>
      <c r="E1077" s="1" t="s">
        <v>3570</v>
      </c>
      <c r="F1077">
        <v>1</v>
      </c>
      <c r="H1077">
        <f ca="1">_xlfn.IFNA(SUMIF(MG_3[Column3],Table6[POINTER],MG_3[TOTAL]),"")</f>
        <v>0</v>
      </c>
      <c r="I1077">
        <f ca="1">SUM(Table6[[#This Row],[AWAL]],Table6[[#This Row],[M_3]])</f>
        <v>1</v>
      </c>
    </row>
    <row r="1078" spans="2:9" hidden="1" x14ac:dyDescent="0.25">
      <c r="B1078" t="e">
        <f ca="1">MATCH(Table6[POINTER],MG_3[Column3],0)</f>
        <v>#N/A</v>
      </c>
      <c r="C10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kompasdl453gold144pc</v>
      </c>
      <c r="D1078" t="s">
        <v>1105</v>
      </c>
      <c r="E1078" s="1" t="s">
        <v>3312</v>
      </c>
      <c r="F1078">
        <v>18</v>
      </c>
      <c r="H1078">
        <f ca="1">_xlfn.IFNA(SUMIF(MG_3[Column3],Table6[POINTER],MG_3[TOTAL]),"")</f>
        <v>0</v>
      </c>
      <c r="I1078">
        <f ca="1">SUM(Table6[[#This Row],[AWAL]],Table6[[#This Row],[M_3]])</f>
        <v>18</v>
      </c>
    </row>
    <row r="1079" spans="2:9" hidden="1" x14ac:dyDescent="0.25">
      <c r="B1079" t="e">
        <f ca="1">MATCH(Table6[POINTER],MG_3[Column3],0)</f>
        <v>#N/A</v>
      </c>
      <c r="C10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ksset6f65480</v>
      </c>
      <c r="D1079" t="s">
        <v>1106</v>
      </c>
      <c r="E1079" s="1">
        <v>480</v>
      </c>
      <c r="F1079">
        <v>4</v>
      </c>
      <c r="H1079">
        <f ca="1">_xlfn.IFNA(SUMIF(MG_3[Column3],Table6[POINTER],MG_3[TOTAL]),"")</f>
        <v>0</v>
      </c>
      <c r="I1079">
        <f ca="1">SUM(Table6[[#This Row],[AWAL]],Table6[[#This Row],[M_3]])</f>
        <v>4</v>
      </c>
    </row>
    <row r="1080" spans="2:9" hidden="1" x14ac:dyDescent="0.25">
      <c r="B1080" t="e">
        <f ca="1">MATCH(Table6[POINTER],MG_3[Column3],0)</f>
        <v>#N/A</v>
      </c>
      <c r="C10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ksset6f77480</v>
      </c>
      <c r="D1080" t="s">
        <v>1107</v>
      </c>
      <c r="E1080" s="1">
        <v>480</v>
      </c>
      <c r="F1080">
        <v>2</v>
      </c>
      <c r="H1080">
        <f ca="1">_xlfn.IFNA(SUMIF(MG_3[Column3],Table6[POINTER],MG_3[TOTAL]),"")</f>
        <v>0</v>
      </c>
      <c r="I1080">
        <f ca="1">SUM(Table6[[#This Row],[AWAL]],Table6[[#This Row],[M_3]])</f>
        <v>2</v>
      </c>
    </row>
    <row r="1081" spans="2:9" hidden="1" x14ac:dyDescent="0.25">
      <c r="B1081" t="e">
        <f ca="1">MATCH(Table6[POINTER],MG_3[Column3],0)</f>
        <v>#N/A</v>
      </c>
      <c r="C10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kssetabgerica0288140299972ls</v>
      </c>
      <c r="D1081" t="s">
        <v>1108</v>
      </c>
      <c r="E1081" s="1" t="s">
        <v>3393</v>
      </c>
      <c r="F1081">
        <v>23</v>
      </c>
      <c r="H1081">
        <f ca="1">_xlfn.IFNA(SUMIF(MG_3[Column3],Table6[POINTER],MG_3[TOTAL]),"")</f>
        <v>0</v>
      </c>
      <c r="I1081">
        <f ca="1">SUM(Table6[[#This Row],[AWAL]],Table6[[#This Row],[M_3]])</f>
        <v>23</v>
      </c>
    </row>
    <row r="1082" spans="2:9" hidden="1" x14ac:dyDescent="0.25">
      <c r="B1082" t="e">
        <f ca="1">MATCH(Table6[POINTER],MG_3[Column3],0)</f>
        <v>#N/A</v>
      </c>
      <c r="C10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kssetbonrksbeautyiii56ls</v>
      </c>
      <c r="D1082" t="s">
        <v>1109</v>
      </c>
      <c r="E1082" s="1" t="s">
        <v>3571</v>
      </c>
      <c r="F1082">
        <v>2</v>
      </c>
      <c r="H1082">
        <f ca="1">_xlfn.IFNA(SUMIF(MG_3[Column3],Table6[POINTER],MG_3[TOTAL]),"")</f>
        <v>0</v>
      </c>
      <c r="I1082">
        <f ca="1">SUM(Table6[[#This Row],[AWAL]],Table6[[#This Row],[M_3]])</f>
        <v>2</v>
      </c>
    </row>
    <row r="1083" spans="2:9" hidden="1" x14ac:dyDescent="0.25">
      <c r="B1083" t="e">
        <f ca="1">MATCH(Table6[POINTER],MG_3[Column3],0)</f>
        <v>#N/A</v>
      </c>
      <c r="C10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kssetf4g&amp;gzodiac1621100ls</v>
      </c>
      <c r="D1083" t="s">
        <v>1110</v>
      </c>
      <c r="E1083" s="1" t="s">
        <v>3318</v>
      </c>
      <c r="F1083">
        <v>1</v>
      </c>
      <c r="H1083">
        <f ca="1">_xlfn.IFNA(SUMIF(MG_3[Column3],Table6[POINTER],MG_3[TOTAL]),"")</f>
        <v>0</v>
      </c>
      <c r="I1083">
        <f ca="1">SUM(Table6[[#This Row],[AWAL]],Table6[[#This Row],[M_3]])</f>
        <v>1</v>
      </c>
    </row>
    <row r="1084" spans="2:9" hidden="1" x14ac:dyDescent="0.25">
      <c r="B1084" t="e">
        <f ca="1">MATCH(Table6[POINTER],MG_3[Column3],0)</f>
        <v>#N/A</v>
      </c>
      <c r="C10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kssetf4datapribadi120ls</v>
      </c>
      <c r="D1084" t="s">
        <v>1111</v>
      </c>
      <c r="E1084" s="1" t="s">
        <v>3329</v>
      </c>
      <c r="F1084">
        <v>1</v>
      </c>
      <c r="H1084">
        <f ca="1">_xlfn.IFNA(SUMIF(MG_3[Column3],Table6[POINTER],MG_3[TOTAL]),"")</f>
        <v>0</v>
      </c>
      <c r="I1084">
        <f ca="1">SUM(Table6[[#This Row],[AWAL]],Table6[[#This Row],[M_3]])</f>
        <v>1</v>
      </c>
    </row>
    <row r="1085" spans="2:9" hidden="1" x14ac:dyDescent="0.25">
      <c r="B1085" t="e">
        <f ca="1">MATCH(Table6[POINTER],MG_3[Column3],0)</f>
        <v>#N/A</v>
      </c>
      <c r="C10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kssetf4stickersilvia96ls</v>
      </c>
      <c r="D1085" t="s">
        <v>1112</v>
      </c>
      <c r="E1085" s="1" t="s">
        <v>3330</v>
      </c>
      <c r="F1085">
        <v>13</v>
      </c>
      <c r="H1085">
        <f ca="1">_xlfn.IFNA(SUMIF(MG_3[Column3],Table6[POINTER],MG_3[TOTAL]),"")</f>
        <v>0</v>
      </c>
      <c r="I1085">
        <f ca="1">SUM(Table6[[#This Row],[AWAL]],Table6[[#This Row],[M_3]])</f>
        <v>13</v>
      </c>
    </row>
    <row r="1086" spans="2:9" hidden="1" x14ac:dyDescent="0.25">
      <c r="B1086" t="e">
        <f ca="1">MATCH(Table6[POINTER],MG_3[Column3],0)</f>
        <v>#N/A</v>
      </c>
      <c r="C10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kssetfancymcn84ls</v>
      </c>
      <c r="D1086" t="s">
        <v>1113</v>
      </c>
      <c r="E1086" s="1" t="s">
        <v>3572</v>
      </c>
      <c r="F1086">
        <v>7</v>
      </c>
      <c r="H1086">
        <f ca="1">_xlfn.IFNA(SUMIF(MG_3[Column3],Table6[POINTER],MG_3[TOTAL]),"")</f>
        <v>0</v>
      </c>
      <c r="I1086">
        <f ca="1">SUM(Table6[[#This Row],[AWAL]],Table6[[#This Row],[M_3]])</f>
        <v>7</v>
      </c>
    </row>
    <row r="1087" spans="2:9" hidden="1" x14ac:dyDescent="0.25">
      <c r="B1087" t="e">
        <f ca="1">MATCH(Table6[POINTER],MG_3[Column3],0)</f>
        <v>#N/A</v>
      </c>
      <c r="C10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kssetgarfield60ls</v>
      </c>
      <c r="D1087" t="s">
        <v>1114</v>
      </c>
      <c r="E1087" s="1" t="s">
        <v>3332</v>
      </c>
      <c r="F1087">
        <v>12</v>
      </c>
      <c r="H1087">
        <f ca="1">_xlfn.IFNA(SUMIF(MG_3[Column3],Table6[POINTER],MG_3[TOTAL]),"")</f>
        <v>0</v>
      </c>
      <c r="I1087">
        <f ca="1">SUM(Table6[[#This Row],[AWAL]],Table6[[#This Row],[M_3]])</f>
        <v>12</v>
      </c>
    </row>
    <row r="1088" spans="2:9" hidden="1" x14ac:dyDescent="0.25">
      <c r="B1088" t="e">
        <f ca="1">MATCH(Table6[POINTER],MG_3[Column3],0)</f>
        <v>#N/A</v>
      </c>
      <c r="C10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kssethkmill200072ls</v>
      </c>
      <c r="D1088" t="s">
        <v>1115</v>
      </c>
      <c r="E1088" s="1" t="s">
        <v>3393</v>
      </c>
      <c r="F1088">
        <v>3</v>
      </c>
      <c r="H1088">
        <f ca="1">_xlfn.IFNA(SUMIF(MG_3[Column3],Table6[POINTER],MG_3[TOTAL]),"")</f>
        <v>0</v>
      </c>
      <c r="I1088">
        <f ca="1">SUM(Table6[[#This Row],[AWAL]],Table6[[#This Row],[M_3]])</f>
        <v>3</v>
      </c>
    </row>
    <row r="1089" spans="2:9" hidden="1" x14ac:dyDescent="0.25">
      <c r="B1089" t="e">
        <f ca="1">MATCH(Table6[POINTER],MG_3[Column3],0)</f>
        <v>#N/A</v>
      </c>
      <c r="C10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kssetmenarabunga100ls</v>
      </c>
      <c r="D1089" t="s">
        <v>1116</v>
      </c>
      <c r="E1089" s="1" t="s">
        <v>3318</v>
      </c>
      <c r="F1089">
        <v>1</v>
      </c>
      <c r="H1089">
        <f ca="1">_xlfn.IFNA(SUMIF(MG_3[Column3],Table6[POINTER],MG_3[TOTAL]),"")</f>
        <v>0</v>
      </c>
      <c r="I1089">
        <f ca="1">SUM(Table6[[#This Row],[AWAL]],Table6[[#This Row],[M_3]])</f>
        <v>1</v>
      </c>
    </row>
    <row r="1090" spans="2:9" hidden="1" x14ac:dyDescent="0.25">
      <c r="B1090" t="e">
        <f ca="1">MATCH(Table6[POINTER],MG_3[Column3],0)</f>
        <v>#N/A</v>
      </c>
      <c r="C10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kssetmonroe40ls</v>
      </c>
      <c r="D1090" t="s">
        <v>1117</v>
      </c>
      <c r="E1090" s="1" t="s">
        <v>3342</v>
      </c>
      <c r="F1090">
        <v>1</v>
      </c>
      <c r="H1090">
        <f ca="1">_xlfn.IFNA(SUMIF(MG_3[Column3],Table6[POINTER],MG_3[TOTAL]),"")</f>
        <v>0</v>
      </c>
      <c r="I1090">
        <f ca="1">SUM(Table6[[#This Row],[AWAL]],Table6[[#This Row],[M_3]])</f>
        <v>1</v>
      </c>
    </row>
    <row r="1091" spans="2:9" hidden="1" x14ac:dyDescent="0.25">
      <c r="B1091" t="e">
        <f ca="1">MATCH(Table6[POINTER],MG_3[Column3],0)</f>
        <v>#N/A</v>
      </c>
      <c r="C10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kssetmonroe80ls</v>
      </c>
      <c r="D1091" t="s">
        <v>1117</v>
      </c>
      <c r="E1091" s="1" t="s">
        <v>3345</v>
      </c>
      <c r="F1091">
        <v>1</v>
      </c>
      <c r="H1091">
        <f ca="1">_xlfn.IFNA(SUMIF(MG_3[Column3],Table6[POINTER],MG_3[TOTAL]),"")</f>
        <v>0</v>
      </c>
      <c r="I1091">
        <f ca="1">SUM(Table6[[#This Row],[AWAL]],Table6[[#This Row],[M_3]])</f>
        <v>1</v>
      </c>
    </row>
    <row r="1092" spans="2:9" hidden="1" x14ac:dyDescent="0.25">
      <c r="B1092" t="e">
        <f ca="1">MATCH(Table6[POINTER],MG_3[Column3],0)</f>
        <v>#N/A</v>
      </c>
      <c r="C10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kssetpipy&amp;friend72ls</v>
      </c>
      <c r="D1092" t="s">
        <v>1118</v>
      </c>
      <c r="E1092" s="1" t="s">
        <v>3393</v>
      </c>
      <c r="F1092">
        <v>1</v>
      </c>
      <c r="H1092">
        <f ca="1">_xlfn.IFNA(SUMIF(MG_3[Column3],Table6[POINTER],MG_3[TOTAL]),"")</f>
        <v>0</v>
      </c>
      <c r="I1092">
        <f ca="1">SUM(Table6[[#This Row],[AWAL]],Table6[[#This Row],[M_3]])</f>
        <v>1</v>
      </c>
    </row>
    <row r="1093" spans="2:9" hidden="1" x14ac:dyDescent="0.25">
      <c r="B1093" t="e">
        <f ca="1">MATCH(Table6[POINTER],MG_3[Column3],0)</f>
        <v>#N/A</v>
      </c>
      <c r="C10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kuasatornano11100ls</v>
      </c>
      <c r="D1093" t="s">
        <v>1119</v>
      </c>
      <c r="E1093" s="1" t="s">
        <v>3318</v>
      </c>
      <c r="F1093">
        <v>2</v>
      </c>
      <c r="H1093">
        <f ca="1">_xlfn.IFNA(SUMIF(MG_3[Column3],Table6[POINTER],MG_3[TOTAL]),"")</f>
        <v>0</v>
      </c>
      <c r="I1093">
        <f ca="1">SUM(Table6[[#This Row],[AWAL]],Table6[[#This Row],[M_3]])</f>
        <v>2</v>
      </c>
    </row>
    <row r="1094" spans="2:9" hidden="1" x14ac:dyDescent="0.25">
      <c r="B1094" t="e">
        <f ca="1">MATCH(Table6[POINTER],MG_3[Column3],0)</f>
        <v>#N/A</v>
      </c>
      <c r="C10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kuasatornano8100ls</v>
      </c>
      <c r="D1094" t="s">
        <v>1120</v>
      </c>
      <c r="E1094" s="1" t="s">
        <v>3318</v>
      </c>
      <c r="F1094">
        <v>3</v>
      </c>
      <c r="H1094">
        <f ca="1">_xlfn.IFNA(SUMIF(MG_3[Column3],Table6[POINTER],MG_3[TOTAL]),"")</f>
        <v>0</v>
      </c>
      <c r="I1094">
        <f ca="1">SUM(Table6[[#This Row],[AWAL]],Table6[[#This Row],[M_3]])</f>
        <v>3</v>
      </c>
    </row>
    <row r="1095" spans="2:9" hidden="1" x14ac:dyDescent="0.25">
      <c r="B1095" t="e">
        <f ca="1">MATCH(Table6[POINTER],MG_3[Column3],0)</f>
        <v>#N/A</v>
      </c>
      <c r="C10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kuasatornano9100ls</v>
      </c>
      <c r="D1095" t="s">
        <v>1121</v>
      </c>
      <c r="E1095" s="1" t="s">
        <v>3318</v>
      </c>
      <c r="F1095">
        <v>4</v>
      </c>
      <c r="H1095">
        <f ca="1">_xlfn.IFNA(SUMIF(MG_3[Column3],Table6[POINTER],MG_3[TOTAL]),"")</f>
        <v>0</v>
      </c>
      <c r="I1095">
        <f ca="1">SUM(Table6[[#This Row],[AWAL]],Table6[[#This Row],[M_3]])</f>
        <v>4</v>
      </c>
    </row>
    <row r="1096" spans="2:9" hidden="1" x14ac:dyDescent="0.25">
      <c r="B1096" t="e">
        <f ca="1">MATCH(Table6[POINTER],MG_3[Column3],0)</f>
        <v>#N/A</v>
      </c>
      <c r="C10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kuascat0056pc480set</v>
      </c>
      <c r="D1096" t="s">
        <v>1122</v>
      </c>
      <c r="E1096" s="1" t="s">
        <v>3521</v>
      </c>
      <c r="F1096">
        <v>1</v>
      </c>
      <c r="H1096">
        <f ca="1">_xlfn.IFNA(SUMIF(MG_3[Column3],Table6[POINTER],MG_3[TOTAL]),"")</f>
        <v>0</v>
      </c>
      <c r="I1096">
        <f ca="1">SUM(Table6[[#This Row],[AWAL]],Table6[[#This Row],[M_3]])</f>
        <v>1</v>
      </c>
    </row>
    <row r="1097" spans="2:9" hidden="1" x14ac:dyDescent="0.25">
      <c r="B1097" t="e">
        <f ca="1">MATCH(Table6[POINTER],MG_3[Column3],0)</f>
        <v>#N/A</v>
      </c>
      <c r="C10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kuascat25112h240set</v>
      </c>
      <c r="D1097" t="s">
        <v>1123</v>
      </c>
      <c r="E1097" s="1" t="s">
        <v>3573</v>
      </c>
      <c r="F1097">
        <v>3</v>
      </c>
      <c r="H1097">
        <f ca="1">_xlfn.IFNA(SUMIF(MG_3[Column3],Table6[POINTER],MG_3[TOTAL]),"")</f>
        <v>0</v>
      </c>
      <c r="I1097">
        <f ca="1">SUM(Table6[[#This Row],[AWAL]],Table6[[#This Row],[M_3]])</f>
        <v>3</v>
      </c>
    </row>
    <row r="1098" spans="2:9" hidden="1" x14ac:dyDescent="0.25">
      <c r="B1098" t="e">
        <f ca="1">MATCH(Table6[POINTER],MG_3[Column3],0)</f>
        <v>#N/A</v>
      </c>
      <c r="C10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kuascath4poai216pc</v>
      </c>
      <c r="D1098" t="s">
        <v>1124</v>
      </c>
      <c r="E1098" s="1" t="s">
        <v>3574</v>
      </c>
      <c r="F1098">
        <v>8</v>
      </c>
      <c r="H1098">
        <f ca="1">_xlfn.IFNA(SUMIF(MG_3[Column3],Table6[POINTER],MG_3[TOTAL]),"")</f>
        <v>0</v>
      </c>
      <c r="I1098">
        <f ca="1">SUM(Table6[[#This Row],[AWAL]],Table6[[#This Row],[M_3]])</f>
        <v>8</v>
      </c>
    </row>
    <row r="1099" spans="2:9" hidden="1" x14ac:dyDescent="0.25">
      <c r="B1099" t="e">
        <f ca="1">MATCH(Table6[POINTER],MG_3[Column3],0)</f>
        <v>#N/A</v>
      </c>
      <c r="C10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kuasenterno8100ls</v>
      </c>
      <c r="D1099" t="s">
        <v>1125</v>
      </c>
      <c r="E1099" s="1" t="s">
        <v>3318</v>
      </c>
      <c r="F1099">
        <v>1</v>
      </c>
      <c r="H1099">
        <f ca="1">_xlfn.IFNA(SUMIF(MG_3[Column3],Table6[POINTER],MG_3[TOTAL]),"")</f>
        <v>0</v>
      </c>
      <c r="I1099">
        <f ca="1">SUM(Table6[[#This Row],[AWAL]],Table6[[#This Row],[M_3]])</f>
        <v>1</v>
      </c>
    </row>
    <row r="1100" spans="2:9" hidden="1" x14ac:dyDescent="0.25">
      <c r="B1100" t="e">
        <f ca="1">MATCH(Table6[POINTER],MG_3[Column3],0)</f>
        <v>#N/A</v>
      </c>
      <c r="C11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kuasenterset1929200set</v>
      </c>
      <c r="D1100" t="s">
        <v>1126</v>
      </c>
      <c r="E1100" s="1" t="s">
        <v>3457</v>
      </c>
      <c r="F1100">
        <v>5</v>
      </c>
      <c r="H1100">
        <f ca="1">_xlfn.IFNA(SUMIF(MG_3[Column3],Table6[POINTER],MG_3[TOTAL]),"")</f>
        <v>0</v>
      </c>
      <c r="I1100">
        <f ca="1">SUM(Table6[[#This Row],[AWAL]],Table6[[#This Row],[M_3]])</f>
        <v>5</v>
      </c>
    </row>
    <row r="1101" spans="2:9" hidden="1" x14ac:dyDescent="0.25">
      <c r="B1101" t="e">
        <f ca="1">MATCH(Table6[POINTER],MG_3[Column3],0)</f>
        <v>#N/A</v>
      </c>
      <c r="C11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kuasinficono6200ls</v>
      </c>
      <c r="D1101" t="s">
        <v>1127</v>
      </c>
      <c r="E1101" s="1" t="s">
        <v>3321</v>
      </c>
      <c r="F1101">
        <v>4</v>
      </c>
      <c r="H1101">
        <f ca="1">_xlfn.IFNA(SUMIF(MG_3[Column3],Table6[POINTER],MG_3[TOTAL]),"")</f>
        <v>0</v>
      </c>
      <c r="I1101">
        <f ca="1">SUM(Table6[[#This Row],[AWAL]],Table6[[#This Row],[M_3]])</f>
        <v>4</v>
      </c>
    </row>
    <row r="1102" spans="2:9" hidden="1" x14ac:dyDescent="0.25">
      <c r="B1102" t="e">
        <f ca="1">MATCH(Table6[POINTER],MG_3[Column3],0)</f>
        <v>#N/A</v>
      </c>
      <c r="C11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kuasmofiecb02kecil2000pc</v>
      </c>
      <c r="D1102" t="s">
        <v>1128</v>
      </c>
      <c r="E1102" s="1" t="s">
        <v>3454</v>
      </c>
      <c r="F1102">
        <v>1</v>
      </c>
      <c r="H1102">
        <f ca="1">_xlfn.IFNA(SUMIF(MG_3[Column3],Table6[POINTER],MG_3[TOTAL]),"")</f>
        <v>0</v>
      </c>
      <c r="I1102">
        <f ca="1">SUM(Table6[[#This Row],[AWAL]],Table6[[#This Row],[M_3]])</f>
        <v>1</v>
      </c>
    </row>
    <row r="1103" spans="2:9" hidden="1" x14ac:dyDescent="0.25">
      <c r="B1103" t="e">
        <f ca="1">MATCH(Table6[POINTER],MG_3[Column3],0)</f>
        <v>#N/A</v>
      </c>
      <c r="C11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kuasmontanano1200ls</v>
      </c>
      <c r="D1103" t="s">
        <v>1129</v>
      </c>
      <c r="E1103" s="1" t="s">
        <v>3321</v>
      </c>
      <c r="F1103">
        <v>4</v>
      </c>
      <c r="H1103">
        <f ca="1">_xlfn.IFNA(SUMIF(MG_3[Column3],Table6[POINTER],MG_3[TOTAL]),"")</f>
        <v>0</v>
      </c>
      <c r="I1103">
        <f ca="1">SUM(Table6[[#This Row],[AWAL]],Table6[[#This Row],[M_3]])</f>
        <v>4</v>
      </c>
    </row>
    <row r="1104" spans="2:9" hidden="1" x14ac:dyDescent="0.25">
      <c r="B1104" t="e">
        <f ca="1">MATCH(Table6[POINTER],MG_3[Column3],0)</f>
        <v>#N/A</v>
      </c>
      <c r="C11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kuasmontanano2100box</v>
      </c>
      <c r="D1104" t="s">
        <v>1130</v>
      </c>
      <c r="E1104" s="1" t="s">
        <v>3575</v>
      </c>
      <c r="F1104">
        <v>10</v>
      </c>
      <c r="H1104">
        <f ca="1">_xlfn.IFNA(SUMIF(MG_3[Column3],Table6[POINTER],MG_3[TOTAL]),"")</f>
        <v>0</v>
      </c>
      <c r="I1104">
        <f ca="1">SUM(Table6[[#This Row],[AWAL]],Table6[[#This Row],[M_3]])</f>
        <v>10</v>
      </c>
    </row>
    <row r="1105" spans="2:9" hidden="1" x14ac:dyDescent="0.25">
      <c r="B1105" t="e">
        <f ca="1">MATCH(Table6[POINTER],MG_3[Column3],0)</f>
        <v>#N/A</v>
      </c>
      <c r="C11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kuasmontanano3100box</v>
      </c>
      <c r="D1105" t="s">
        <v>1131</v>
      </c>
      <c r="E1105" s="1" t="s">
        <v>3575</v>
      </c>
      <c r="F1105">
        <v>5</v>
      </c>
      <c r="H1105">
        <f ca="1">_xlfn.IFNA(SUMIF(MG_3[Column3],Table6[POINTER],MG_3[TOTAL]),"")</f>
        <v>0</v>
      </c>
      <c r="I1105">
        <f ca="1">SUM(Table6[[#This Row],[AWAL]],Table6[[#This Row],[M_3]])</f>
        <v>5</v>
      </c>
    </row>
    <row r="1106" spans="2:9" hidden="1" x14ac:dyDescent="0.25">
      <c r="B1106" t="e">
        <f ca="1">MATCH(Table6[POINTER],MG_3[Column3],0)</f>
        <v>#N/A</v>
      </c>
      <c r="C11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kuasmontanano4100box</v>
      </c>
      <c r="D1106" t="s">
        <v>1132</v>
      </c>
      <c r="E1106" s="1" t="s">
        <v>3575</v>
      </c>
      <c r="F1106">
        <v>6</v>
      </c>
      <c r="H1106">
        <f ca="1">_xlfn.IFNA(SUMIF(MG_3[Column3],Table6[POINTER],MG_3[TOTAL]),"")</f>
        <v>0</v>
      </c>
      <c r="I1106">
        <f ca="1">SUM(Table6[[#This Row],[AWAL]],Table6[[#This Row],[M_3]])</f>
        <v>6</v>
      </c>
    </row>
    <row r="1107" spans="2:9" hidden="1" x14ac:dyDescent="0.25">
      <c r="B1107" t="e">
        <f ca="1">MATCH(Table6[POINTER],MG_3[Column3],0)</f>
        <v>#N/A</v>
      </c>
      <c r="C11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kuasmontanano575box</v>
      </c>
      <c r="D1107" t="s">
        <v>1133</v>
      </c>
      <c r="E1107" s="1" t="s">
        <v>3576</v>
      </c>
      <c r="F1107">
        <v>8</v>
      </c>
      <c r="H1107">
        <f ca="1">_xlfn.IFNA(SUMIF(MG_3[Column3],Table6[POINTER],MG_3[TOTAL]),"")</f>
        <v>0</v>
      </c>
      <c r="I1107">
        <f ca="1">SUM(Table6[[#This Row],[AWAL]],Table6[[#This Row],[M_3]])</f>
        <v>8</v>
      </c>
    </row>
    <row r="1108" spans="2:9" hidden="1" x14ac:dyDescent="0.25">
      <c r="B1108" t="e">
        <f ca="1">MATCH(Table6[POINTER],MG_3[Column3],0)</f>
        <v>#N/A</v>
      </c>
      <c r="C11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kuasmontanano675box</v>
      </c>
      <c r="D1108" t="s">
        <v>1134</v>
      </c>
      <c r="E1108" s="1" t="s">
        <v>3576</v>
      </c>
      <c r="F1108">
        <v>9</v>
      </c>
      <c r="H1108">
        <f ca="1">_xlfn.IFNA(SUMIF(MG_3[Column3],Table6[POINTER],MG_3[TOTAL]),"")</f>
        <v>0</v>
      </c>
      <c r="I1108">
        <f ca="1">SUM(Table6[[#This Row],[AWAL]],Table6[[#This Row],[M_3]])</f>
        <v>9</v>
      </c>
    </row>
    <row r="1109" spans="2:9" hidden="1" x14ac:dyDescent="0.25">
      <c r="B1109" t="e">
        <f ca="1">MATCH(Table6[POINTER],MG_3[Column3],0)</f>
        <v>#N/A</v>
      </c>
      <c r="C11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kuaspagoda251825gr</v>
      </c>
      <c r="D1109" t="s">
        <v>1135</v>
      </c>
      <c r="E1109" s="1" t="s">
        <v>3577</v>
      </c>
      <c r="F1109">
        <v>2</v>
      </c>
      <c r="H1109">
        <f ca="1">_xlfn.IFNA(SUMIF(MG_3[Column3],Table6[POINTER],MG_3[TOTAL]),"")</f>
        <v>0</v>
      </c>
      <c r="I1109">
        <f ca="1">SUM(Table6[[#This Row],[AWAL]],Table6[[#This Row],[M_3]])</f>
        <v>2</v>
      </c>
    </row>
    <row r="1110" spans="2:9" hidden="1" x14ac:dyDescent="0.25">
      <c r="B1110" t="e">
        <f ca="1">MATCH(Table6[POINTER],MG_3[Column3],0)</f>
        <v>#N/A</v>
      </c>
      <c r="C11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kuaspagoda526225gros</v>
      </c>
      <c r="D1110" t="s">
        <v>1136</v>
      </c>
      <c r="E1110" s="1" t="s">
        <v>3578</v>
      </c>
      <c r="F1110">
        <v>4</v>
      </c>
      <c r="H1110">
        <f ca="1">_xlfn.IFNA(SUMIF(MG_3[Column3],Table6[POINTER],MG_3[TOTAL]),"")</f>
        <v>0</v>
      </c>
      <c r="I1110">
        <f ca="1">SUM(Table6[[#This Row],[AWAL]],Table6[[#This Row],[M_3]])</f>
        <v>4</v>
      </c>
    </row>
    <row r="1111" spans="2:9" hidden="1" x14ac:dyDescent="0.25">
      <c r="B1111" t="e">
        <f ca="1">MATCH(Table6[POINTER],MG_3[Column3],0)</f>
        <v>#N/A</v>
      </c>
      <c r="C11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kuaspagodano1115gros</v>
      </c>
      <c r="D1111" t="s">
        <v>1137</v>
      </c>
      <c r="E1111" s="1" t="s">
        <v>3579</v>
      </c>
      <c r="F1111">
        <v>2</v>
      </c>
      <c r="H1111">
        <f ca="1">_xlfn.IFNA(SUMIF(MG_3[Column3],Table6[POINTER],MG_3[TOTAL]),"")</f>
        <v>0</v>
      </c>
      <c r="I1111">
        <f ca="1">SUM(Table6[[#This Row],[AWAL]],Table6[[#This Row],[M_3]])</f>
        <v>2</v>
      </c>
    </row>
    <row r="1112" spans="2:9" hidden="1" x14ac:dyDescent="0.25">
      <c r="B1112" t="e">
        <f ca="1">MATCH(Table6[POINTER],MG_3[Column3],0)</f>
        <v>#N/A</v>
      </c>
      <c r="C11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kuaspagodaset1928480pc</v>
      </c>
      <c r="D1112" t="s">
        <v>1138</v>
      </c>
      <c r="E1112" s="1" t="s">
        <v>3396</v>
      </c>
      <c r="F1112">
        <v>7</v>
      </c>
      <c r="H1112">
        <f ca="1">_xlfn.IFNA(SUMIF(MG_3[Column3],Table6[POINTER],MG_3[TOTAL]),"")</f>
        <v>0</v>
      </c>
      <c r="I1112">
        <f ca="1">SUM(Table6[[#This Row],[AWAL]],Table6[[#This Row],[M_3]])</f>
        <v>7</v>
      </c>
    </row>
    <row r="1113" spans="2:9" hidden="1" x14ac:dyDescent="0.25">
      <c r="B1113" t="e">
        <f ca="1">MATCH(Table6[POINTER],MG_3[Column3],0)</f>
        <v>#N/A</v>
      </c>
      <c r="C11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kuaspbb1110pagoda20gr</v>
      </c>
      <c r="D1113" t="s">
        <v>1139</v>
      </c>
      <c r="E1113" s="1" t="s">
        <v>3580</v>
      </c>
      <c r="F1113">
        <v>4</v>
      </c>
      <c r="H1113">
        <f ca="1">_xlfn.IFNA(SUMIF(MG_3[Column3],Table6[POINTER],MG_3[TOTAL]),"")</f>
        <v>0</v>
      </c>
      <c r="I1113">
        <f ca="1">SUM(Table6[[#This Row],[AWAL]],Table6[[#This Row],[M_3]])</f>
        <v>4</v>
      </c>
    </row>
    <row r="1114" spans="2:9" hidden="1" x14ac:dyDescent="0.25">
      <c r="B1114" t="e">
        <f ca="1">MATCH(Table6[POINTER],MG_3[Column3],0)</f>
        <v>#N/A</v>
      </c>
      <c r="C11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kuaspbb1111pagoda15gr</v>
      </c>
      <c r="D1114" t="s">
        <v>1140</v>
      </c>
      <c r="E1114" s="1" t="s">
        <v>3581</v>
      </c>
      <c r="F1114">
        <v>5</v>
      </c>
      <c r="H1114">
        <f ca="1">_xlfn.IFNA(SUMIF(MG_3[Column3],Table6[POINTER],MG_3[TOTAL]),"")</f>
        <v>0</v>
      </c>
      <c r="I1114">
        <f ca="1">SUM(Table6[[#This Row],[AWAL]],Table6[[#This Row],[M_3]])</f>
        <v>5</v>
      </c>
    </row>
    <row r="1115" spans="2:9" hidden="1" x14ac:dyDescent="0.25">
      <c r="B1115" t="e">
        <f ca="1">MATCH(Table6[POINTER],MG_3[Column3],0)</f>
        <v>#N/A</v>
      </c>
      <c r="C11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kuastf2620240</v>
      </c>
      <c r="D1115" t="s">
        <v>1141</v>
      </c>
      <c r="E1115" s="1">
        <v>240</v>
      </c>
      <c r="F1115">
        <v>6</v>
      </c>
      <c r="H1115">
        <f ca="1">_xlfn.IFNA(SUMIF(MG_3[Column3],Table6[POINTER],MG_3[TOTAL]),"")</f>
        <v>0</v>
      </c>
      <c r="I1115">
        <f ca="1">SUM(Table6[[#This Row],[AWAL]],Table6[[#This Row],[M_3]])</f>
        <v>6</v>
      </c>
    </row>
    <row r="1116" spans="2:9" hidden="1" x14ac:dyDescent="0.25">
      <c r="B1116" t="e">
        <f ca="1">MATCH(Table6[POINTER],MG_3[Column3],0)</f>
        <v>#N/A</v>
      </c>
      <c r="C11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kuastfart2023240pcs</v>
      </c>
      <c r="D1116" t="s">
        <v>1142</v>
      </c>
      <c r="E1116" s="1" t="s">
        <v>3337</v>
      </c>
      <c r="F1116">
        <v>4</v>
      </c>
      <c r="H1116">
        <f ca="1">_xlfn.IFNA(SUMIF(MG_3[Column3],Table6[POINTER],MG_3[TOTAL]),"")</f>
        <v>0</v>
      </c>
      <c r="I1116">
        <f ca="1">SUM(Table6[[#This Row],[AWAL]],Table6[[#This Row],[M_3]])</f>
        <v>4</v>
      </c>
    </row>
    <row r="1117" spans="2:9" hidden="1" x14ac:dyDescent="0.25">
      <c r="B1117" t="e">
        <f ca="1">MATCH(Table6[POINTER],MG_3[Column3],0)</f>
        <v>#N/A</v>
      </c>
      <c r="C11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kuaswalito6626600pcs</v>
      </c>
      <c r="D1117" t="s">
        <v>1143</v>
      </c>
      <c r="E1117" s="1" t="s">
        <v>3429</v>
      </c>
      <c r="F1117">
        <v>1</v>
      </c>
      <c r="H1117">
        <f ca="1">_xlfn.IFNA(SUMIF(MG_3[Column3],Table6[POINTER],MG_3[TOTAL]),"")</f>
        <v>0</v>
      </c>
      <c r="I1117">
        <f ca="1">SUM(Table6[[#This Row],[AWAL]],Table6[[#This Row],[M_3]])</f>
        <v>1</v>
      </c>
    </row>
    <row r="1118" spans="2:9" hidden="1" x14ac:dyDescent="0.25">
      <c r="B1118" t="e">
        <f ca="1">MATCH(Table6[POINTER],MG_3[Column3],0)</f>
        <v>#N/A</v>
      </c>
      <c r="C11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kuasbrushe02600pc</v>
      </c>
      <c r="D1118" t="s">
        <v>1144</v>
      </c>
      <c r="E1118" s="1" t="s">
        <v>3350</v>
      </c>
      <c r="F1118">
        <v>1</v>
      </c>
      <c r="H1118">
        <f ca="1">_xlfn.IFNA(SUMIF(MG_3[Column3],Table6[POINTER],MG_3[TOTAL]),"")</f>
        <v>0</v>
      </c>
      <c r="I1118">
        <f ca="1">SUM(Table6[[#This Row],[AWAL]],Table6[[#This Row],[M_3]])</f>
        <v>1</v>
      </c>
    </row>
    <row r="1119" spans="2:9" hidden="1" x14ac:dyDescent="0.25">
      <c r="B1119" t="e">
        <f ca="1">MATCH(Table6[POINTER],MG_3[Column3],0)</f>
        <v>#N/A</v>
      </c>
      <c r="C11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kutmcnbesar230ls</v>
      </c>
      <c r="D1119" t="s">
        <v>1145</v>
      </c>
      <c r="E1119" s="1" t="s">
        <v>3323</v>
      </c>
      <c r="F1119">
        <v>5</v>
      </c>
      <c r="H1119">
        <f ca="1">_xlfn.IFNA(SUMIF(MG_3[Column3],Table6[POINTER],MG_3[TOTAL]),"")</f>
        <v>0</v>
      </c>
      <c r="I1119">
        <f ca="1">SUM(Table6[[#This Row],[AWAL]],Table6[[#This Row],[M_3]])</f>
        <v>5</v>
      </c>
    </row>
    <row r="1120" spans="2:9" hidden="1" x14ac:dyDescent="0.25">
      <c r="B1120" t="e">
        <f ca="1">MATCH(Table6[POINTER],MG_3[Column3],0)</f>
        <v>#N/A</v>
      </c>
      <c r="C11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lleafa5100fr360</v>
      </c>
      <c r="D1120" t="s">
        <v>1146</v>
      </c>
      <c r="E1120" s="1">
        <v>360</v>
      </c>
      <c r="F1120">
        <v>4</v>
      </c>
      <c r="H1120">
        <f ca="1">_xlfn.IFNA(SUMIF(MG_3[Column3],Table6[POINTER],MG_3[TOTAL]),"")</f>
        <v>0</v>
      </c>
      <c r="I1120">
        <f ca="1">SUM(Table6[[#This Row],[AWAL]],Table6[[#This Row],[M_3]])</f>
        <v>4</v>
      </c>
    </row>
    <row r="1121" spans="2:9" hidden="1" x14ac:dyDescent="0.25">
      <c r="B1121" t="e">
        <f ca="1">MATCH(Table6[POINTER],MG_3[Column3],0)</f>
        <v>#N/A</v>
      </c>
      <c r="C11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lleafa5100hk360</v>
      </c>
      <c r="D1121" t="s">
        <v>1147</v>
      </c>
      <c r="E1121" s="1">
        <v>360</v>
      </c>
      <c r="F1121">
        <v>3</v>
      </c>
      <c r="H1121">
        <f ca="1">_xlfn.IFNA(SUMIF(MG_3[Column3],Table6[POINTER],MG_3[TOTAL]),"")</f>
        <v>0</v>
      </c>
      <c r="I1121">
        <f ca="1">SUM(Table6[[#This Row],[AWAL]],Table6[[#This Row],[M_3]])</f>
        <v>3</v>
      </c>
    </row>
    <row r="1122" spans="2:9" hidden="1" x14ac:dyDescent="0.25">
      <c r="B1122" t="e">
        <f ca="1">MATCH(Table6[POINTER],MG_3[Column3],0)</f>
        <v>#N/A</v>
      </c>
      <c r="C11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lleafa5100hologramav15600</v>
      </c>
      <c r="D1122" t="s">
        <v>1148</v>
      </c>
      <c r="E1122" s="1">
        <v>600</v>
      </c>
      <c r="F1122">
        <v>15</v>
      </c>
      <c r="H1122">
        <f ca="1">_xlfn.IFNA(SUMIF(MG_3[Column3],Table6[POINTER],MG_3[TOTAL]),"")</f>
        <v>0</v>
      </c>
      <c r="I1122">
        <f ca="1">SUM(Table6[[#This Row],[AWAL]],Table6[[#This Row],[M_3]])</f>
        <v>15</v>
      </c>
    </row>
    <row r="1123" spans="2:9" hidden="1" x14ac:dyDescent="0.25">
      <c r="B1123" t="e">
        <f ca="1">MATCH(Table6[POINTER],MG_3[Column3],0)</f>
        <v>#N/A</v>
      </c>
      <c r="C11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lleafa5100hologramcar600</v>
      </c>
      <c r="D1123" t="s">
        <v>1149</v>
      </c>
      <c r="E1123" s="1">
        <v>600</v>
      </c>
      <c r="F1123">
        <v>1</v>
      </c>
      <c r="H1123">
        <f ca="1">_xlfn.IFNA(SUMIF(MG_3[Column3],Table6[POINTER],MG_3[TOTAL]),"")</f>
        <v>0</v>
      </c>
      <c r="I1123">
        <f ca="1">SUM(Table6[[#This Row],[AWAL]],Table6[[#This Row],[M_3]])</f>
        <v>1</v>
      </c>
    </row>
    <row r="1124" spans="2:9" hidden="1" x14ac:dyDescent="0.25">
      <c r="B1124" t="e">
        <f ca="1">MATCH(Table6[POINTER],MG_3[Column3],0)</f>
        <v>#N/A</v>
      </c>
      <c r="C11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lleafa5100tsum360</v>
      </c>
      <c r="D1124" t="s">
        <v>1150</v>
      </c>
      <c r="E1124" s="1">
        <v>360</v>
      </c>
      <c r="F1124">
        <v>3</v>
      </c>
      <c r="H1124">
        <f ca="1">_xlfn.IFNA(SUMIF(MG_3[Column3],Table6[POINTER],MG_3[TOTAL]),"")</f>
        <v>0</v>
      </c>
      <c r="I1124">
        <f ca="1">SUM(Table6[[#This Row],[AWAL]],Table6[[#This Row],[M_3]])</f>
        <v>3</v>
      </c>
    </row>
    <row r="1125" spans="2:9" hidden="1" x14ac:dyDescent="0.25">
      <c r="B1125" t="e">
        <f ca="1">MATCH(Table6[POINTER],MG_3[Column3],0)</f>
        <v>#N/A</v>
      </c>
      <c r="C11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lleafa5100vintage360pc</v>
      </c>
      <c r="D1125" t="s">
        <v>1151</v>
      </c>
      <c r="E1125" s="1" t="s">
        <v>3351</v>
      </c>
      <c r="F1125">
        <v>4</v>
      </c>
      <c r="H1125">
        <f ca="1">_xlfn.IFNA(SUMIF(MG_3[Column3],Table6[POINTER],MG_3[TOTAL]),"")</f>
        <v>0</v>
      </c>
      <c r="I1125">
        <f ca="1">SUM(Table6[[#This Row],[AWAL]],Table6[[#This Row],[M_3]])</f>
        <v>4</v>
      </c>
    </row>
    <row r="1126" spans="2:9" hidden="1" x14ac:dyDescent="0.25">
      <c r="B1126" t="e">
        <f ca="1">MATCH(Table6[POINTER],MG_3[Column3],0)</f>
        <v>#N/A</v>
      </c>
      <c r="C11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lleafa51213paint720</v>
      </c>
      <c r="D1126" t="s">
        <v>1152</v>
      </c>
      <c r="E1126" s="1">
        <v>720</v>
      </c>
      <c r="F1126">
        <v>4</v>
      </c>
      <c r="H1126">
        <f ca="1">_xlfn.IFNA(SUMIF(MG_3[Column3],Table6[POINTER],MG_3[TOTAL]),"")</f>
        <v>0</v>
      </c>
      <c r="I1126">
        <f ca="1">SUM(Table6[[#This Row],[AWAL]],Table6[[#This Row],[M_3]])</f>
        <v>4</v>
      </c>
    </row>
    <row r="1127" spans="2:9" hidden="1" x14ac:dyDescent="0.25">
      <c r="B1127" t="e">
        <f ca="1">MATCH(Table6[POINTER],MG_3[Column3],0)</f>
        <v>#N/A</v>
      </c>
      <c r="C11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lleafa5biasaminion720</v>
      </c>
      <c r="D1127" t="s">
        <v>1153</v>
      </c>
      <c r="E1127" s="1">
        <v>720</v>
      </c>
      <c r="F1127">
        <v>1</v>
      </c>
      <c r="H1127">
        <f ca="1">_xlfn.IFNA(SUMIF(MG_3[Column3],Table6[POINTER],MG_3[TOTAL]),"")</f>
        <v>0</v>
      </c>
      <c r="I1127">
        <f ca="1">SUM(Table6[[#This Row],[AWAL]],Table6[[#This Row],[M_3]])</f>
        <v>1</v>
      </c>
    </row>
    <row r="1128" spans="2:9" hidden="1" x14ac:dyDescent="0.25">
      <c r="B1128" t="e">
        <f ca="1">MATCH(Table6[POINTER],MG_3[Column3],0)</f>
        <v>#N/A</v>
      </c>
      <c r="C11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lleafa5fancy20lbcprjk720</v>
      </c>
      <c r="D1128" t="s">
        <v>1154</v>
      </c>
      <c r="E1128" s="1">
        <v>720</v>
      </c>
      <c r="F1128">
        <v>5</v>
      </c>
      <c r="H1128">
        <f ca="1">_xlfn.IFNA(SUMIF(MG_3[Column3],Table6[POINTER],MG_3[TOTAL]),"")</f>
        <v>0</v>
      </c>
      <c r="I1128">
        <f ca="1">SUM(Table6[[#This Row],[AWAL]],Table6[[#This Row],[M_3]])</f>
        <v>5</v>
      </c>
    </row>
    <row r="1129" spans="2:9" hidden="1" x14ac:dyDescent="0.25">
      <c r="B1129" t="e">
        <f ca="1">MATCH(Table6[POINTER],MG_3[Column3],0)</f>
        <v>#N/A</v>
      </c>
      <c r="C11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lleafa5fancypsasiong720pc</v>
      </c>
      <c r="D1129" t="s">
        <v>1155</v>
      </c>
      <c r="E1129" s="1" t="s">
        <v>3508</v>
      </c>
      <c r="F1129">
        <v>3</v>
      </c>
      <c r="H1129">
        <f ca="1">_xlfn.IFNA(SUMIF(MG_3[Column3],Table6[POINTER],MG_3[TOTAL]),"")</f>
        <v>0</v>
      </c>
      <c r="I1129">
        <f ca="1">SUM(Table6[[#This Row],[AWAL]],Table6[[#This Row],[M_3]])</f>
        <v>3</v>
      </c>
    </row>
    <row r="1130" spans="2:9" hidden="1" x14ac:dyDescent="0.25">
      <c r="B1130" t="e">
        <f ca="1">MATCH(Table6[POINTER],MG_3[Column3],0)</f>
        <v>#N/A</v>
      </c>
      <c r="C11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lleafa5fancysticker720pc</v>
      </c>
      <c r="D1130" t="s">
        <v>1156</v>
      </c>
      <c r="E1130" s="1" t="s">
        <v>3508</v>
      </c>
      <c r="F1130">
        <v>1</v>
      </c>
      <c r="H1130">
        <f ca="1">_xlfn.IFNA(SUMIF(MG_3[Column3],Table6[POINTER],MG_3[TOTAL]),"")</f>
        <v>0</v>
      </c>
      <c r="I1130">
        <f ca="1">SUM(Table6[[#This Row],[AWAL]],Table6[[#This Row],[M_3]])</f>
        <v>1</v>
      </c>
    </row>
    <row r="1131" spans="2:9" hidden="1" x14ac:dyDescent="0.25">
      <c r="B1131" t="e">
        <f ca="1">MATCH(Table6[POINTER],MG_3[Column3],0)</f>
        <v>#N/A</v>
      </c>
      <c r="C11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lleafa5holoalfacampur480</v>
      </c>
      <c r="D1131" t="s">
        <v>1157</v>
      </c>
      <c r="E1131" s="1">
        <v>480</v>
      </c>
      <c r="F1131">
        <v>26</v>
      </c>
      <c r="H1131">
        <f ca="1">_xlfn.IFNA(SUMIF(MG_3[Column3],Table6[POINTER],MG_3[TOTAL]),"")</f>
        <v>0</v>
      </c>
      <c r="I1131">
        <f ca="1">SUM(Table6[[#This Row],[AWAL]],Table6[[#This Row],[M_3]])</f>
        <v>26</v>
      </c>
    </row>
    <row r="1132" spans="2:9" hidden="1" x14ac:dyDescent="0.25">
      <c r="B1132" t="e">
        <f ca="1">MATCH(Table6[POINTER],MG_3[Column3],0)</f>
        <v>#N/A</v>
      </c>
      <c r="C11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lleafa5holoplongponyhkcarbiodata600</v>
      </c>
      <c r="D1132" t="s">
        <v>1158</v>
      </c>
      <c r="E1132" s="1">
        <v>600</v>
      </c>
      <c r="F1132">
        <v>2</v>
      </c>
      <c r="H1132">
        <f ca="1">_xlfn.IFNA(SUMIF(MG_3[Column3],Table6[POINTER],MG_3[TOTAL]),"")</f>
        <v>0</v>
      </c>
      <c r="I1132">
        <f ca="1">SUM(Table6[[#This Row],[AWAL]],Table6[[#This Row],[M_3]])</f>
        <v>2</v>
      </c>
    </row>
    <row r="1133" spans="2:9" hidden="1" x14ac:dyDescent="0.25">
      <c r="B1133" t="e">
        <f ca="1">MATCH(Table6[POINTER],MG_3[Column3],0)</f>
        <v>#N/A</v>
      </c>
      <c r="C11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lleafa5holosticker720pc</v>
      </c>
      <c r="D1133" t="s">
        <v>1159</v>
      </c>
      <c r="E1133" s="1" t="s">
        <v>3508</v>
      </c>
      <c r="F1133">
        <v>3</v>
      </c>
      <c r="H1133">
        <f ca="1">_xlfn.IFNA(SUMIF(MG_3[Column3],Table6[POINTER],MG_3[TOTAL]),"")</f>
        <v>0</v>
      </c>
      <c r="I1133">
        <f ca="1">SUM(Table6[[#This Row],[AWAL]],Table6[[#This Row],[M_3]])</f>
        <v>3</v>
      </c>
    </row>
    <row r="1134" spans="2:9" hidden="1" x14ac:dyDescent="0.25">
      <c r="B1134" t="e">
        <f ca="1">MATCH(Table6[POINTER],MG_3[Column3],0)</f>
        <v>#N/A</v>
      </c>
      <c r="C11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lleafa5plonghk480</v>
      </c>
      <c r="D1134" t="s">
        <v>1160</v>
      </c>
      <c r="E1134" s="1">
        <v>480</v>
      </c>
      <c r="F1134">
        <v>14</v>
      </c>
      <c r="H1134">
        <f ca="1">_xlfn.IFNA(SUMIF(MG_3[Column3],Table6[POINTER],MG_3[TOTAL]),"")</f>
        <v>0</v>
      </c>
      <c r="I1134">
        <f ca="1">SUM(Table6[[#This Row],[AWAL]],Table6[[#This Row],[M_3]])</f>
        <v>14</v>
      </c>
    </row>
    <row r="1135" spans="2:9" hidden="1" x14ac:dyDescent="0.25">
      <c r="B1135" t="e">
        <f ca="1">MATCH(Table6[POINTER],MG_3[Column3],0)</f>
        <v>#N/A</v>
      </c>
      <c r="C11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lleafa5plongholoiq600</v>
      </c>
      <c r="D1135" t="s">
        <v>1161</v>
      </c>
      <c r="E1135" s="1">
        <v>600</v>
      </c>
      <c r="F1135">
        <v>2</v>
      </c>
      <c r="H1135">
        <f ca="1">_xlfn.IFNA(SUMIF(MG_3[Column3],Table6[POINTER],MG_3[TOTAL]),"")</f>
        <v>0</v>
      </c>
      <c r="I1135">
        <f ca="1">SUM(Table6[[#This Row],[AWAL]],Table6[[#This Row],[M_3]])</f>
        <v>2</v>
      </c>
    </row>
    <row r="1136" spans="2:9" hidden="1" x14ac:dyDescent="0.25">
      <c r="B1136" t="e">
        <f ca="1">MATCH(Table6[POINTER],MG_3[Column3],0)</f>
        <v>#N/A</v>
      </c>
      <c r="C11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lleafa5plongholosnowwhite600</v>
      </c>
      <c r="D1136" t="s">
        <v>1162</v>
      </c>
      <c r="E1136" s="1">
        <v>600</v>
      </c>
      <c r="F1136">
        <v>2</v>
      </c>
      <c r="H1136">
        <f ca="1">_xlfn.IFNA(SUMIF(MG_3[Column3],Table6[POINTER],MG_3[TOTAL]),"")</f>
        <v>0</v>
      </c>
      <c r="I1136">
        <f ca="1">SUM(Table6[[#This Row],[AWAL]],Table6[[#This Row],[M_3]])</f>
        <v>2</v>
      </c>
    </row>
    <row r="1137" spans="2:9" hidden="1" x14ac:dyDescent="0.25">
      <c r="B1137" t="e">
        <f ca="1">MATCH(Table6[POINTER],MG_3[Column3],0)</f>
        <v>#N/A</v>
      </c>
      <c r="C11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lleafa5plongholosofia3bbsmart3600</v>
      </c>
      <c r="D1137" t="s">
        <v>1163</v>
      </c>
      <c r="E1137" s="1">
        <v>600</v>
      </c>
      <c r="F1137">
        <v>6</v>
      </c>
      <c r="H1137">
        <f ca="1">_xlfn.IFNA(SUMIF(MG_3[Column3],Table6[POINTER],MG_3[TOTAL]),"")</f>
        <v>0</v>
      </c>
      <c r="I1137">
        <f ca="1">SUM(Table6[[#This Row],[AWAL]],Table6[[#This Row],[M_3]])</f>
        <v>6</v>
      </c>
    </row>
    <row r="1138" spans="2:9" hidden="1" x14ac:dyDescent="0.25">
      <c r="B1138" t="e">
        <f ca="1">MATCH(Table6[POINTER],MG_3[Column3],0)</f>
        <v>#N/A</v>
      </c>
      <c r="C11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lleafa5plongmonster480</v>
      </c>
      <c r="D1138" t="s">
        <v>1164</v>
      </c>
      <c r="E1138" s="1">
        <v>480</v>
      </c>
      <c r="F1138">
        <v>1</v>
      </c>
      <c r="H1138">
        <f ca="1">_xlfn.IFNA(SUMIF(MG_3[Column3],Table6[POINTER],MG_3[TOTAL]),"")</f>
        <v>0</v>
      </c>
      <c r="I1138">
        <f ca="1">SUM(Table6[[#This Row],[AWAL]],Table6[[#This Row],[M_3]])</f>
        <v>1</v>
      </c>
    </row>
    <row r="1139" spans="2:9" hidden="1" x14ac:dyDescent="0.25">
      <c r="B1139" t="e">
        <f ca="1">MATCH(Table6[POINTER],MG_3[Column3],0)</f>
        <v>#N/A</v>
      </c>
      <c r="C11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lleafa5plongqf600</v>
      </c>
      <c r="D1139" t="s">
        <v>1165</v>
      </c>
      <c r="E1139" s="1">
        <v>600</v>
      </c>
      <c r="F1139">
        <v>1</v>
      </c>
      <c r="H1139">
        <f ca="1">_xlfn.IFNA(SUMIF(MG_3[Column3],Table6[POINTER],MG_3[TOTAL]),"")</f>
        <v>0</v>
      </c>
      <c r="I1139">
        <f ca="1">SUM(Table6[[#This Row],[AWAL]],Table6[[#This Row],[M_3]])</f>
        <v>1</v>
      </c>
    </row>
    <row r="1140" spans="2:9" hidden="1" x14ac:dyDescent="0.25">
      <c r="B1140" t="e">
        <f ca="1">MATCH(Table6[POINTER],MG_3[Column3],0)</f>
        <v>#N/A</v>
      </c>
      <c r="C11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lleafa5plongsofia480</v>
      </c>
      <c r="D1140" t="s">
        <v>1166</v>
      </c>
      <c r="E1140" s="1">
        <v>480</v>
      </c>
      <c r="F1140">
        <v>17</v>
      </c>
      <c r="H1140">
        <f ca="1">_xlfn.IFNA(SUMIF(MG_3[Column3],Table6[POINTER],MG_3[TOTAL]),"")</f>
        <v>0</v>
      </c>
      <c r="I1140">
        <f ca="1">SUM(Table6[[#This Row],[AWAL]],Table6[[#This Row],[M_3]])</f>
        <v>17</v>
      </c>
    </row>
    <row r="1141" spans="2:9" hidden="1" x14ac:dyDescent="0.25">
      <c r="B1141" t="e">
        <f ca="1">MATCH(Table6[POINTER],MG_3[Column3],0)</f>
        <v>#N/A</v>
      </c>
      <c r="C11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lleafa5plongzodiak480</v>
      </c>
      <c r="D1141" t="s">
        <v>1167</v>
      </c>
      <c r="E1141" s="1">
        <v>480</v>
      </c>
      <c r="F1141">
        <v>55</v>
      </c>
      <c r="H1141">
        <f ca="1">_xlfn.IFNA(SUMIF(MG_3[Column3],Table6[POINTER],MG_3[TOTAL]),"")</f>
        <v>0</v>
      </c>
      <c r="I1141">
        <f ca="1">SUM(Table6[[#This Row],[AWAL]],Table6[[#This Row],[M_3]])</f>
        <v>55</v>
      </c>
    </row>
    <row r="1142" spans="2:9" hidden="1" x14ac:dyDescent="0.25">
      <c r="B1142" t="e">
        <f ca="1">MATCH(Table6[POINTER],MG_3[Column3],0)</f>
        <v>#N/A</v>
      </c>
      <c r="C11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lleafb540polos120pc</v>
      </c>
      <c r="D1142" t="s">
        <v>1168</v>
      </c>
      <c r="E1142" s="1" t="s">
        <v>3385</v>
      </c>
      <c r="F1142">
        <v>3</v>
      </c>
      <c r="H1142">
        <f ca="1">_xlfn.IFNA(SUMIF(MG_3[Column3],Table6[POINTER],MG_3[TOTAL]),"")</f>
        <v>0</v>
      </c>
      <c r="I1142">
        <f ca="1">SUM(Table6[[#This Row],[AWAL]],Table6[[#This Row],[M_3]])</f>
        <v>3</v>
      </c>
    </row>
    <row r="1143" spans="2:9" hidden="1" x14ac:dyDescent="0.25">
      <c r="B1143" t="e">
        <f ca="1">MATCH(Table6[POINTER],MG_3[Column3],0)</f>
        <v>#N/A</v>
      </c>
      <c r="C11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lleaffancya520lbminion3bear1rilakuma2720pc</v>
      </c>
      <c r="D1143" t="s">
        <v>1169</v>
      </c>
      <c r="E1143" s="1" t="s">
        <v>3508</v>
      </c>
      <c r="F1143">
        <v>6</v>
      </c>
      <c r="H1143">
        <f ca="1">_xlfn.IFNA(SUMIF(MG_3[Column3],Table6[POINTER],MG_3[TOTAL]),"")</f>
        <v>0</v>
      </c>
      <c r="I1143">
        <f ca="1">SUM(Table6[[#This Row],[AWAL]],Table6[[#This Row],[M_3]])</f>
        <v>6</v>
      </c>
    </row>
    <row r="1144" spans="2:9" hidden="1" x14ac:dyDescent="0.25">
      <c r="B1144" t="e">
        <f ca="1">MATCH(Table6[POINTER],MG_3[Column3],0)</f>
        <v>#N/A</v>
      </c>
      <c r="C11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lleaffancyutnbiodatablk600pc</v>
      </c>
      <c r="D1144" t="s">
        <v>1170</v>
      </c>
      <c r="E1144" s="1" t="s">
        <v>3350</v>
      </c>
      <c r="F1144">
        <v>10</v>
      </c>
      <c r="H1144">
        <f ca="1">_xlfn.IFNA(SUMIF(MG_3[Column3],Table6[POINTER],MG_3[TOTAL]),"")</f>
        <v>0</v>
      </c>
      <c r="I1144">
        <f ca="1">SUM(Table6[[#This Row],[AWAL]],Table6[[#This Row],[M_3]])</f>
        <v>10</v>
      </c>
    </row>
    <row r="1145" spans="2:9" hidden="1" x14ac:dyDescent="0.25">
      <c r="B1145" t="e">
        <f ca="1">MATCH(Table6[POINTER],MG_3[Column3],0)</f>
        <v>#N/A</v>
      </c>
      <c r="C11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lleafholoa5puzzleav3hk2600</v>
      </c>
      <c r="D1145" t="s">
        <v>1171</v>
      </c>
      <c r="E1145" s="1">
        <v>600</v>
      </c>
      <c r="F1145">
        <v>4</v>
      </c>
      <c r="H1145">
        <f ca="1">_xlfn.IFNA(SUMIF(MG_3[Column3],Table6[POINTER],MG_3[TOTAL]),"")</f>
        <v>0</v>
      </c>
      <c r="I1145">
        <f ca="1">SUM(Table6[[#This Row],[AWAL]],Table6[[#This Row],[M_3]])</f>
        <v>4</v>
      </c>
    </row>
    <row r="1146" spans="2:9" hidden="1" x14ac:dyDescent="0.25">
      <c r="B1146" t="e">
        <f ca="1">MATCH(Table6[POINTER],MG_3[Column3],0)</f>
        <v>#N/A</v>
      </c>
      <c r="C11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lleafholopuzzlesnowwhitebb600</v>
      </c>
      <c r="D1146" t="s">
        <v>1172</v>
      </c>
      <c r="E1146" s="1">
        <v>600</v>
      </c>
      <c r="F1146">
        <v>2</v>
      </c>
      <c r="H1146">
        <f ca="1">_xlfn.IFNA(SUMIF(MG_3[Column3],Table6[POINTER],MG_3[TOTAL]),"")</f>
        <v>0</v>
      </c>
      <c r="I1146">
        <f ca="1">SUM(Table6[[#This Row],[AWAL]],Table6[[#This Row],[M_3]])</f>
        <v>2</v>
      </c>
    </row>
    <row r="1147" spans="2:9" hidden="1" x14ac:dyDescent="0.25">
      <c r="B1147" t="e">
        <f ca="1">MATCH(Table6[POINTER],MG_3[Column3],0)</f>
        <v>#N/A</v>
      </c>
      <c r="C11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lleafplongholoav5qf7480</v>
      </c>
      <c r="D1147" t="s">
        <v>1173</v>
      </c>
      <c r="E1147" s="1">
        <v>480</v>
      </c>
      <c r="F1147">
        <v>12</v>
      </c>
      <c r="H1147">
        <f ca="1">_xlfn.IFNA(SUMIF(MG_3[Column3],Table6[POINTER],MG_3[TOTAL]),"")</f>
        <v>0</v>
      </c>
      <c r="I1147">
        <f ca="1">SUM(Table6[[#This Row],[AWAL]],Table6[[#This Row],[M_3]])</f>
        <v>12</v>
      </c>
    </row>
    <row r="1148" spans="2:9" hidden="1" x14ac:dyDescent="0.25">
      <c r="B1148" t="e">
        <f ca="1">MATCH(Table6[POINTER],MG_3[Column3],0)</f>
        <v>#N/A</v>
      </c>
      <c r="C11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lleafplongholoqueen480</v>
      </c>
      <c r="D1148" t="s">
        <v>1174</v>
      </c>
      <c r="E1148" s="1">
        <v>480</v>
      </c>
      <c r="F1148">
        <v>7</v>
      </c>
      <c r="H1148">
        <f ca="1">_xlfn.IFNA(SUMIF(MG_3[Column3],Table6[POINTER],MG_3[TOTAL]),"")</f>
        <v>0</v>
      </c>
      <c r="I1148">
        <f ca="1">SUM(Table6[[#This Row],[AWAL]],Table6[[#This Row],[M_3]])</f>
        <v>7</v>
      </c>
    </row>
    <row r="1149" spans="2:9" hidden="1" x14ac:dyDescent="0.25">
      <c r="B1149" t="e">
        <f ca="1">MATCH(Table6[POINTER],MG_3[Column3],0)</f>
        <v>#N/A</v>
      </c>
      <c r="C11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lleafplongsnow10sofia8bbsmart8480</v>
      </c>
      <c r="D1149" t="s">
        <v>1175</v>
      </c>
      <c r="E1149" s="1">
        <v>480</v>
      </c>
      <c r="F1149">
        <v>26</v>
      </c>
      <c r="H1149">
        <f ca="1">_xlfn.IFNA(SUMIF(MG_3[Column3],Table6[POINTER],MG_3[TOTAL]),"")</f>
        <v>0</v>
      </c>
      <c r="I1149">
        <f ca="1">SUM(Table6[[#This Row],[AWAL]],Table6[[#This Row],[M_3]])</f>
        <v>26</v>
      </c>
    </row>
    <row r="1150" spans="2:9" hidden="1" x14ac:dyDescent="0.25">
      <c r="B1150" t="e">
        <f ca="1">MATCH(Table6[POINTER],MG_3[Column3],0)</f>
        <v>#N/A</v>
      </c>
      <c r="C11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lleafpolos40sisipan5wpembatas180</v>
      </c>
      <c r="D1150" t="s">
        <v>1176</v>
      </c>
      <c r="E1150" s="1">
        <v>180</v>
      </c>
      <c r="F1150">
        <v>3</v>
      </c>
      <c r="H1150">
        <f ca="1">_xlfn.IFNA(SUMIF(MG_3[Column3],Table6[POINTER],MG_3[TOTAL]),"")</f>
        <v>0</v>
      </c>
      <c r="I1150">
        <f ca="1">SUM(Table6[[#This Row],[AWAL]],Table6[[#This Row],[M_3]])</f>
        <v>3</v>
      </c>
    </row>
    <row r="1151" spans="2:9" hidden="1" x14ac:dyDescent="0.25">
      <c r="B1151" t="e">
        <f ca="1">MATCH(Table6[POINTER],MG_3[Column3],0)</f>
        <v>#N/A</v>
      </c>
      <c r="C11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lleafpolost160ls</v>
      </c>
      <c r="D1151" t="s">
        <v>1177</v>
      </c>
      <c r="E1151" s="1" t="s">
        <v>3428</v>
      </c>
      <c r="F1151">
        <v>1</v>
      </c>
      <c r="H1151">
        <f ca="1">_xlfn.IFNA(SUMIF(MG_3[Column3],Table6[POINTER],MG_3[TOTAL]),"")</f>
        <v>0</v>
      </c>
      <c r="I1151">
        <f ca="1">SUM(Table6[[#This Row],[AWAL]],Table6[[#This Row],[M_3]])</f>
        <v>1</v>
      </c>
    </row>
    <row r="1152" spans="2:9" hidden="1" x14ac:dyDescent="0.25">
      <c r="B1152" t="e">
        <f ca="1">MATCH(Table6[POINTER],MG_3[Column3],0)</f>
        <v>#N/A</v>
      </c>
      <c r="C11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lleafponmobilelegendgostar800</v>
      </c>
      <c r="D1152" t="s">
        <v>1178</v>
      </c>
      <c r="E1152" s="1">
        <v>800</v>
      </c>
      <c r="F1152">
        <v>15</v>
      </c>
      <c r="H1152">
        <f ca="1">_xlfn.IFNA(SUMIF(MG_3[Column3],Table6[POINTER],MG_3[TOTAL]),"")</f>
        <v>0</v>
      </c>
      <c r="I1152">
        <f ca="1">SUM(Table6[[#This Row],[AWAL]],Table6[[#This Row],[M_3]])</f>
        <v>15</v>
      </c>
    </row>
    <row r="1153" spans="2:9" hidden="1" x14ac:dyDescent="0.25">
      <c r="B1153" t="e">
        <f ca="1">MATCH(Table6[POINTER],MG_3[Column3],0)</f>
        <v>#N/A</v>
      </c>
      <c r="C11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lleafpunchneo480</v>
      </c>
      <c r="D1153" t="s">
        <v>1179</v>
      </c>
      <c r="E1153" s="1">
        <v>480</v>
      </c>
      <c r="F1153">
        <v>4</v>
      </c>
      <c r="H1153">
        <f ca="1">_xlfn.IFNA(SUMIF(MG_3[Column3],Table6[POINTER],MG_3[TOTAL]),"")</f>
        <v>0</v>
      </c>
      <c r="I1153">
        <f ca="1">SUM(Table6[[#This Row],[AWAL]],Table6[[#This Row],[M_3]])</f>
        <v>4</v>
      </c>
    </row>
    <row r="1154" spans="2:9" hidden="1" x14ac:dyDescent="0.25">
      <c r="B1154" t="e">
        <f ca="1">MATCH(Table6[POINTER],MG_3[Column3],0)</f>
        <v>#N/A</v>
      </c>
      <c r="C11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labelhargakojiko99800</v>
      </c>
      <c r="D1154" t="s">
        <v>1180</v>
      </c>
      <c r="E1154" s="1">
        <v>800</v>
      </c>
      <c r="F1154">
        <v>1</v>
      </c>
      <c r="H1154">
        <f ca="1">_xlfn.IFNA(SUMIF(MG_3[Column3],Table6[POINTER],MG_3[TOTAL]),"")</f>
        <v>0</v>
      </c>
      <c r="I1154">
        <f ca="1">SUM(Table6[[#This Row],[AWAL]],Table6[[#This Row],[M_3]])</f>
        <v>1</v>
      </c>
    </row>
    <row r="1155" spans="2:9" hidden="1" x14ac:dyDescent="0.25">
      <c r="B1155" t="e">
        <f ca="1">MATCH(Table6[POINTER],MG_3[Column3],0)</f>
        <v>#N/A</v>
      </c>
      <c r="C11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labelkenjoy103800</v>
      </c>
      <c r="D1155" t="s">
        <v>1181</v>
      </c>
      <c r="E1155" s="1">
        <v>800</v>
      </c>
      <c r="F1155">
        <v>1</v>
      </c>
      <c r="H1155">
        <f ca="1">_xlfn.IFNA(SUMIF(MG_3[Column3],Table6[POINTER],MG_3[TOTAL]),"")</f>
        <v>0</v>
      </c>
      <c r="I1155">
        <f ca="1">SUM(Table6[[#This Row],[AWAL]],Table6[[#This Row],[M_3]])</f>
        <v>1</v>
      </c>
    </row>
    <row r="1156" spans="2:9" hidden="1" x14ac:dyDescent="0.25">
      <c r="B1156" t="e">
        <f ca="1">MATCH(Table6[POINTER],MG_3[Column3],0)</f>
        <v>#N/A</v>
      </c>
      <c r="C11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laminatingdb6898ktp100</v>
      </c>
      <c r="D1156" t="s">
        <v>1182</v>
      </c>
      <c r="E1156" s="1">
        <v>100</v>
      </c>
      <c r="F1156">
        <v>1</v>
      </c>
      <c r="H1156">
        <f ca="1">_xlfn.IFNA(SUMIF(MG_3[Column3],Table6[POINTER],MG_3[TOTAL]),"")</f>
        <v>0</v>
      </c>
      <c r="I1156">
        <f ca="1">SUM(Table6[[#This Row],[AWAL]],Table6[[#This Row],[M_3]])</f>
        <v>1</v>
      </c>
    </row>
    <row r="1157" spans="2:9" hidden="1" x14ac:dyDescent="0.25">
      <c r="B1157" t="e">
        <f ca="1">MATCH(Table6[POINTER],MG_3[Column3],0)</f>
        <v>#N/A</v>
      </c>
      <c r="C11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laminatingfilm100db25534010pk</v>
      </c>
      <c r="D1157" t="s">
        <v>1183</v>
      </c>
      <c r="E1157" s="1" t="s">
        <v>3582</v>
      </c>
      <c r="F1157">
        <v>2</v>
      </c>
      <c r="H1157">
        <f ca="1">_xlfn.IFNA(SUMIF(MG_3[Column3],Table6[POINTER],MG_3[TOTAL]),"")</f>
        <v>0</v>
      </c>
      <c r="I1157">
        <f ca="1">SUM(Table6[[#This Row],[AWAL]],Table6[[#This Row],[M_3]])</f>
        <v>2</v>
      </c>
    </row>
    <row r="1158" spans="2:9" hidden="1" x14ac:dyDescent="0.25">
      <c r="B1158" t="e">
        <f ca="1">MATCH(Table6[POINTER],MG_3[Column3],0)</f>
        <v>#N/A</v>
      </c>
      <c r="C11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laminatingtf100ktp100pk</v>
      </c>
      <c r="D1158" t="s">
        <v>1184</v>
      </c>
      <c r="E1158" s="1" t="s">
        <v>3583</v>
      </c>
      <c r="F1158">
        <v>5</v>
      </c>
      <c r="H1158">
        <f ca="1">_xlfn.IFNA(SUMIF(MG_3[Column3],Table6[POINTER],MG_3[TOTAL]),"")</f>
        <v>0</v>
      </c>
      <c r="I1158">
        <f ca="1">SUM(Table6[[#This Row],[AWAL]],Table6[[#This Row],[M_3]])</f>
        <v>5</v>
      </c>
    </row>
    <row r="1159" spans="2:9" hidden="1" x14ac:dyDescent="0.25">
      <c r="B1159" t="e">
        <f ca="1">MATCH(Table6[POINTER],MG_3[Column3],0)</f>
        <v>#N/A</v>
      </c>
      <c r="C11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lembakarstik11x29womyputihb25pak</v>
      </c>
      <c r="D1159" t="s">
        <v>1185</v>
      </c>
      <c r="E1159" s="1" t="s">
        <v>3584</v>
      </c>
      <c r="F1159">
        <v>4</v>
      </c>
      <c r="H1159">
        <f ca="1">_xlfn.IFNA(SUMIF(MG_3[Column3],Table6[POINTER],MG_3[TOTAL]),"")</f>
        <v>0</v>
      </c>
      <c r="I1159">
        <f ca="1">SUM(Table6[[#This Row],[AWAL]],Table6[[#This Row],[M_3]])</f>
        <v>4</v>
      </c>
    </row>
    <row r="1160" spans="2:9" hidden="1" x14ac:dyDescent="0.25">
      <c r="B1160" t="e">
        <f ca="1">MATCH(Table6[POINTER],MG_3[Column3],0)</f>
        <v>#N/A</v>
      </c>
      <c r="C11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lembakarstik7x30womyputihk25</v>
      </c>
      <c r="D1160" t="s">
        <v>1186</v>
      </c>
      <c r="E1160" s="1">
        <v>25</v>
      </c>
      <c r="F1160">
        <v>61</v>
      </c>
      <c r="H1160">
        <f ca="1">_xlfn.IFNA(SUMIF(MG_3[Column3],Table6[POINTER],MG_3[TOTAL]),"")</f>
        <v>0</v>
      </c>
      <c r="I1160">
        <f ca="1">SUM(Table6[[#This Row],[AWAL]],Table6[[#This Row],[M_3]])</f>
        <v>61</v>
      </c>
    </row>
    <row r="1161" spans="2:9" hidden="1" x14ac:dyDescent="0.25">
      <c r="B1161" t="e">
        <f ca="1">MATCH(Table6[POINTER],MG_3[Column3],0)</f>
        <v>#N/A</v>
      </c>
      <c r="C11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lemcair15gr188160lsn</v>
      </c>
      <c r="D1161" t="s">
        <v>1187</v>
      </c>
      <c r="E1161" s="1" t="s">
        <v>3585</v>
      </c>
      <c r="F1161">
        <v>7</v>
      </c>
      <c r="H1161">
        <f ca="1">_xlfn.IFNA(SUMIF(MG_3[Column3],Table6[POINTER],MG_3[TOTAL]),"")</f>
        <v>0</v>
      </c>
      <c r="I1161">
        <f ca="1">SUM(Table6[[#This Row],[AWAL]],Table6[[#This Row],[M_3]])</f>
        <v>7</v>
      </c>
    </row>
    <row r="1162" spans="2:9" hidden="1" x14ac:dyDescent="0.25">
      <c r="B1162" t="e">
        <f ca="1">MATCH(Table6[POINTER],MG_3[Column3],0)</f>
        <v>#N/A</v>
      </c>
      <c r="C11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lemcairbglue75mlt16ls</v>
      </c>
      <c r="D1162" t="s">
        <v>1188</v>
      </c>
      <c r="E1162" s="1" t="s">
        <v>3490</v>
      </c>
      <c r="F1162">
        <v>13</v>
      </c>
      <c r="H1162">
        <f ca="1">_xlfn.IFNA(SUMIF(MG_3[Column3],Table6[POINTER],MG_3[TOTAL]),"")</f>
        <v>0</v>
      </c>
      <c r="I1162">
        <f ca="1">SUM(Table6[[#This Row],[AWAL]],Table6[[#This Row],[M_3]])</f>
        <v>13</v>
      </c>
    </row>
    <row r="1163" spans="2:9" hidden="1" x14ac:dyDescent="0.25">
      <c r="B1163" t="e">
        <f ca="1">MATCH(Table6[POINTER],MG_3[Column3],0)</f>
        <v>#N/A</v>
      </c>
      <c r="C11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lemcairby30938ml24576pc</v>
      </c>
      <c r="D1163" t="s">
        <v>1189</v>
      </c>
      <c r="E1163" s="1" t="s">
        <v>3349</v>
      </c>
      <c r="F1163">
        <v>5</v>
      </c>
      <c r="H1163">
        <f ca="1">_xlfn.IFNA(SUMIF(MG_3[Column3],Table6[POINTER],MG_3[TOTAL]),"")</f>
        <v>0</v>
      </c>
      <c r="I1163">
        <f ca="1">SUM(Table6[[#This Row],[AWAL]],Table6[[#This Row],[M_3]])</f>
        <v>5</v>
      </c>
    </row>
    <row r="1164" spans="2:9" hidden="1" x14ac:dyDescent="0.25">
      <c r="B1164" t="e">
        <f ca="1">MATCH(Table6[POINTER],MG_3[Column3],0)</f>
        <v>#N/A</v>
      </c>
      <c r="C11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lemcairby31330ml24576pc</v>
      </c>
      <c r="D1164" t="s">
        <v>1190</v>
      </c>
      <c r="E1164" s="1" t="s">
        <v>3349</v>
      </c>
      <c r="F1164">
        <v>1</v>
      </c>
      <c r="H1164">
        <f ca="1">_xlfn.IFNA(SUMIF(MG_3[Column3],Table6[POINTER],MG_3[TOTAL]),"")</f>
        <v>0</v>
      </c>
      <c r="I1164">
        <f ca="1">SUM(Table6[[#This Row],[AWAL]],Table6[[#This Row],[M_3]])</f>
        <v>1</v>
      </c>
    </row>
    <row r="1165" spans="2:9" hidden="1" x14ac:dyDescent="0.25">
      <c r="B1165" t="e">
        <f ca="1">MATCH(Table6[POINTER],MG_3[Column3],0)</f>
        <v>#N/A</v>
      </c>
      <c r="C11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lemcairby82030ml24576pc</v>
      </c>
      <c r="D1165" t="s">
        <v>1191</v>
      </c>
      <c r="E1165" s="1" t="s">
        <v>3349</v>
      </c>
      <c r="F1165">
        <v>8</v>
      </c>
      <c r="H1165">
        <f ca="1">_xlfn.IFNA(SUMIF(MG_3[Column3],Table6[POINTER],MG_3[TOTAL]),"")</f>
        <v>0</v>
      </c>
      <c r="I1165">
        <f ca="1">SUM(Table6[[#This Row],[AWAL]],Table6[[#This Row],[M_3]])</f>
        <v>8</v>
      </c>
    </row>
    <row r="1166" spans="2:9" hidden="1" x14ac:dyDescent="0.25">
      <c r="B1166" t="e">
        <f ca="1">MATCH(Table6[POINTER],MG_3[Column3],0)</f>
        <v>#N/A</v>
      </c>
      <c r="C11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lemcairf503650ml12box30</v>
      </c>
      <c r="D1166" t="s">
        <v>3806</v>
      </c>
      <c r="E1166" s="1" t="s">
        <v>3586</v>
      </c>
      <c r="F1166">
        <v>6</v>
      </c>
      <c r="G1166" t="s">
        <v>3813</v>
      </c>
      <c r="H1166">
        <f ca="1">_xlfn.IFNA(SUMIF(MG_3[Column3],Table6[POINTER],MG_3[TOTAL]),"")</f>
        <v>0</v>
      </c>
      <c r="I1166">
        <f ca="1">SUM(Table6[[#This Row],[AWAL]],Table6[[#This Row],[M_3]])</f>
        <v>6</v>
      </c>
    </row>
    <row r="1167" spans="2:9" hidden="1" x14ac:dyDescent="0.25">
      <c r="B1167" t="e">
        <f ca="1">MATCH(Table6[POINTER],MG_3[Column3],0)</f>
        <v>#N/A</v>
      </c>
      <c r="C11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lemexecutivecairqmsa401x1236box</v>
      </c>
      <c r="D1167" t="s">
        <v>1192</v>
      </c>
      <c r="E1167" s="1" t="s">
        <v>3355</v>
      </c>
      <c r="F1167">
        <v>12</v>
      </c>
      <c r="H1167">
        <f ca="1">_xlfn.IFNA(SUMIF(MG_3[Column3],Table6[POINTER],MG_3[TOTAL]),"")</f>
        <v>0</v>
      </c>
      <c r="I1167">
        <f ca="1">SUM(Table6[[#This Row],[AWAL]],Table6[[#This Row],[M_3]])</f>
        <v>12</v>
      </c>
    </row>
    <row r="1168" spans="2:9" hidden="1" x14ac:dyDescent="0.25">
      <c r="B1168" t="e">
        <f ca="1">MATCH(Table6[POINTER],MG_3[Column3],0)</f>
        <v>#N/A</v>
      </c>
      <c r="C11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lemfancy13581260box</v>
      </c>
      <c r="D1168" t="s">
        <v>1193</v>
      </c>
      <c r="E1168" s="1" t="s">
        <v>3516</v>
      </c>
      <c r="F1168">
        <v>1</v>
      </c>
      <c r="H1168">
        <f ca="1">_xlfn.IFNA(SUMIF(MG_3[Column3],Table6[POINTER],MG_3[TOTAL]),"")</f>
        <v>0</v>
      </c>
      <c r="I1168">
        <f ca="1">SUM(Table6[[#This Row],[AWAL]],Table6[[#This Row],[M_3]])</f>
        <v>1</v>
      </c>
    </row>
    <row r="1169" spans="2:9" hidden="1" x14ac:dyDescent="0.25">
      <c r="B1169" t="e">
        <f ca="1">MATCH(Table6[POINTER],MG_3[Column3],0)</f>
        <v>#N/A</v>
      </c>
      <c r="C11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lemfancyhp1911x4818box</v>
      </c>
      <c r="D1169" t="s">
        <v>1194</v>
      </c>
      <c r="E1169" s="1" t="s">
        <v>3442</v>
      </c>
      <c r="F1169">
        <v>2</v>
      </c>
      <c r="H1169">
        <f ca="1">_xlfn.IFNA(SUMIF(MG_3[Column3],Table6[POINTER],MG_3[TOTAL]),"")</f>
        <v>0</v>
      </c>
      <c r="I1169">
        <f ca="1">SUM(Table6[[#This Row],[AWAL]],Table6[[#This Row],[M_3]])</f>
        <v>2</v>
      </c>
    </row>
    <row r="1170" spans="2:9" hidden="1" x14ac:dyDescent="0.25">
      <c r="B1170" t="e">
        <f ca="1">MATCH(Table6[POINTER],MG_3[Column3],0)</f>
        <v>#N/A</v>
      </c>
      <c r="C11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lemfancymy1051245box</v>
      </c>
      <c r="D1170" t="s">
        <v>1195</v>
      </c>
      <c r="E1170" s="1" t="s">
        <v>3587</v>
      </c>
      <c r="F1170">
        <v>1</v>
      </c>
      <c r="H1170">
        <f ca="1">_xlfn.IFNA(SUMIF(MG_3[Column3],Table6[POINTER],MG_3[TOTAL]),"")</f>
        <v>0</v>
      </c>
      <c r="I1170">
        <f ca="1">SUM(Table6[[#This Row],[AWAL]],Table6[[#This Row],[M_3]])</f>
        <v>1</v>
      </c>
    </row>
    <row r="1171" spans="2:9" hidden="1" x14ac:dyDescent="0.25">
      <c r="B1171" t="e">
        <f ca="1">MATCH(Table6[POINTER],MG_3[Column3],0)</f>
        <v>#N/A</v>
      </c>
      <c r="C11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lemgliter900672set</v>
      </c>
      <c r="D1171" t="s">
        <v>1196</v>
      </c>
      <c r="E1171" s="1" t="s">
        <v>3588</v>
      </c>
      <c r="F1171">
        <v>24</v>
      </c>
      <c r="H1171">
        <f ca="1">_xlfn.IFNA(SUMIF(MG_3[Column3],Table6[POINTER],MG_3[TOTAL]),"")</f>
        <v>0</v>
      </c>
      <c r="I1171">
        <f ca="1">SUM(Table6[[#This Row],[AWAL]],Table6[[#This Row],[M_3]])</f>
        <v>24</v>
      </c>
    </row>
    <row r="1172" spans="2:9" hidden="1" x14ac:dyDescent="0.25">
      <c r="B1172" t="e">
        <f ca="1">MATCH(Table6[POINTER],MG_3[Column3],0)</f>
        <v>#N/A</v>
      </c>
      <c r="C11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lemlilintembak11x30bkuning25pk</v>
      </c>
      <c r="D1172" t="s">
        <v>1197</v>
      </c>
      <c r="E1172" s="1" t="s">
        <v>3589</v>
      </c>
      <c r="F1172">
        <v>31</v>
      </c>
      <c r="H1172">
        <f ca="1">_xlfn.IFNA(SUMIF(MG_3[Column3],Table6[POINTER],MG_3[TOTAL]),"")</f>
        <v>0</v>
      </c>
      <c r="I1172">
        <f ca="1">SUM(Table6[[#This Row],[AWAL]],Table6[[#This Row],[M_3]])</f>
        <v>31</v>
      </c>
    </row>
    <row r="1173" spans="2:9" hidden="1" x14ac:dyDescent="0.25">
      <c r="B1173" t="e">
        <f ca="1">MATCH(Table6[POINTER],MG_3[Column3],0)</f>
        <v>#N/A</v>
      </c>
      <c r="C11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lempastaminipremium25gr60ls</v>
      </c>
      <c r="D1173" t="s">
        <v>1198</v>
      </c>
      <c r="E1173" s="1" t="s">
        <v>3332</v>
      </c>
      <c r="F1173">
        <v>3</v>
      </c>
      <c r="H1173">
        <f ca="1">_xlfn.IFNA(SUMIF(MG_3[Column3],Table6[POINTER],MG_3[TOTAL]),"")</f>
        <v>0</v>
      </c>
      <c r="I1173">
        <f ca="1">SUM(Table6[[#This Row],[AWAL]],Table6[[#This Row],[M_3]])</f>
        <v>3</v>
      </c>
    </row>
    <row r="1174" spans="2:9" hidden="1" x14ac:dyDescent="0.25">
      <c r="B1174" t="e">
        <f ca="1">MATCH(Table6[POINTER],MG_3[Column3],0)</f>
        <v>#N/A</v>
      </c>
      <c r="C11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lempastatpremium80gr24ls</v>
      </c>
      <c r="D1174" t="s">
        <v>1199</v>
      </c>
      <c r="E1174" s="1" t="s">
        <v>3310</v>
      </c>
      <c r="F1174">
        <v>2</v>
      </c>
      <c r="H1174">
        <f ca="1">_xlfn.IFNA(SUMIF(MG_3[Column3],Table6[POINTER],MG_3[TOTAL]),"")</f>
        <v>0</v>
      </c>
      <c r="I1174">
        <f ca="1">SUM(Table6[[#This Row],[AWAL]],Table6[[#This Row],[M_3]])</f>
        <v>2</v>
      </c>
    </row>
    <row r="1175" spans="2:9" hidden="1" x14ac:dyDescent="0.25">
      <c r="B1175" t="e">
        <f ca="1">MATCH(Table6[POINTER],MG_3[Column3],0)</f>
        <v>#N/A</v>
      </c>
      <c r="C11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lemrenteng1588160lsn</v>
      </c>
      <c r="D1175" t="s">
        <v>1200</v>
      </c>
      <c r="E1175" s="1" t="s">
        <v>3585</v>
      </c>
      <c r="F1175">
        <v>3</v>
      </c>
      <c r="H1175">
        <f ca="1">_xlfn.IFNA(SUMIF(MG_3[Column3],Table6[POINTER],MG_3[TOTAL]),"")</f>
        <v>0</v>
      </c>
      <c r="I1175">
        <f ca="1">SUM(Table6[[#This Row],[AWAL]],Table6[[#This Row],[M_3]])</f>
        <v>3</v>
      </c>
    </row>
    <row r="1176" spans="2:9" hidden="1" x14ac:dyDescent="0.25">
      <c r="B1176" t="e">
        <f ca="1">MATCH(Table6[POINTER],MG_3[Column3],0)</f>
        <v>#N/A</v>
      </c>
      <c r="C11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lemtembakkputihms25pk</v>
      </c>
      <c r="D1176" t="s">
        <v>1201</v>
      </c>
      <c r="E1176" s="1" t="s">
        <v>3589</v>
      </c>
      <c r="F1176">
        <v>2</v>
      </c>
      <c r="H1176">
        <f ca="1">_xlfn.IFNA(SUMIF(MG_3[Column3],Table6[POINTER],MG_3[TOTAL]),"")</f>
        <v>0</v>
      </c>
      <c r="I1176">
        <f ca="1">SUM(Table6[[#This Row],[AWAL]],Table6[[#This Row],[M_3]])</f>
        <v>2</v>
      </c>
    </row>
    <row r="1177" spans="2:9" hidden="1" x14ac:dyDescent="0.25">
      <c r="B1177" t="e">
        <f ca="1">MATCH(Table6[POINTER],MG_3[Column3],0)</f>
        <v>#N/A</v>
      </c>
      <c r="C11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lemwaterglue50ml36ls</v>
      </c>
      <c r="D1177" t="s">
        <v>1202</v>
      </c>
      <c r="E1177" s="1" t="s">
        <v>3390</v>
      </c>
      <c r="F1177">
        <v>2</v>
      </c>
      <c r="H1177">
        <f ca="1">_xlfn.IFNA(SUMIF(MG_3[Column3],Table6[POINTER],MG_3[TOTAL]),"")</f>
        <v>0</v>
      </c>
      <c r="I1177">
        <f ca="1">SUM(Table6[[#This Row],[AWAL]],Table6[[#This Row],[M_3]])</f>
        <v>2</v>
      </c>
    </row>
    <row r="1178" spans="2:9" hidden="1" x14ac:dyDescent="0.25">
      <c r="B1178" t="e">
        <f ca="1">MATCH(Table6[POINTER],MG_3[Column3],0)</f>
        <v>#N/A</v>
      </c>
      <c r="C11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lemwatergluetf603830lsn</v>
      </c>
      <c r="D1178" t="s">
        <v>1203</v>
      </c>
      <c r="E1178" s="1" t="s">
        <v>3344</v>
      </c>
      <c r="F1178">
        <v>1</v>
      </c>
      <c r="H1178">
        <f ca="1">_xlfn.IFNA(SUMIF(MG_3[Column3],Table6[POINTER],MG_3[TOTAL]),"")</f>
        <v>0</v>
      </c>
      <c r="I1178">
        <f ca="1">SUM(Table6[[#This Row],[AWAL]],Table6[[#This Row],[M_3]])</f>
        <v>1</v>
      </c>
    </row>
    <row r="1179" spans="2:9" hidden="1" x14ac:dyDescent="0.25">
      <c r="B1179" t="e">
        <f ca="1">MATCH(Table6[POINTER],MG_3[Column3],0)</f>
        <v>#N/A</v>
      </c>
      <c r="C11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lemgliter88912288rtg</v>
      </c>
      <c r="D1179" t="s">
        <v>1204</v>
      </c>
      <c r="E1179" s="1" t="s">
        <v>3590</v>
      </c>
      <c r="F1179">
        <v>3</v>
      </c>
      <c r="H1179">
        <f ca="1">_xlfn.IFNA(SUMIF(MG_3[Column3],Table6[POINTER],MG_3[TOTAL]),"")</f>
        <v>0</v>
      </c>
      <c r="I1179">
        <f ca="1">SUM(Table6[[#This Row],[AWAL]],Table6[[#This Row],[M_3]])</f>
        <v>3</v>
      </c>
    </row>
    <row r="1180" spans="2:9" hidden="1" x14ac:dyDescent="0.25">
      <c r="B1180" t="e">
        <f ca="1">MATCH(Table6[POINTER],MG_3[Column3],0)</f>
        <v>#N/A</v>
      </c>
      <c r="C11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letter2trayjs200112pcs</v>
      </c>
      <c r="D1180" t="s">
        <v>1205</v>
      </c>
      <c r="E1180" s="1" t="s">
        <v>3591</v>
      </c>
      <c r="F1180">
        <v>4</v>
      </c>
      <c r="H1180">
        <f ca="1">_xlfn.IFNA(SUMIF(MG_3[Column3],Table6[POINTER],MG_3[TOTAL]),"")</f>
        <v>0</v>
      </c>
      <c r="I1180">
        <f ca="1">SUM(Table6[[#This Row],[AWAL]],Table6[[#This Row],[M_3]])</f>
        <v>4</v>
      </c>
    </row>
    <row r="1181" spans="2:9" hidden="1" x14ac:dyDescent="0.25">
      <c r="B1181" t="e">
        <f ca="1">MATCH(Table6[POINTER],MG_3[Column3],0)</f>
        <v>#N/A</v>
      </c>
      <c r="C11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lettertray3susundebozzdt30012</v>
      </c>
      <c r="D1181" t="s">
        <v>1206</v>
      </c>
      <c r="E1181" s="1">
        <v>12</v>
      </c>
      <c r="F1181">
        <v>2</v>
      </c>
      <c r="H1181">
        <f ca="1">_xlfn.IFNA(SUMIF(MG_3[Column3],Table6[POINTER],MG_3[TOTAL]),"")</f>
        <v>0</v>
      </c>
      <c r="I1181">
        <f ca="1">SUM(Table6[[#This Row],[AWAL]],Table6[[#This Row],[M_3]])</f>
        <v>2</v>
      </c>
    </row>
    <row r="1182" spans="2:9" hidden="1" x14ac:dyDescent="0.25">
      <c r="B1182" t="e">
        <f ca="1">MATCH(Table6[POINTER],MG_3[Column3],0)</f>
        <v>#N/A</v>
      </c>
      <c r="C11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lettertraybesi118312pcs</v>
      </c>
      <c r="D1182" t="s">
        <v>1207</v>
      </c>
      <c r="E1182" s="1" t="s">
        <v>3591</v>
      </c>
      <c r="F1182">
        <v>2</v>
      </c>
      <c r="H1182">
        <f ca="1">_xlfn.IFNA(SUMIF(MG_3[Column3],Table6[POINTER],MG_3[TOTAL]),"")</f>
        <v>0</v>
      </c>
      <c r="I1182">
        <f ca="1">SUM(Table6[[#This Row],[AWAL]],Table6[[#This Row],[M_3]])</f>
        <v>2</v>
      </c>
    </row>
    <row r="1183" spans="2:9" hidden="1" x14ac:dyDescent="0.25">
      <c r="B1183" t="e">
        <f ca="1">MATCH(Table6[POINTER],MG_3[Column3],0)</f>
        <v>#N/A</v>
      </c>
      <c r="C11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lilinangka1tebalm10011002288pc</v>
      </c>
      <c r="D1183" t="s">
        <v>1208</v>
      </c>
      <c r="E1183" s="1" t="s">
        <v>3497</v>
      </c>
      <c r="F1183">
        <v>23</v>
      </c>
      <c r="H1183">
        <f ca="1">_xlfn.IFNA(SUMIF(MG_3[Column3],Table6[POINTER],MG_3[TOTAL]),"")</f>
        <v>0</v>
      </c>
      <c r="I1183">
        <f ca="1">SUM(Table6[[#This Row],[AWAL]],Table6[[#This Row],[M_3]])</f>
        <v>23</v>
      </c>
    </row>
    <row r="1184" spans="2:9" hidden="1" x14ac:dyDescent="0.25">
      <c r="B1184" t="e">
        <f ca="1">MATCH(Table6[POINTER],MG_3[Column3],0)</f>
        <v>#N/A</v>
      </c>
      <c r="C11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lilinangkatebalm10011002240</v>
      </c>
      <c r="D1184" t="s">
        <v>1209</v>
      </c>
      <c r="E1184" s="1">
        <v>240</v>
      </c>
      <c r="F1184">
        <v>1</v>
      </c>
      <c r="H1184">
        <f ca="1">_xlfn.IFNA(SUMIF(MG_3[Column3],Table6[POINTER],MG_3[TOTAL]),"")</f>
        <v>0</v>
      </c>
      <c r="I1184">
        <f ca="1">SUM(Table6[[#This Row],[AWAL]],Table6[[#This Row],[M_3]])</f>
        <v>1</v>
      </c>
    </row>
    <row r="1185" spans="2:9" hidden="1" x14ac:dyDescent="0.25">
      <c r="B1185" t="e">
        <f ca="1">MATCH(Table6[POINTER],MG_3[Column3],0)</f>
        <v>#N/A</v>
      </c>
      <c r="C11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lilinangkaultahtarunano41no51100ls</v>
      </c>
      <c r="D1185" t="s">
        <v>1210</v>
      </c>
      <c r="E1185" s="1" t="s">
        <v>3318</v>
      </c>
      <c r="F1185">
        <v>2</v>
      </c>
      <c r="H1185">
        <f ca="1">_xlfn.IFNA(SUMIF(MG_3[Column3],Table6[POINTER],MG_3[TOTAL]),"")</f>
        <v>0</v>
      </c>
      <c r="I1185">
        <f ca="1">SUM(Table6[[#This Row],[AWAL]],Table6[[#This Row],[M_3]])</f>
        <v>2</v>
      </c>
    </row>
    <row r="1186" spans="2:9" hidden="1" x14ac:dyDescent="0.25">
      <c r="B1186" t="e">
        <f ca="1">MATCH(Table6[POINTER],MG_3[Column3],0)</f>
        <v>#N/A</v>
      </c>
      <c r="C11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lilincandyty02096ls</v>
      </c>
      <c r="D1186" t="s">
        <v>1211</v>
      </c>
      <c r="E1186" s="1" t="s">
        <v>3330</v>
      </c>
      <c r="F1186">
        <v>1</v>
      </c>
      <c r="H1186">
        <f ca="1">_xlfn.IFNA(SUMIF(MG_3[Column3],Table6[POINTER],MG_3[TOTAL]),"")</f>
        <v>0</v>
      </c>
      <c r="I1186">
        <f ca="1">SUM(Table6[[#This Row],[AWAL]],Table6[[#This Row],[M_3]])</f>
        <v>1</v>
      </c>
    </row>
    <row r="1187" spans="2:9" hidden="1" x14ac:dyDescent="0.25">
      <c r="B1187" t="e">
        <f ca="1">MATCH(Table6[POINTER],MG_3[Column3],0)</f>
        <v>#N/A</v>
      </c>
      <c r="C11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lilinmagicisi10hc7710m288</v>
      </c>
      <c r="D1187" t="s">
        <v>1212</v>
      </c>
      <c r="E1187" s="1">
        <v>288</v>
      </c>
      <c r="F1187">
        <v>1</v>
      </c>
      <c r="H1187">
        <f ca="1">_xlfn.IFNA(SUMIF(MG_3[Column3],Table6[POINTER],MG_3[TOTAL]),"")</f>
        <v>0</v>
      </c>
      <c r="I1187">
        <f ca="1">SUM(Table6[[#This Row],[AWAL]],Table6[[#This Row],[M_3]])</f>
        <v>1</v>
      </c>
    </row>
    <row r="1188" spans="2:9" hidden="1" x14ac:dyDescent="0.25">
      <c r="B1188" t="e">
        <f ca="1">MATCH(Table6[POINTER],MG_3[Column3],0)</f>
        <v>#N/A</v>
      </c>
      <c r="C11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lilinty018magic96ls</v>
      </c>
      <c r="D1188" t="s">
        <v>1213</v>
      </c>
      <c r="E1188" s="1" t="s">
        <v>3330</v>
      </c>
      <c r="F1188">
        <v>21</v>
      </c>
      <c r="H1188">
        <f ca="1">_xlfn.IFNA(SUMIF(MG_3[Column3],Table6[POINTER],MG_3[TOTAL]),"")</f>
        <v>0</v>
      </c>
      <c r="I1188">
        <f ca="1">SUM(Table6[[#This Row],[AWAL]],Table6[[#This Row],[M_3]])</f>
        <v>21</v>
      </c>
    </row>
    <row r="1189" spans="2:9" hidden="1" x14ac:dyDescent="0.25">
      <c r="B1189" t="e">
        <f ca="1">MATCH(Table6[POINTER],MG_3[Column3],0)</f>
        <v>#N/A</v>
      </c>
      <c r="C11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magicboard10596pcs</v>
      </c>
      <c r="D1189" t="s">
        <v>1214</v>
      </c>
      <c r="E1189" s="1" t="s">
        <v>3369</v>
      </c>
      <c r="F1189">
        <v>12</v>
      </c>
      <c r="H1189">
        <f ca="1">_xlfn.IFNA(SUMIF(MG_3[Column3],Table6[POINTER],MG_3[TOTAL]),"")</f>
        <v>0</v>
      </c>
      <c r="I1189">
        <f ca="1">SUM(Table6[[#This Row],[AWAL]],Table6[[#This Row],[M_3]])</f>
        <v>12</v>
      </c>
    </row>
    <row r="1190" spans="2:9" hidden="1" x14ac:dyDescent="0.25">
      <c r="B1190" t="e">
        <f ca="1">MATCH(Table6[POINTER],MG_3[Column3],0)</f>
        <v>#N/A</v>
      </c>
      <c r="C11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magicboard10696pcs</v>
      </c>
      <c r="D1190" t="s">
        <v>1215</v>
      </c>
      <c r="E1190" s="1" t="s">
        <v>3369</v>
      </c>
      <c r="F1190">
        <v>7</v>
      </c>
      <c r="H1190">
        <f ca="1">_xlfn.IFNA(SUMIF(MG_3[Column3],Table6[POINTER],MG_3[TOTAL]),"")</f>
        <v>0</v>
      </c>
      <c r="I1190">
        <f ca="1">SUM(Table6[[#This Row],[AWAL]],Table6[[#This Row],[M_3]])</f>
        <v>7</v>
      </c>
    </row>
    <row r="1191" spans="2:9" hidden="1" x14ac:dyDescent="0.25">
      <c r="B1191" t="e">
        <f ca="1">MATCH(Table6[POINTER],MG_3[Column3],0)</f>
        <v>#N/A</v>
      </c>
      <c r="C11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magicboard2019696pcs</v>
      </c>
      <c r="D1191" t="s">
        <v>1216</v>
      </c>
      <c r="E1191" s="1" t="s">
        <v>3369</v>
      </c>
      <c r="F1191">
        <v>2</v>
      </c>
      <c r="H1191">
        <f ca="1">_xlfn.IFNA(SUMIF(MG_3[Column3],Table6[POINTER],MG_3[TOTAL]),"")</f>
        <v>0</v>
      </c>
      <c r="I1191">
        <f ca="1">SUM(Table6[[#This Row],[AWAL]],Table6[[#This Row],[M_3]])</f>
        <v>2</v>
      </c>
    </row>
    <row r="1192" spans="2:9" hidden="1" x14ac:dyDescent="0.25">
      <c r="B1192" t="e">
        <f ca="1">MATCH(Table6[POINTER],MG_3[Column3],0)</f>
        <v>#N/A</v>
      </c>
      <c r="C11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magicboardtk981296pcs</v>
      </c>
      <c r="D1192" t="s">
        <v>1217</v>
      </c>
      <c r="E1192" s="1" t="s">
        <v>3369</v>
      </c>
      <c r="F1192">
        <v>1</v>
      </c>
      <c r="H1192">
        <f ca="1">_xlfn.IFNA(SUMIF(MG_3[Column3],Table6[POINTER],MG_3[TOTAL]),"")</f>
        <v>0</v>
      </c>
      <c r="I1192">
        <f ca="1">SUM(Table6[[#This Row],[AWAL]],Table6[[#This Row],[M_3]])</f>
        <v>1</v>
      </c>
    </row>
    <row r="1193" spans="2:9" hidden="1" x14ac:dyDescent="0.25">
      <c r="B1193" t="e">
        <f ca="1">MATCH(Table6[POINTER],MG_3[Column3],0)</f>
        <v>#N/A</v>
      </c>
      <c r="C11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magicboardye10396pcs</v>
      </c>
      <c r="D1193" t="s">
        <v>1218</v>
      </c>
      <c r="E1193" s="1" t="s">
        <v>3369</v>
      </c>
      <c r="F1193">
        <v>1</v>
      </c>
      <c r="H1193">
        <f ca="1">_xlfn.IFNA(SUMIF(MG_3[Column3],Table6[POINTER],MG_3[TOTAL]),"")</f>
        <v>0</v>
      </c>
      <c r="I1193">
        <f ca="1">SUM(Table6[[#This Row],[AWAL]],Table6[[#This Row],[M_3]])</f>
        <v>1</v>
      </c>
    </row>
    <row r="1194" spans="2:9" hidden="1" x14ac:dyDescent="0.25">
      <c r="B1194" t="e">
        <f ca="1">MATCH(Table6[POINTER],MG_3[Column3],0)</f>
        <v>#N/A</v>
      </c>
      <c r="C11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magnetset1000gm320set</v>
      </c>
      <c r="D1194" t="s">
        <v>1219</v>
      </c>
      <c r="E1194" s="1" t="s">
        <v>3592</v>
      </c>
      <c r="F1194">
        <v>4</v>
      </c>
      <c r="H1194">
        <f ca="1">_xlfn.IFNA(SUMIF(MG_3[Column3],Table6[POINTER],MG_3[TOTAL]),"")</f>
        <v>0</v>
      </c>
      <c r="I1194">
        <f ca="1">SUM(Table6[[#This Row],[AWAL]],Table6[[#This Row],[M_3]])</f>
        <v>4</v>
      </c>
    </row>
    <row r="1195" spans="2:9" hidden="1" x14ac:dyDescent="0.25">
      <c r="B1195" t="e">
        <f ca="1">MATCH(Table6[POINTER],MG_3[Column3],0)</f>
        <v>#N/A</v>
      </c>
      <c r="C11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magnit002set320pc</v>
      </c>
      <c r="D1195" t="s">
        <v>1220</v>
      </c>
      <c r="E1195" s="1" t="s">
        <v>3477</v>
      </c>
      <c r="F1195">
        <v>7</v>
      </c>
      <c r="H1195">
        <f ca="1">_xlfn.IFNA(SUMIF(MG_3[Column3],Table6[POINTER],MG_3[TOTAL]),"")</f>
        <v>0</v>
      </c>
      <c r="I1195">
        <f ca="1">SUM(Table6[[#This Row],[AWAL]],Table6[[#This Row],[M_3]])</f>
        <v>7</v>
      </c>
    </row>
    <row r="1196" spans="2:9" hidden="1" x14ac:dyDescent="0.25">
      <c r="B1196" t="e">
        <f ca="1">MATCH(Table6[POINTER],MG_3[Column3],0)</f>
        <v>#N/A</v>
      </c>
      <c r="C11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magnit2008import800pc</v>
      </c>
      <c r="D1196" t="s">
        <v>1221</v>
      </c>
      <c r="E1196" s="1" t="s">
        <v>3484</v>
      </c>
      <c r="F1196">
        <v>1</v>
      </c>
      <c r="H1196">
        <f ca="1">_xlfn.IFNA(SUMIF(MG_3[Column3],Table6[POINTER],MG_3[TOTAL]),"")</f>
        <v>0</v>
      </c>
      <c r="I1196">
        <f ca="1">SUM(Table6[[#This Row],[AWAL]],Table6[[#This Row],[M_3]])</f>
        <v>1</v>
      </c>
    </row>
    <row r="1197" spans="2:9" hidden="1" x14ac:dyDescent="0.25">
      <c r="B1197" t="e">
        <f ca="1">MATCH(Table6[POINTER],MG_3[Column3],0)</f>
        <v>#N/A</v>
      </c>
      <c r="C11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magnit306480pc</v>
      </c>
      <c r="D1197" t="s">
        <v>1222</v>
      </c>
      <c r="E1197" s="1" t="s">
        <v>3396</v>
      </c>
      <c r="F1197">
        <v>1</v>
      </c>
      <c r="H1197">
        <f ca="1">_xlfn.IFNA(SUMIF(MG_3[Column3],Table6[POINTER],MG_3[TOTAL]),"")</f>
        <v>0</v>
      </c>
      <c r="I1197">
        <f ca="1">SUM(Table6[[#This Row],[AWAL]],Table6[[#This Row],[M_3]])</f>
        <v>1</v>
      </c>
    </row>
    <row r="1198" spans="2:9" hidden="1" x14ac:dyDescent="0.25">
      <c r="B1198" t="e">
        <f ca="1">MATCH(Table6[POINTER],MG_3[Column3],0)</f>
        <v>#N/A</v>
      </c>
      <c r="C11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magnit8pc003240set</v>
      </c>
      <c r="D1198" t="s">
        <v>1223</v>
      </c>
      <c r="E1198" s="1" t="s">
        <v>3573</v>
      </c>
      <c r="F1198">
        <v>1</v>
      </c>
      <c r="H1198">
        <f ca="1">_xlfn.IFNA(SUMIF(MG_3[Column3],Table6[POINTER],MG_3[TOTAL]),"")</f>
        <v>0</v>
      </c>
      <c r="I1198">
        <f ca="1">SUM(Table6[[#This Row],[AWAL]],Table6[[#This Row],[M_3]])</f>
        <v>1</v>
      </c>
    </row>
    <row r="1199" spans="2:9" hidden="1" x14ac:dyDescent="0.25">
      <c r="B1199" t="e">
        <f ca="1">MATCH(Table6[POINTER],MG_3[Column3],0)</f>
        <v>#N/A</v>
      </c>
      <c r="C11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magnitangka8305xinyefirstk216pc</v>
      </c>
      <c r="D1199" t="s">
        <v>1224</v>
      </c>
      <c r="E1199" s="1" t="s">
        <v>3574</v>
      </c>
      <c r="F1199">
        <v>2</v>
      </c>
      <c r="H1199">
        <f ca="1">_xlfn.IFNA(SUMIF(MG_3[Column3],Table6[POINTER],MG_3[TOTAL]),"")</f>
        <v>0</v>
      </c>
      <c r="I1199">
        <f ca="1">SUM(Table6[[#This Row],[AWAL]],Table6[[#This Row],[M_3]])</f>
        <v>2</v>
      </c>
    </row>
    <row r="1200" spans="2:9" hidden="1" x14ac:dyDescent="0.25">
      <c r="B1200" t="e">
        <f ca="1">MATCH(Table6[POINTER],MG_3[Column3],0)</f>
        <v>#N/A</v>
      </c>
      <c r="C12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magnits3010import400pcs</v>
      </c>
      <c r="D1200" t="s">
        <v>1225</v>
      </c>
      <c r="E1200" s="1" t="s">
        <v>3593</v>
      </c>
      <c r="F1200">
        <v>1</v>
      </c>
      <c r="H1200">
        <f ca="1">_xlfn.IFNA(SUMIF(MG_3[Column3],Table6[POINTER],MG_3[TOTAL]),"")</f>
        <v>0</v>
      </c>
      <c r="I1200">
        <f ca="1">SUM(Table6[[#This Row],[AWAL]],Table6[[#This Row],[M_3]])</f>
        <v>1</v>
      </c>
    </row>
    <row r="1201" spans="2:9" hidden="1" x14ac:dyDescent="0.25">
      <c r="B1201" t="e">
        <f ca="1">MATCH(Table6[POINTER],MG_3[Column3],0)</f>
        <v>#N/A</v>
      </c>
      <c r="C12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malamset23122120set</v>
      </c>
      <c r="D1201" t="s">
        <v>1226</v>
      </c>
      <c r="E1201" s="1" t="s">
        <v>3594</v>
      </c>
      <c r="F1201">
        <v>20</v>
      </c>
      <c r="H1201">
        <f ca="1">_xlfn.IFNA(SUMIF(MG_3[Column3],Table6[POINTER],MG_3[TOTAL]),"")</f>
        <v>0</v>
      </c>
      <c r="I1201">
        <f ca="1">SUM(Table6[[#This Row],[AWAL]],Table6[[#This Row],[M_3]])</f>
        <v>20</v>
      </c>
    </row>
    <row r="1202" spans="2:9" hidden="1" x14ac:dyDescent="0.25">
      <c r="B1202" t="e">
        <f ca="1">MATCH(Table6[POINTER],MG_3[Column3],0)</f>
        <v>#N/A</v>
      </c>
      <c r="C12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map3324g&amp;gf412pc</v>
      </c>
      <c r="D1202" t="s">
        <v>1227</v>
      </c>
      <c r="E1202" s="1" t="s">
        <v>3506</v>
      </c>
      <c r="F1202">
        <v>2</v>
      </c>
      <c r="H1202">
        <f ca="1">_xlfn.IFNA(SUMIF(MG_3[Column3],Table6[POINTER],MG_3[TOTAL]),"")</f>
        <v>0</v>
      </c>
      <c r="I1202">
        <f ca="1">SUM(Table6[[#This Row],[AWAL]],Table6[[#This Row],[M_3]])</f>
        <v>2</v>
      </c>
    </row>
    <row r="1203" spans="2:9" hidden="1" x14ac:dyDescent="0.25">
      <c r="B1203" t="e">
        <f ca="1">MATCH(Table6[POINTER],MG_3[Column3],0)</f>
        <v>#N/A</v>
      </c>
      <c r="C12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mapa012talibiru160pc</v>
      </c>
      <c r="D1203" t="s">
        <v>1228</v>
      </c>
      <c r="E1203" s="1" t="s">
        <v>3334</v>
      </c>
      <c r="F1203">
        <v>2</v>
      </c>
      <c r="H1203">
        <f ca="1">_xlfn.IFNA(SUMIF(MG_3[Column3],Table6[POINTER],MG_3[TOTAL]),"")</f>
        <v>0</v>
      </c>
      <c r="I1203">
        <f ca="1">SUM(Table6[[#This Row],[AWAL]],Table6[[#This Row],[M_3]])</f>
        <v>2</v>
      </c>
    </row>
    <row r="1204" spans="2:9" hidden="1" x14ac:dyDescent="0.25">
      <c r="B1204" t="e">
        <f ca="1">MATCH(Table6[POINTER],MG_3[Column3],0)</f>
        <v>#N/A</v>
      </c>
      <c r="C12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mapa6kupu72ls</v>
      </c>
      <c r="D1204" t="s">
        <v>1229</v>
      </c>
      <c r="E1204" s="1" t="s">
        <v>3393</v>
      </c>
      <c r="F1204">
        <v>6</v>
      </c>
      <c r="H1204">
        <f ca="1">_xlfn.IFNA(SUMIF(MG_3[Column3],Table6[POINTER],MG_3[TOTAL]),"")</f>
        <v>0</v>
      </c>
      <c r="I1204">
        <f ca="1">SUM(Table6[[#This Row],[AWAL]],Table6[[#This Row],[M_3]])</f>
        <v>6</v>
      </c>
    </row>
    <row r="1205" spans="2:9" hidden="1" x14ac:dyDescent="0.25">
      <c r="B1205" t="e">
        <f ca="1">MATCH(Table6[POINTER],MG_3[Column3],0)</f>
        <v>#N/A</v>
      </c>
      <c r="C12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mapbatikjersey800</v>
      </c>
      <c r="D1205" t="s">
        <v>1230</v>
      </c>
      <c r="E1205" s="1">
        <v>800</v>
      </c>
      <c r="F1205">
        <v>2</v>
      </c>
      <c r="H1205">
        <f ca="1">_xlfn.IFNA(SUMIF(MG_3[Column3],Table6[POINTER],MG_3[TOTAL]),"")</f>
        <v>0</v>
      </c>
      <c r="I1205">
        <f ca="1">SUM(Table6[[#This Row],[AWAL]],Table6[[#This Row],[M_3]])</f>
        <v>2</v>
      </c>
    </row>
    <row r="1206" spans="2:9" hidden="1" x14ac:dyDescent="0.25">
      <c r="B1206" t="e">
        <f ca="1">MATCH(Table6[POINTER],MG_3[Column3],0)</f>
        <v>#N/A</v>
      </c>
      <c r="C12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mapberdiriretkuning240pc</v>
      </c>
      <c r="D1206" t="s">
        <v>1231</v>
      </c>
      <c r="E1206" s="1" t="s">
        <v>3343</v>
      </c>
      <c r="F1206">
        <v>3</v>
      </c>
      <c r="H1206">
        <f ca="1">_xlfn.IFNA(SUMIF(MG_3[Column3],Table6[POINTER],MG_3[TOTAL]),"")</f>
        <v>0</v>
      </c>
      <c r="I1206">
        <f ca="1">SUM(Table6[[#This Row],[AWAL]],Table6[[#This Row],[M_3]])</f>
        <v>3</v>
      </c>
    </row>
    <row r="1207" spans="2:9" hidden="1" x14ac:dyDescent="0.25">
      <c r="B1207" t="e">
        <f ca="1">MATCH(Table6[POINTER],MG_3[Column3],0)</f>
        <v>#N/A</v>
      </c>
      <c r="C12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mapclearpp802150ls</v>
      </c>
      <c r="D1207" t="s">
        <v>1232</v>
      </c>
      <c r="E1207" s="1" t="s">
        <v>3326</v>
      </c>
      <c r="F1207">
        <v>5</v>
      </c>
      <c r="H1207">
        <f ca="1">_xlfn.IFNA(SUMIF(MG_3[Column3],Table6[POINTER],MG_3[TOTAL]),"")</f>
        <v>0</v>
      </c>
      <c r="I1207">
        <f ca="1">SUM(Table6[[#This Row],[AWAL]],Table6[[#This Row],[M_3]])</f>
        <v>5</v>
      </c>
    </row>
    <row r="1208" spans="2:9" hidden="1" x14ac:dyDescent="0.25">
      <c r="B1208" t="e">
        <f ca="1">MATCH(Table6[POINTER],MG_3[Column3],0)</f>
        <v>#N/A</v>
      </c>
      <c r="C12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mapclearppxs802mixf4802250ls</v>
      </c>
      <c r="D1208" t="s">
        <v>1233</v>
      </c>
      <c r="E1208" s="1" t="s">
        <v>3326</v>
      </c>
      <c r="F1208">
        <v>3</v>
      </c>
      <c r="H1208">
        <f ca="1">_xlfn.IFNA(SUMIF(MG_3[Column3],Table6[POINTER],MG_3[TOTAL]),"")</f>
        <v>0</v>
      </c>
      <c r="I1208">
        <f ca="1">SUM(Table6[[#This Row],[AWAL]],Table6[[#This Row],[M_3]])</f>
        <v>3</v>
      </c>
    </row>
    <row r="1209" spans="2:9" hidden="1" x14ac:dyDescent="0.25">
      <c r="B1209" t="e">
        <f ca="1">MATCH(Table6[POINTER],MG_3[Column3],0)</f>
        <v>#N/A</v>
      </c>
      <c r="C12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mapdata39571204pc</v>
      </c>
      <c r="D1209" t="s">
        <v>1234</v>
      </c>
      <c r="E1209" s="1" t="s">
        <v>3595</v>
      </c>
      <c r="F1209">
        <v>3</v>
      </c>
      <c r="H1209">
        <f ca="1">_xlfn.IFNA(SUMIF(MG_3[Column3],Table6[POINTER],MG_3[TOTAL]),"")</f>
        <v>0</v>
      </c>
      <c r="I1209">
        <f ca="1">SUM(Table6[[#This Row],[AWAL]],Table6[[#This Row],[M_3]])</f>
        <v>3</v>
      </c>
    </row>
    <row r="1210" spans="2:9" hidden="1" x14ac:dyDescent="0.25">
      <c r="B1210" t="e">
        <f ca="1">MATCH(Table6[POINTER],MG_3[Column3],0)</f>
        <v>#N/A</v>
      </c>
      <c r="C12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mapdokumenkeeper40lbtnt021moshi180pcs</v>
      </c>
      <c r="D1210" t="s">
        <v>1235</v>
      </c>
      <c r="E1210" s="1" t="s">
        <v>3434</v>
      </c>
      <c r="F1210">
        <v>6</v>
      </c>
      <c r="H1210">
        <f ca="1">_xlfn.IFNA(SUMIF(MG_3[Column3],Table6[POINTER],MG_3[TOTAL]),"")</f>
        <v>0</v>
      </c>
      <c r="I1210">
        <f ca="1">SUM(Table6[[#This Row],[AWAL]],Table6[[#This Row],[M_3]])</f>
        <v>6</v>
      </c>
    </row>
    <row r="1211" spans="2:9" hidden="1" x14ac:dyDescent="0.25">
      <c r="B1211" t="e">
        <f ca="1">MATCH(Table6[POINTER],MG_3[Column3],0)</f>
        <v>#N/A</v>
      </c>
      <c r="C12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mapen102050ls</v>
      </c>
      <c r="D1211" t="s">
        <v>1236</v>
      </c>
      <c r="E1211" s="1" t="s">
        <v>3326</v>
      </c>
      <c r="F1211">
        <v>18</v>
      </c>
      <c r="H1211">
        <f ca="1">_xlfn.IFNA(SUMIF(MG_3[Column3],Table6[POINTER],MG_3[TOTAL]),"")</f>
        <v>0</v>
      </c>
      <c r="I1211">
        <f ca="1">SUM(Table6[[#This Row],[AWAL]],Table6[[#This Row],[M_3]])</f>
        <v>18</v>
      </c>
    </row>
    <row r="1212" spans="2:9" hidden="1" x14ac:dyDescent="0.25">
      <c r="B1212" t="e">
        <f ca="1">MATCH(Table6[POINTER],MG_3[Column3],0)</f>
        <v>#N/A</v>
      </c>
      <c r="C12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mapen1023fcblk50ls</v>
      </c>
      <c r="D1212" t="s">
        <v>1237</v>
      </c>
      <c r="E1212" s="1" t="s">
        <v>3326</v>
      </c>
      <c r="F1212">
        <v>11</v>
      </c>
      <c r="H1212">
        <f ca="1">_xlfn.IFNA(SUMIF(MG_3[Column3],Table6[POINTER],MG_3[TOTAL]),"")</f>
        <v>0</v>
      </c>
      <c r="I1212">
        <f ca="1">SUM(Table6[[#This Row],[AWAL]],Table6[[#This Row],[M_3]])</f>
        <v>11</v>
      </c>
    </row>
    <row r="1213" spans="2:9" hidden="1" x14ac:dyDescent="0.25">
      <c r="B1213" t="e">
        <f ca="1">MATCH(Table6[POINTER],MG_3[Column3],0)</f>
        <v>#N/A</v>
      </c>
      <c r="C12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mapentertalim1b3k3hj3p350ls</v>
      </c>
      <c r="D1213" t="s">
        <v>1238</v>
      </c>
      <c r="E1213" s="1" t="s">
        <v>3326</v>
      </c>
      <c r="F1213">
        <v>13</v>
      </c>
      <c r="H1213">
        <f ca="1">_xlfn.IFNA(SUMIF(MG_3[Column3],Table6[POINTER],MG_3[TOTAL]),"")</f>
        <v>0</v>
      </c>
      <c r="I1213">
        <f ca="1">SUM(Table6[[#This Row],[AWAL]],Table6[[#This Row],[M_3]])</f>
        <v>13</v>
      </c>
    </row>
    <row r="1214" spans="2:9" hidden="1" x14ac:dyDescent="0.25">
      <c r="B1214" t="e">
        <f ca="1">MATCH(Table6[POINTER],MG_3[Column3],0)</f>
        <v>#N/A</v>
      </c>
      <c r="C12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mapexecutive8508850824ls</v>
      </c>
      <c r="D1214" t="s">
        <v>1239</v>
      </c>
      <c r="E1214" s="1" t="s">
        <v>3596</v>
      </c>
      <c r="F1214">
        <v>12</v>
      </c>
      <c r="H1214">
        <f ca="1">_xlfn.IFNA(SUMIF(MG_3[Column3],Table6[POINTER],MG_3[TOTAL]),"")</f>
        <v>0</v>
      </c>
      <c r="I1214">
        <f ca="1">SUM(Table6[[#This Row],[AWAL]],Table6[[#This Row],[M_3]])</f>
        <v>12</v>
      </c>
    </row>
    <row r="1215" spans="2:9" hidden="1" x14ac:dyDescent="0.25">
      <c r="B1215" t="e">
        <f ca="1">MATCH(Table6[POINTER],MG_3[Column3],0)</f>
        <v>#N/A</v>
      </c>
      <c r="C12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mapfabriccase24ls</v>
      </c>
      <c r="D1215" t="s">
        <v>1240</v>
      </c>
      <c r="E1215" s="1" t="s">
        <v>3310</v>
      </c>
      <c r="F1215">
        <v>3</v>
      </c>
      <c r="H1215">
        <f ca="1">_xlfn.IFNA(SUMIF(MG_3[Column3],Table6[POINTER],MG_3[TOTAL]),"")</f>
        <v>0</v>
      </c>
      <c r="I1215">
        <f ca="1">SUM(Table6[[#This Row],[AWAL]],Table6[[#This Row],[M_3]])</f>
        <v>3</v>
      </c>
    </row>
    <row r="1216" spans="2:9" hidden="1" x14ac:dyDescent="0.25">
      <c r="B1216" t="e">
        <f ca="1">MATCH(Table6[POINTER],MG_3[Column3],0)</f>
        <v>#N/A</v>
      </c>
      <c r="C12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mapfancybatikkcg2240pc</v>
      </c>
      <c r="D1216" t="s">
        <v>1241</v>
      </c>
      <c r="E1216" s="1" t="s">
        <v>3343</v>
      </c>
      <c r="F1216">
        <v>1</v>
      </c>
      <c r="H1216">
        <f ca="1">_xlfn.IFNA(SUMIF(MG_3[Column3],Table6[POINTER],MG_3[TOTAL]),"")</f>
        <v>0</v>
      </c>
      <c r="I1216">
        <f ca="1">SUM(Table6[[#This Row],[AWAL]],Table6[[#This Row],[M_3]])</f>
        <v>1</v>
      </c>
    </row>
    <row r="1217" spans="2:9" hidden="1" x14ac:dyDescent="0.25">
      <c r="B1217" t="e">
        <f ca="1">MATCH(Table6[POINTER],MG_3[Column3],0)</f>
        <v>#N/A</v>
      </c>
      <c r="C12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mapfile243612b5bening2400pc</v>
      </c>
      <c r="D1217" t="s">
        <v>1242</v>
      </c>
      <c r="E1217" s="1" t="s">
        <v>3404</v>
      </c>
      <c r="F1217">
        <v>2</v>
      </c>
      <c r="H1217">
        <f ca="1">_xlfn.IFNA(SUMIF(MG_3[Column3],Table6[POINTER],MG_3[TOTAL]),"")</f>
        <v>0</v>
      </c>
      <c r="I1217">
        <f ca="1">SUM(Table6[[#This Row],[AWAL]],Table6[[#This Row],[M_3]])</f>
        <v>2</v>
      </c>
    </row>
    <row r="1218" spans="2:9" hidden="1" x14ac:dyDescent="0.25">
      <c r="B1218" t="e">
        <f ca="1">MATCH(Table6[POINTER],MG_3[Column3],0)</f>
        <v>#N/A</v>
      </c>
      <c r="C12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mapfileen1105f50ls</v>
      </c>
      <c r="D1218" t="s">
        <v>1243</v>
      </c>
      <c r="E1218" s="1" t="s">
        <v>3326</v>
      </c>
      <c r="F1218">
        <v>10</v>
      </c>
      <c r="H1218">
        <f ca="1">_xlfn.IFNA(SUMIF(MG_3[Column3],Table6[POINTER],MG_3[TOTAL]),"")</f>
        <v>0</v>
      </c>
      <c r="I1218">
        <f ca="1">SUM(Table6[[#This Row],[AWAL]],Table6[[#This Row],[M_3]])</f>
        <v>10</v>
      </c>
    </row>
    <row r="1219" spans="2:9" hidden="1" x14ac:dyDescent="0.25">
      <c r="B1219" t="e">
        <f ca="1">MATCH(Table6[POINTER],MG_3[Column3],0)</f>
        <v>#N/A</v>
      </c>
      <c r="C12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mapfilekcgpocket88160ls</v>
      </c>
      <c r="D1219" t="s">
        <v>1244</v>
      </c>
      <c r="E1219" s="1" t="s">
        <v>3332</v>
      </c>
      <c r="F1219">
        <v>1</v>
      </c>
      <c r="H1219">
        <f ca="1">_xlfn.IFNA(SUMIF(MG_3[Column3],Table6[POINTER],MG_3[TOTAL]),"")</f>
        <v>0</v>
      </c>
      <c r="I1219">
        <f ca="1">SUM(Table6[[#This Row],[AWAL]],Table6[[#This Row],[M_3]])</f>
        <v>1</v>
      </c>
    </row>
    <row r="1220" spans="2:9" hidden="1" x14ac:dyDescent="0.25">
      <c r="B1220" t="e">
        <f ca="1">MATCH(Table6[POINTER],MG_3[Column3],0)</f>
        <v>#N/A</v>
      </c>
      <c r="C12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mapfileresletingjalaa518032960pc</v>
      </c>
      <c r="D1220" t="s">
        <v>1245</v>
      </c>
      <c r="E1220" s="1" t="s">
        <v>3382</v>
      </c>
      <c r="F1220">
        <v>5</v>
      </c>
      <c r="H1220">
        <f ca="1">_xlfn.IFNA(SUMIF(MG_3[Column3],Table6[POINTER],MG_3[TOTAL]),"")</f>
        <v>0</v>
      </c>
      <c r="I1220">
        <f ca="1">SUM(Table6[[#This Row],[AWAL]],Table6[[#This Row],[M_3]])</f>
        <v>5</v>
      </c>
    </row>
    <row r="1221" spans="2:9" hidden="1" x14ac:dyDescent="0.25">
      <c r="B1221" t="e">
        <f ca="1">MATCH(Table6[POINTER],MG_3[Column3],0)</f>
        <v>#N/A</v>
      </c>
      <c r="C12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mapfileret180111800pc</v>
      </c>
      <c r="D1221" t="s">
        <v>1246</v>
      </c>
      <c r="E1221" s="1" t="s">
        <v>3597</v>
      </c>
      <c r="F1221">
        <v>5</v>
      </c>
      <c r="H1221">
        <f ca="1">_xlfn.IFNA(SUMIF(MG_3[Column3],Table6[POINTER],MG_3[TOTAL]),"")</f>
        <v>0</v>
      </c>
      <c r="I1221">
        <f ca="1">SUM(Table6[[#This Row],[AWAL]],Table6[[#This Row],[M_3]])</f>
        <v>5</v>
      </c>
    </row>
    <row r="1222" spans="2:9" hidden="1" x14ac:dyDescent="0.25">
      <c r="B1222" t="e">
        <f ca="1">MATCH(Table6[POINTER],MG_3[Column3],0)</f>
        <v>#N/A</v>
      </c>
      <c r="C12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mapfileret18012960pc</v>
      </c>
      <c r="D1222" t="s">
        <v>1247</v>
      </c>
      <c r="E1222" s="1" t="s">
        <v>3382</v>
      </c>
      <c r="F1222">
        <v>1</v>
      </c>
      <c r="H1222">
        <f ca="1">_xlfn.IFNA(SUMIF(MG_3[Column3],Table6[POINTER],MG_3[TOTAL]),"")</f>
        <v>0</v>
      </c>
      <c r="I1222">
        <f ca="1">SUM(Table6[[#This Row],[AWAL]],Table6[[#This Row],[M_3]])</f>
        <v>1</v>
      </c>
    </row>
    <row r="1223" spans="2:9" hidden="1" x14ac:dyDescent="0.25">
      <c r="B1223" t="e">
        <f ca="1">MATCH(Table6[POINTER],MG_3[Column3],0)</f>
        <v>#N/A</v>
      </c>
      <c r="C12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mapfileret18013720pc</v>
      </c>
      <c r="D1223" t="s">
        <v>1248</v>
      </c>
      <c r="E1223" s="1" t="s">
        <v>3508</v>
      </c>
      <c r="F1223">
        <v>7</v>
      </c>
      <c r="H1223">
        <f ca="1">_xlfn.IFNA(SUMIF(MG_3[Column3],Table6[POINTER],MG_3[TOTAL]),"")</f>
        <v>0</v>
      </c>
      <c r="I1223">
        <f ca="1">SUM(Table6[[#This Row],[AWAL]],Table6[[#This Row],[M_3]])</f>
        <v>7</v>
      </c>
    </row>
    <row r="1224" spans="2:9" hidden="1" x14ac:dyDescent="0.25">
      <c r="B1224" t="e">
        <f ca="1">MATCH(Table6[POINTER],MG_3[Column3],0)</f>
        <v>#N/A</v>
      </c>
      <c r="C12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mapfileret18014600pc</v>
      </c>
      <c r="D1224" t="s">
        <v>1249</v>
      </c>
      <c r="E1224" s="1" t="s">
        <v>3350</v>
      </c>
      <c r="F1224">
        <v>4</v>
      </c>
      <c r="H1224">
        <f ca="1">_xlfn.IFNA(SUMIF(MG_3[Column3],Table6[POINTER],MG_3[TOTAL]),"")</f>
        <v>0</v>
      </c>
      <c r="I1224">
        <f ca="1">SUM(Table6[[#This Row],[AWAL]],Table6[[#This Row],[M_3]])</f>
        <v>4</v>
      </c>
    </row>
    <row r="1225" spans="2:9" hidden="1" x14ac:dyDescent="0.25">
      <c r="B1225" t="e">
        <f ca="1">MATCH(Table6[POINTER],MG_3[Column3],0)</f>
        <v>#N/A</v>
      </c>
      <c r="C12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mapfileret18015b4480</v>
      </c>
      <c r="D1225" t="s">
        <v>1250</v>
      </c>
      <c r="E1225" s="1">
        <v>480</v>
      </c>
      <c r="F1225">
        <v>4</v>
      </c>
      <c r="H1225">
        <f ca="1">_xlfn.IFNA(SUMIF(MG_3[Column3],Table6[POINTER],MG_3[TOTAL]),"")</f>
        <v>0</v>
      </c>
      <c r="I1225">
        <f ca="1">SUM(Table6[[#This Row],[AWAL]],Table6[[#This Row],[M_3]])</f>
        <v>4</v>
      </c>
    </row>
    <row r="1226" spans="2:9" hidden="1" x14ac:dyDescent="0.25">
      <c r="B1226" t="e">
        <f ca="1">MATCH(Table6[POINTER],MG_3[Column3],0)</f>
        <v>#N/A</v>
      </c>
      <c r="C12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mapfileret18021a61800pc</v>
      </c>
      <c r="D1226" t="s">
        <v>1251</v>
      </c>
      <c r="E1226" s="1" t="s">
        <v>3597</v>
      </c>
      <c r="F1226">
        <v>3</v>
      </c>
      <c r="H1226">
        <f ca="1">_xlfn.IFNA(SUMIF(MG_3[Column3],Table6[POINTER],MG_3[TOTAL]),"")</f>
        <v>0</v>
      </c>
      <c r="I1226">
        <f ca="1">SUM(Table6[[#This Row],[AWAL]],Table6[[#This Row],[M_3]])</f>
        <v>3</v>
      </c>
    </row>
    <row r="1227" spans="2:9" hidden="1" x14ac:dyDescent="0.25">
      <c r="B1227" t="e">
        <f ca="1">MATCH(Table6[POINTER],MG_3[Column3],0)</f>
        <v>#N/A</v>
      </c>
      <c r="C12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mapfileret18022a5960pc</v>
      </c>
      <c r="D1227" t="s">
        <v>1252</v>
      </c>
      <c r="E1227" s="1" t="s">
        <v>3382</v>
      </c>
      <c r="F1227">
        <v>3</v>
      </c>
      <c r="H1227">
        <f ca="1">_xlfn.IFNA(SUMIF(MG_3[Column3],Table6[POINTER],MG_3[TOTAL]),"")</f>
        <v>0</v>
      </c>
      <c r="I1227">
        <f ca="1">SUM(Table6[[#This Row],[AWAL]],Table6[[#This Row],[M_3]])</f>
        <v>3</v>
      </c>
    </row>
    <row r="1228" spans="2:9" hidden="1" x14ac:dyDescent="0.25">
      <c r="B1228" t="e">
        <f ca="1">MATCH(Table6[POINTER],MG_3[Column3],0)</f>
        <v>#N/A</v>
      </c>
      <c r="C12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mapfileret18023b5720</v>
      </c>
      <c r="D1228" t="s">
        <v>1253</v>
      </c>
      <c r="E1228" s="1">
        <v>720</v>
      </c>
      <c r="F1228">
        <v>5</v>
      </c>
      <c r="H1228">
        <f ca="1">_xlfn.IFNA(SUMIF(MG_3[Column3],Table6[POINTER],MG_3[TOTAL]),"")</f>
        <v>0</v>
      </c>
      <c r="I1228">
        <f ca="1">SUM(Table6[[#This Row],[AWAL]],Table6[[#This Row],[M_3]])</f>
        <v>5</v>
      </c>
    </row>
    <row r="1229" spans="2:9" hidden="1" x14ac:dyDescent="0.25">
      <c r="B1229" t="e">
        <f ca="1">MATCH(Table6[POINTER],MG_3[Column3],0)</f>
        <v>#N/A</v>
      </c>
      <c r="C12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mapfileret18031a61800</v>
      </c>
      <c r="D1229" t="s">
        <v>1254</v>
      </c>
      <c r="E1229" s="1">
        <v>1800</v>
      </c>
      <c r="F1229">
        <v>2</v>
      </c>
      <c r="H1229">
        <f ca="1">_xlfn.IFNA(SUMIF(MG_3[Column3],Table6[POINTER],MG_3[TOTAL]),"")</f>
        <v>0</v>
      </c>
      <c r="I1229">
        <f ca="1">SUM(Table6[[#This Row],[AWAL]],Table6[[#This Row],[M_3]])</f>
        <v>2</v>
      </c>
    </row>
    <row r="1230" spans="2:9" hidden="1" x14ac:dyDescent="0.25">
      <c r="B1230" t="e">
        <f ca="1">MATCH(Table6[POINTER],MG_3[Column3],0)</f>
        <v>#N/A</v>
      </c>
      <c r="C12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mapfileret18033b5720pc</v>
      </c>
      <c r="D1230" t="s">
        <v>1255</v>
      </c>
      <c r="E1230" s="1" t="s">
        <v>3508</v>
      </c>
      <c r="F1230">
        <v>3</v>
      </c>
      <c r="H1230">
        <f ca="1">_xlfn.IFNA(SUMIF(MG_3[Column3],Table6[POINTER],MG_3[TOTAL]),"")</f>
        <v>0</v>
      </c>
      <c r="I1230">
        <f ca="1">SUM(Table6[[#This Row],[AWAL]],Table6[[#This Row],[M_3]])</f>
        <v>3</v>
      </c>
    </row>
    <row r="1231" spans="2:9" hidden="1" x14ac:dyDescent="0.25">
      <c r="B1231" t="e">
        <f ca="1">MATCH(Table6[POINTER],MG_3[Column3],0)</f>
        <v>#N/A</v>
      </c>
      <c r="C12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mapfileret18041a6800pc</v>
      </c>
      <c r="D1231" t="s">
        <v>1256</v>
      </c>
      <c r="E1231" s="1" t="s">
        <v>3484</v>
      </c>
      <c r="F1231">
        <v>3</v>
      </c>
      <c r="H1231">
        <f ca="1">_xlfn.IFNA(SUMIF(MG_3[Column3],Table6[POINTER],MG_3[TOTAL]),"")</f>
        <v>0</v>
      </c>
      <c r="I1231">
        <f ca="1">SUM(Table6[[#This Row],[AWAL]],Table6[[#This Row],[M_3]])</f>
        <v>3</v>
      </c>
    </row>
    <row r="1232" spans="2:9" hidden="1" x14ac:dyDescent="0.25">
      <c r="B1232" t="e">
        <f ca="1">MATCH(Table6[POINTER],MG_3[Column3],0)</f>
        <v>#N/A</v>
      </c>
      <c r="C12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mapfileret18042a5960pc</v>
      </c>
      <c r="D1232" t="s">
        <v>1257</v>
      </c>
      <c r="E1232" s="1" t="s">
        <v>3382</v>
      </c>
      <c r="F1232">
        <v>1</v>
      </c>
      <c r="H1232">
        <f ca="1">_xlfn.IFNA(SUMIF(MG_3[Column3],Table6[POINTER],MG_3[TOTAL]),"")</f>
        <v>0</v>
      </c>
      <c r="I1232">
        <f ca="1">SUM(Table6[[#This Row],[AWAL]],Table6[[#This Row],[M_3]])</f>
        <v>1</v>
      </c>
    </row>
    <row r="1233" spans="2:9" hidden="1" x14ac:dyDescent="0.25">
      <c r="B1233" t="e">
        <f ca="1">MATCH(Table6[POINTER],MG_3[Column3],0)</f>
        <v>#N/A</v>
      </c>
      <c r="C12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mapfileret18043b5720pc</v>
      </c>
      <c r="D1233" t="s">
        <v>1258</v>
      </c>
      <c r="E1233" s="1" t="s">
        <v>3508</v>
      </c>
      <c r="F1233">
        <v>3</v>
      </c>
      <c r="H1233">
        <f ca="1">_xlfn.IFNA(SUMIF(MG_3[Column3],Table6[POINTER],MG_3[TOTAL]),"")</f>
        <v>0</v>
      </c>
      <c r="I1233">
        <f ca="1">SUM(Table6[[#This Row],[AWAL]],Table6[[#This Row],[M_3]])</f>
        <v>3</v>
      </c>
    </row>
    <row r="1234" spans="2:9" hidden="1" x14ac:dyDescent="0.25">
      <c r="B1234" t="e">
        <f ca="1">MATCH(Table6[POINTER],MG_3[Column3],0)</f>
        <v>#N/A</v>
      </c>
      <c r="C12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mapfileretba5m80ls</v>
      </c>
      <c r="D1234" t="s">
        <v>1259</v>
      </c>
      <c r="E1234" s="1" t="s">
        <v>3345</v>
      </c>
      <c r="F1234">
        <v>1</v>
      </c>
      <c r="H1234">
        <f ca="1">_xlfn.IFNA(SUMIF(MG_3[Column3],Table6[POINTER],MG_3[TOTAL]),"")</f>
        <v>0</v>
      </c>
      <c r="I1234">
        <f ca="1">SUM(Table6[[#This Row],[AWAL]],Table6[[#This Row],[M_3]])</f>
        <v>1</v>
      </c>
    </row>
    <row r="1235" spans="2:9" hidden="1" x14ac:dyDescent="0.25">
      <c r="B1235" t="e">
        <f ca="1">MATCH(Table6[POINTER],MG_3[Column3],0)</f>
        <v>#N/A</v>
      </c>
      <c r="C12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mapfileretba6k100ls</v>
      </c>
      <c r="D1235" t="s">
        <v>1260</v>
      </c>
      <c r="E1235" s="1" t="s">
        <v>3318</v>
      </c>
      <c r="F1235">
        <v>1</v>
      </c>
      <c r="H1235">
        <f ca="1">_xlfn.IFNA(SUMIF(MG_3[Column3],Table6[POINTER],MG_3[TOTAL]),"")</f>
        <v>0</v>
      </c>
      <c r="I1235">
        <f ca="1">SUM(Table6[[#This Row],[AWAL]],Table6[[#This Row],[M_3]])</f>
        <v>1</v>
      </c>
    </row>
    <row r="1236" spans="2:9" hidden="1" x14ac:dyDescent="0.25">
      <c r="B1236" t="e">
        <f ca="1">MATCH(Table6[POINTER],MG_3[Column3],0)</f>
        <v>#N/A</v>
      </c>
      <c r="C12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mapfileretv2a5m80ls</v>
      </c>
      <c r="D1236" t="s">
        <v>1261</v>
      </c>
      <c r="E1236" s="1" t="s">
        <v>3345</v>
      </c>
      <c r="F1236">
        <v>3</v>
      </c>
      <c r="H1236">
        <f ca="1">_xlfn.IFNA(SUMIF(MG_3[Column3],Table6[POINTER],MG_3[TOTAL]),"")</f>
        <v>0</v>
      </c>
      <c r="I1236">
        <f ca="1">SUM(Table6[[#This Row],[AWAL]],Table6[[#This Row],[M_3]])</f>
        <v>3</v>
      </c>
    </row>
    <row r="1237" spans="2:9" hidden="1" x14ac:dyDescent="0.25">
      <c r="B1237" t="e">
        <f ca="1">MATCH(Table6[POINTER],MG_3[Column3],0)</f>
        <v>#N/A</v>
      </c>
      <c r="C12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mapfileretv2a6k100ls</v>
      </c>
      <c r="D1237" t="s">
        <v>1262</v>
      </c>
      <c r="E1237" s="1" t="s">
        <v>3318</v>
      </c>
      <c r="F1237">
        <v>3</v>
      </c>
      <c r="H1237">
        <f ca="1">_xlfn.IFNA(SUMIF(MG_3[Column3],Table6[POINTER],MG_3[TOTAL]),"")</f>
        <v>0</v>
      </c>
      <c r="I1237">
        <f ca="1">SUM(Table6[[#This Row],[AWAL]],Table6[[#This Row],[M_3]])</f>
        <v>3</v>
      </c>
    </row>
    <row r="1238" spans="2:9" hidden="1" x14ac:dyDescent="0.25">
      <c r="B1238" t="e">
        <f ca="1">MATCH(Table6[POINTER],MG_3[Column3],0)</f>
        <v>#N/A</v>
      </c>
      <c r="C12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mapfileretv2b5b60ls</v>
      </c>
      <c r="D1238" t="s">
        <v>1263</v>
      </c>
      <c r="E1238" s="1" t="s">
        <v>3332</v>
      </c>
      <c r="F1238">
        <v>2</v>
      </c>
      <c r="H1238">
        <f ca="1">_xlfn.IFNA(SUMIF(MG_3[Column3],Table6[POINTER],MG_3[TOTAL]),"")</f>
        <v>0</v>
      </c>
      <c r="I1238">
        <f ca="1">SUM(Table6[[#This Row],[AWAL]],Table6[[#This Row],[M_3]])</f>
        <v>2</v>
      </c>
    </row>
    <row r="1239" spans="2:9" hidden="1" x14ac:dyDescent="0.25">
      <c r="B1239" t="e">
        <f ca="1">MATCH(Table6[POINTER],MG_3[Column3],0)</f>
        <v>#N/A</v>
      </c>
      <c r="C12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mapfrzipperfrozen240pc</v>
      </c>
      <c r="D1239" t="s">
        <v>1264</v>
      </c>
      <c r="E1239" s="1" t="s">
        <v>3343</v>
      </c>
      <c r="F1239">
        <v>2</v>
      </c>
      <c r="H1239">
        <f ca="1">_xlfn.IFNA(SUMIF(MG_3[Column3],Table6[POINTER],MG_3[TOTAL]),"")</f>
        <v>0</v>
      </c>
      <c r="I1239">
        <f ca="1">SUM(Table6[[#This Row],[AWAL]],Table6[[#This Row],[M_3]])</f>
        <v>2</v>
      </c>
    </row>
    <row r="1240" spans="2:9" hidden="1" x14ac:dyDescent="0.25">
      <c r="B1240" t="e">
        <f ca="1">MATCH(Table6[POINTER],MG_3[Column3],0)</f>
        <v>#N/A</v>
      </c>
      <c r="C12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maphandbagdb201600pc</v>
      </c>
      <c r="D1240" t="s">
        <v>1265</v>
      </c>
      <c r="E1240" s="1" t="s">
        <v>3350</v>
      </c>
      <c r="F1240">
        <v>3</v>
      </c>
      <c r="H1240">
        <f ca="1">_xlfn.IFNA(SUMIF(MG_3[Column3],Table6[POINTER],MG_3[TOTAL]),"")</f>
        <v>0</v>
      </c>
      <c r="I1240">
        <f ca="1">SUM(Table6[[#This Row],[AWAL]],Table6[[#This Row],[M_3]])</f>
        <v>3</v>
      </c>
    </row>
    <row r="1241" spans="2:9" hidden="1" x14ac:dyDescent="0.25">
      <c r="B1241" t="e">
        <f ca="1">MATCH(Table6[POINTER],MG_3[Column3],0)</f>
        <v>#N/A</v>
      </c>
      <c r="C12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mapholderhujin30f240</v>
      </c>
      <c r="D1241" t="s">
        <v>1266</v>
      </c>
      <c r="E1241" s="1">
        <v>240</v>
      </c>
      <c r="F1241">
        <v>7</v>
      </c>
      <c r="H1241">
        <f ca="1">_xlfn.IFNA(SUMIF(MG_3[Column3],Table6[POINTER],MG_3[TOTAL]),"")</f>
        <v>0</v>
      </c>
      <c r="I1241">
        <f ca="1">SUM(Table6[[#This Row],[AWAL]],Table6[[#This Row],[M_3]])</f>
        <v>7</v>
      </c>
    </row>
    <row r="1242" spans="2:9" hidden="1" x14ac:dyDescent="0.25">
      <c r="B1242" t="e">
        <f ca="1">MATCH(Table6[POINTER],MG_3[Column3],0)</f>
        <v>#N/A</v>
      </c>
      <c r="C12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mapholderhujin30f300</v>
      </c>
      <c r="D1242" t="s">
        <v>1266</v>
      </c>
      <c r="E1242" s="1">
        <v>300</v>
      </c>
      <c r="F1242">
        <v>15</v>
      </c>
      <c r="H1242">
        <f ca="1">_xlfn.IFNA(SUMIF(MG_3[Column3],Table6[POINTER],MG_3[TOTAL]),"")</f>
        <v>0</v>
      </c>
      <c r="I1242">
        <f ca="1">SUM(Table6[[#This Row],[AWAL]],Table6[[#This Row],[M_3]])</f>
        <v>15</v>
      </c>
    </row>
    <row r="1243" spans="2:9" hidden="1" x14ac:dyDescent="0.25">
      <c r="B1243" t="e">
        <f ca="1">MATCH(Table6[POINTER],MG_3[Column3],0)</f>
        <v>#N/A</v>
      </c>
      <c r="C12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mapholderhujin60f160</v>
      </c>
      <c r="D1243" t="s">
        <v>1267</v>
      </c>
      <c r="E1243" s="1">
        <v>160</v>
      </c>
      <c r="F1243">
        <v>5</v>
      </c>
      <c r="H1243">
        <f ca="1">_xlfn.IFNA(SUMIF(MG_3[Column3],Table6[POINTER],MG_3[TOTAL]),"")</f>
        <v>0</v>
      </c>
      <c r="I1243">
        <f ca="1">SUM(Table6[[#This Row],[AWAL]],Table6[[#This Row],[M_3]])</f>
        <v>5</v>
      </c>
    </row>
    <row r="1244" spans="2:9" hidden="1" x14ac:dyDescent="0.25">
      <c r="B1244" t="e">
        <f ca="1">MATCH(Table6[POINTER],MG_3[Column3],0)</f>
        <v>#N/A</v>
      </c>
      <c r="C12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mapjalaa5enterkcg3552b20lsn</v>
      </c>
      <c r="D1244" t="s">
        <v>1268</v>
      </c>
      <c r="E1244" s="1" t="s">
        <v>3532</v>
      </c>
      <c r="F1244">
        <v>4</v>
      </c>
      <c r="H1244">
        <f ca="1">_xlfn.IFNA(SUMIF(MG_3[Column3],Table6[POINTER],MG_3[TOTAL]),"")</f>
        <v>0</v>
      </c>
      <c r="I1244">
        <f ca="1">SUM(Table6[[#This Row],[AWAL]],Table6[[#This Row],[M_3]])</f>
        <v>4</v>
      </c>
    </row>
    <row r="1245" spans="2:9" hidden="1" x14ac:dyDescent="0.25">
      <c r="B1245" t="e">
        <f ca="1">MATCH(Table6[POINTER],MG_3[Column3],0)</f>
        <v>#N/A</v>
      </c>
      <c r="C12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mapjalacwarnamoshikancing20ls</v>
      </c>
      <c r="D1245" t="s">
        <v>1269</v>
      </c>
      <c r="E1245" s="1" t="s">
        <v>3309</v>
      </c>
      <c r="F1245">
        <v>1</v>
      </c>
      <c r="H1245">
        <f ca="1">_xlfn.IFNA(SUMIF(MG_3[Column3],Table6[POINTER],MG_3[TOTAL]),"")</f>
        <v>0</v>
      </c>
      <c r="I1245">
        <f ca="1">SUM(Table6[[#This Row],[AWAL]],Table6[[#This Row],[M_3]])</f>
        <v>1</v>
      </c>
    </row>
    <row r="1246" spans="2:9" hidden="1" x14ac:dyDescent="0.25">
      <c r="B1246" t="e">
        <f ca="1">MATCH(Table6[POINTER],MG_3[Column3],0)</f>
        <v>#N/A</v>
      </c>
      <c r="C12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mapjalaresttransjosb17hj19warna20lsn</v>
      </c>
      <c r="D1246" t="s">
        <v>1270</v>
      </c>
      <c r="E1246" s="1" t="s">
        <v>3532</v>
      </c>
      <c r="F1246">
        <v>36</v>
      </c>
      <c r="H1246">
        <f ca="1">_xlfn.IFNA(SUMIF(MG_3[Column3],Table6[POINTER],MG_3[TOTAL]),"")</f>
        <v>0</v>
      </c>
      <c r="I1246">
        <f ca="1">SUM(Table6[[#This Row],[AWAL]],Table6[[#This Row],[M_3]])</f>
        <v>36</v>
      </c>
    </row>
    <row r="1247" spans="2:9" hidden="1" x14ac:dyDescent="0.25">
      <c r="B1247" t="e">
        <f ca="1">MATCH(Table6[POINTER],MG_3[Column3],0)</f>
        <v>#N/A</v>
      </c>
      <c r="C12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mapjalaresttransjosk18m10warna2olsn</v>
      </c>
      <c r="D1247" t="s">
        <v>1271</v>
      </c>
      <c r="E1247" s="1" t="s">
        <v>3598</v>
      </c>
      <c r="F1247">
        <v>28</v>
      </c>
      <c r="H1247">
        <f ca="1">_xlfn.IFNA(SUMIF(MG_3[Column3],Table6[POINTER],MG_3[TOTAL]),"")</f>
        <v>0</v>
      </c>
      <c r="I1247">
        <f ca="1">SUM(Table6[[#This Row],[AWAL]],Table6[[#This Row],[M_3]])</f>
        <v>28</v>
      </c>
    </row>
    <row r="1248" spans="2:9" hidden="1" x14ac:dyDescent="0.25">
      <c r="B1248" t="e">
        <f ca="1">MATCH(Table6[POINTER],MG_3[Column3],0)</f>
        <v>#N/A</v>
      </c>
      <c r="C12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mapjalaresttransjosungu20ls</v>
      </c>
      <c r="D1248" t="s">
        <v>1272</v>
      </c>
      <c r="E1248" s="1" t="s">
        <v>3309</v>
      </c>
      <c r="F1248">
        <v>56</v>
      </c>
      <c r="H1248">
        <f ca="1">_xlfn.IFNA(SUMIF(MG_3[Column3],Table6[POINTER],MG_3[TOTAL]),"")</f>
        <v>0</v>
      </c>
      <c r="I1248">
        <f ca="1">SUM(Table6[[#This Row],[AWAL]],Table6[[#This Row],[M_3]])</f>
        <v>56</v>
      </c>
    </row>
    <row r="1249" spans="2:9" hidden="1" x14ac:dyDescent="0.25">
      <c r="B1249" t="e">
        <f ca="1">MATCH(Table6[POINTER],MG_3[Column3],0)</f>
        <v>#N/A</v>
      </c>
      <c r="C12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mapjaringsletingb45601300</v>
      </c>
      <c r="D1249" t="s">
        <v>1273</v>
      </c>
      <c r="E1249" s="1">
        <v>300</v>
      </c>
      <c r="F1249">
        <v>1</v>
      </c>
      <c r="H1249">
        <f ca="1">_xlfn.IFNA(SUMIF(MG_3[Column3],Table6[POINTER],MG_3[TOTAL]),"")</f>
        <v>0</v>
      </c>
      <c r="I1249">
        <f ca="1">SUM(Table6[[#This Row],[AWAL]],Table6[[#This Row],[M_3]])</f>
        <v>1</v>
      </c>
    </row>
    <row r="1250" spans="2:9" hidden="1" x14ac:dyDescent="0.25">
      <c r="B1250" t="e">
        <f ca="1">MATCH(Table6[POINTER],MG_3[Column3],0)</f>
        <v>#N/A</v>
      </c>
      <c r="C12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mapjaringsletingb45601350</v>
      </c>
      <c r="D1250" t="s">
        <v>1273</v>
      </c>
      <c r="E1250" s="1">
        <v>350</v>
      </c>
      <c r="F1250">
        <v>2</v>
      </c>
      <c r="H1250">
        <f ca="1">_xlfn.IFNA(SUMIF(MG_3[Column3],Table6[POINTER],MG_3[TOTAL]),"")</f>
        <v>0</v>
      </c>
      <c r="I1250">
        <f ca="1">SUM(Table6[[#This Row],[AWAL]],Table6[[#This Row],[M_3]])</f>
        <v>2</v>
      </c>
    </row>
    <row r="1251" spans="2:9" hidden="1" x14ac:dyDescent="0.25">
      <c r="B1251" t="e">
        <f ca="1">MATCH(Table6[POINTER],MG_3[Column3],0)</f>
        <v>#N/A</v>
      </c>
      <c r="C12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mapjaringsletingb45601400</v>
      </c>
      <c r="D1251" t="s">
        <v>1273</v>
      </c>
      <c r="E1251" s="1">
        <v>400</v>
      </c>
      <c r="F1251">
        <v>1</v>
      </c>
      <c r="H1251">
        <f ca="1">_xlfn.IFNA(SUMIF(MG_3[Column3],Table6[POINTER],MG_3[TOTAL]),"")</f>
        <v>0</v>
      </c>
      <c r="I1251">
        <f ca="1">SUM(Table6[[#This Row],[AWAL]],Table6[[#This Row],[M_3]])</f>
        <v>1</v>
      </c>
    </row>
    <row r="1252" spans="2:9" hidden="1" x14ac:dyDescent="0.25">
      <c r="B1252" t="e">
        <f ca="1">MATCH(Table6[POINTER],MG_3[Column3],0)</f>
        <v>#N/A</v>
      </c>
      <c r="C12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mapjaringsletingb45601600</v>
      </c>
      <c r="D1252" t="s">
        <v>1273</v>
      </c>
      <c r="E1252" s="1">
        <v>600</v>
      </c>
      <c r="F1252">
        <v>3</v>
      </c>
      <c r="H1252">
        <f ca="1">_xlfn.IFNA(SUMIF(MG_3[Column3],Table6[POINTER],MG_3[TOTAL]),"")</f>
        <v>0</v>
      </c>
      <c r="I1252">
        <f ca="1">SUM(Table6[[#This Row],[AWAL]],Table6[[#This Row],[M_3]])</f>
        <v>3</v>
      </c>
    </row>
    <row r="1253" spans="2:9" hidden="1" x14ac:dyDescent="0.25">
      <c r="B1253" t="e">
        <f ca="1">MATCH(Table6[POINTER],MG_3[Column3],0)</f>
        <v>#N/A</v>
      </c>
      <c r="C12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mapjaringtz600380lsn</v>
      </c>
      <c r="D1253" t="s">
        <v>1274</v>
      </c>
      <c r="E1253" s="1" t="s">
        <v>3518</v>
      </c>
      <c r="F1253">
        <v>3</v>
      </c>
      <c r="H1253">
        <f ca="1">_xlfn.IFNA(SUMIF(MG_3[Column3],Table6[POINTER],MG_3[TOTAL]),"")</f>
        <v>0</v>
      </c>
      <c r="I1253">
        <f ca="1">SUM(Table6[[#This Row],[AWAL]],Table6[[#This Row],[M_3]])</f>
        <v>3</v>
      </c>
    </row>
    <row r="1254" spans="2:9" hidden="1" x14ac:dyDescent="0.25">
      <c r="B1254" t="e">
        <f ca="1">MATCH(Table6[POINTER],MG_3[Column3],0)</f>
        <v>#N/A</v>
      </c>
      <c r="C12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mapjepit8508224</v>
      </c>
      <c r="D1254" t="s">
        <v>1275</v>
      </c>
      <c r="E1254" s="1">
        <v>24</v>
      </c>
      <c r="F1254">
        <v>5</v>
      </c>
      <c r="H1254">
        <f ca="1">_xlfn.IFNA(SUMIF(MG_3[Column3],Table6[POINTER],MG_3[TOTAL]),"")</f>
        <v>0</v>
      </c>
      <c r="I1254">
        <f ca="1">SUM(Table6[[#This Row],[AWAL]],Table6[[#This Row],[M_3]])</f>
        <v>5</v>
      </c>
    </row>
    <row r="1255" spans="2:9" hidden="1" x14ac:dyDescent="0.25">
      <c r="B1255" t="e">
        <f ca="1">MATCH(Table6[POINTER],MG_3[Column3],0)</f>
        <v>#N/A</v>
      </c>
      <c r="C12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mapjumbotb16850ls</v>
      </c>
      <c r="D1255" t="s">
        <v>1276</v>
      </c>
      <c r="E1255" s="1" t="s">
        <v>3326</v>
      </c>
      <c r="F1255">
        <v>6</v>
      </c>
      <c r="H1255">
        <f ca="1">_xlfn.IFNA(SUMIF(MG_3[Column3],Table6[POINTER],MG_3[TOTAL]),"")</f>
        <v>0</v>
      </c>
      <c r="I1255">
        <f ca="1">SUM(Table6[[#This Row],[AWAL]],Table6[[#This Row],[M_3]])</f>
        <v>6</v>
      </c>
    </row>
    <row r="1256" spans="2:9" hidden="1" x14ac:dyDescent="0.25">
      <c r="B1256" t="e">
        <f ca="1">MATCH(Table6[POINTER],MG_3[Column3],0)</f>
        <v>#N/A</v>
      </c>
      <c r="C12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mapkancing2microtoptnwarnakb240</v>
      </c>
      <c r="D1256" t="s">
        <v>1277</v>
      </c>
      <c r="E1256" s="1">
        <v>240</v>
      </c>
      <c r="F1256">
        <v>1</v>
      </c>
      <c r="H1256">
        <f ca="1">_xlfn.IFNA(SUMIF(MG_3[Column3],Table6[POINTER],MG_3[TOTAL]),"")</f>
        <v>0</v>
      </c>
      <c r="I1256">
        <f ca="1">SUM(Table6[[#This Row],[AWAL]],Table6[[#This Row],[M_3]])</f>
        <v>1</v>
      </c>
    </row>
    <row r="1257" spans="2:9" hidden="1" x14ac:dyDescent="0.25">
      <c r="B1257" t="e">
        <f ca="1">MATCH(Table6[POINTER],MG_3[Column3],0)</f>
        <v>#N/A</v>
      </c>
      <c r="C12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mapkancingfancym07100ls</v>
      </c>
      <c r="D1257" t="s">
        <v>1278</v>
      </c>
      <c r="E1257" s="1" t="s">
        <v>3318</v>
      </c>
      <c r="F1257">
        <v>14</v>
      </c>
      <c r="H1257">
        <f ca="1">_xlfn.IFNA(SUMIF(MG_3[Column3],Table6[POINTER],MG_3[TOTAL]),"")</f>
        <v>0</v>
      </c>
      <c r="I1257">
        <f ca="1">SUM(Table6[[#This Row],[AWAL]],Table6[[#This Row],[M_3]])</f>
        <v>14</v>
      </c>
    </row>
    <row r="1258" spans="2:9" hidden="1" x14ac:dyDescent="0.25">
      <c r="B1258" t="e">
        <f ca="1">MATCH(Table6[POINTER],MG_3[Column3],0)</f>
        <v>#N/A</v>
      </c>
      <c r="C12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mapkancingfc519birumuda50ls</v>
      </c>
      <c r="D1258" t="s">
        <v>1279</v>
      </c>
      <c r="E1258" s="1" t="s">
        <v>3326</v>
      </c>
      <c r="F1258">
        <v>3</v>
      </c>
      <c r="H1258">
        <f ca="1">_xlfn.IFNA(SUMIF(MG_3[Column3],Table6[POINTER],MG_3[TOTAL]),"")</f>
        <v>0</v>
      </c>
      <c r="I1258">
        <f ca="1">SUM(Table6[[#This Row],[AWAL]],Table6[[#This Row],[M_3]])</f>
        <v>3</v>
      </c>
    </row>
    <row r="1259" spans="2:9" hidden="1" x14ac:dyDescent="0.25">
      <c r="B1259" t="e">
        <f ca="1">MATCH(Table6[POINTER],MG_3[Column3],0)</f>
        <v>#N/A</v>
      </c>
      <c r="C12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mapkancingfc519hj50ls</v>
      </c>
      <c r="D1259" t="s">
        <v>1280</v>
      </c>
      <c r="E1259" s="1" t="s">
        <v>3326</v>
      </c>
      <c r="F1259">
        <v>17</v>
      </c>
      <c r="H1259">
        <f ca="1">_xlfn.IFNA(SUMIF(MG_3[Column3],Table6[POINTER],MG_3[TOTAL]),"")</f>
        <v>0</v>
      </c>
      <c r="I1259">
        <f ca="1">SUM(Table6[[#This Row],[AWAL]],Table6[[#This Row],[M_3]])</f>
        <v>17</v>
      </c>
    </row>
    <row r="1260" spans="2:9" hidden="1" x14ac:dyDescent="0.25">
      <c r="B1260" t="e">
        <f ca="1">MATCH(Table6[POINTER],MG_3[Column3],0)</f>
        <v>#N/A</v>
      </c>
      <c r="C12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mapkancingfc519k50ls</v>
      </c>
      <c r="D1260" t="s">
        <v>1281</v>
      </c>
      <c r="E1260" s="1" t="s">
        <v>3326</v>
      </c>
      <c r="F1260">
        <v>12</v>
      </c>
      <c r="H1260">
        <f ca="1">_xlfn.IFNA(SUMIF(MG_3[Column3],Table6[POINTER],MG_3[TOTAL]),"")</f>
        <v>0</v>
      </c>
      <c r="I1260">
        <f ca="1">SUM(Table6[[#This Row],[AWAL]],Table6[[#This Row],[M_3]])</f>
        <v>12</v>
      </c>
    </row>
    <row r="1261" spans="2:9" hidden="1" x14ac:dyDescent="0.25">
      <c r="B1261" t="e">
        <f ca="1">MATCH(Table6[POINTER],MG_3[Column3],0)</f>
        <v>#N/A</v>
      </c>
      <c r="C12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mapkancingfc519merah50ls</v>
      </c>
      <c r="D1261" t="s">
        <v>1282</v>
      </c>
      <c r="E1261" s="1" t="s">
        <v>3326</v>
      </c>
      <c r="F1261">
        <v>9</v>
      </c>
      <c r="H1261">
        <f ca="1">_xlfn.IFNA(SUMIF(MG_3[Column3],Table6[POINTER],MG_3[TOTAL]),"")</f>
        <v>0</v>
      </c>
      <c r="I1261">
        <f ca="1">SUM(Table6[[#This Row],[AWAL]],Table6[[#This Row],[M_3]])</f>
        <v>9</v>
      </c>
    </row>
    <row r="1262" spans="2:9" hidden="1" x14ac:dyDescent="0.25">
      <c r="B1262" t="e">
        <f ca="1">MATCH(Table6[POINTER],MG_3[Column3],0)</f>
        <v>#N/A</v>
      </c>
      <c r="C12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mapkancingfc519orange50ls</v>
      </c>
      <c r="D1262" t="s">
        <v>1283</v>
      </c>
      <c r="E1262" s="1" t="s">
        <v>3326</v>
      </c>
      <c r="F1262">
        <v>1</v>
      </c>
      <c r="H1262">
        <f ca="1">_xlfn.IFNA(SUMIF(MG_3[Column3],Table6[POINTER],MG_3[TOTAL]),"")</f>
        <v>0</v>
      </c>
      <c r="I1262">
        <f ca="1">SUM(Table6[[#This Row],[AWAL]],Table6[[#This Row],[M_3]])</f>
        <v>1</v>
      </c>
    </row>
    <row r="1263" spans="2:9" hidden="1" x14ac:dyDescent="0.25">
      <c r="B1263" t="e">
        <f ca="1">MATCH(Table6[POINTER],MG_3[Column3],0)</f>
        <v>#N/A</v>
      </c>
      <c r="C12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mapkancingtransjosu420ls</v>
      </c>
      <c r="D1263" t="s">
        <v>1284</v>
      </c>
      <c r="E1263" s="1" t="s">
        <v>3309</v>
      </c>
      <c r="F1263">
        <v>4</v>
      </c>
      <c r="H1263">
        <f ca="1">_xlfn.IFNA(SUMIF(MG_3[Column3],Table6[POINTER],MG_3[TOTAL]),"")</f>
        <v>0</v>
      </c>
      <c r="I1263">
        <f ca="1">SUM(Table6[[#This Row],[AWAL]],Table6[[#This Row],[M_3]])</f>
        <v>4</v>
      </c>
    </row>
    <row r="1264" spans="2:9" hidden="1" x14ac:dyDescent="0.25">
      <c r="B1264" t="e">
        <f ca="1">MATCH(Table6[POINTER],MG_3[Column3],0)</f>
        <v>#N/A</v>
      </c>
      <c r="C12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mapkcg1wspirem325ls</v>
      </c>
      <c r="D1264" t="s">
        <v>1285</v>
      </c>
      <c r="E1264" s="1" t="s">
        <v>3599</v>
      </c>
      <c r="F1264">
        <v>3</v>
      </c>
      <c r="H1264">
        <f ca="1">_xlfn.IFNA(SUMIF(MG_3[Column3],Table6[POINTER],MG_3[TOTAL]),"")</f>
        <v>0</v>
      </c>
      <c r="I1264">
        <f ca="1">SUM(Table6[[#This Row],[AWAL]],Table6[[#This Row],[M_3]])</f>
        <v>3</v>
      </c>
    </row>
    <row r="1265" spans="2:9" hidden="1" x14ac:dyDescent="0.25">
      <c r="B1265" t="e">
        <f ca="1">MATCH(Table6[POINTER],MG_3[Column3],0)</f>
        <v>#N/A</v>
      </c>
      <c r="C12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mapkcg2corakk240</v>
      </c>
      <c r="D1265" t="s">
        <v>1286</v>
      </c>
      <c r="E1265" s="1">
        <v>240</v>
      </c>
      <c r="F1265">
        <v>6</v>
      </c>
      <c r="H1265">
        <f ca="1">_xlfn.IFNA(SUMIF(MG_3[Column3],Table6[POINTER],MG_3[TOTAL]),"")</f>
        <v>0</v>
      </c>
      <c r="I1265">
        <f ca="1">SUM(Table6[[#This Row],[AWAL]],Table6[[#This Row],[M_3]])</f>
        <v>6</v>
      </c>
    </row>
    <row r="1266" spans="2:9" hidden="1" x14ac:dyDescent="0.25">
      <c r="B1266" t="e">
        <f ca="1">MATCH(Table6[POINTER],MG_3[Column3],0)</f>
        <v>#N/A</v>
      </c>
      <c r="C12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mapkcg2corakm240</v>
      </c>
      <c r="D1266" t="s">
        <v>1287</v>
      </c>
      <c r="E1266" s="1">
        <v>240</v>
      </c>
      <c r="F1266">
        <v>1</v>
      </c>
      <c r="H1266">
        <f ca="1">_xlfn.IFNA(SUMIF(MG_3[Column3],Table6[POINTER],MG_3[TOTAL]),"")</f>
        <v>0</v>
      </c>
      <c r="I1266">
        <f ca="1">SUM(Table6[[#This Row],[AWAL]],Table6[[#This Row],[M_3]])</f>
        <v>1</v>
      </c>
    </row>
    <row r="1267" spans="2:9" hidden="1" x14ac:dyDescent="0.25">
      <c r="B1267" t="e">
        <f ca="1">MATCH(Table6[POINTER],MG_3[Column3],0)</f>
        <v>#N/A</v>
      </c>
      <c r="C12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mapkcg2parismicrotop240pc</v>
      </c>
      <c r="D1267" t="s">
        <v>1288</v>
      </c>
      <c r="E1267" s="1" t="s">
        <v>3343</v>
      </c>
      <c r="F1267">
        <v>3</v>
      </c>
      <c r="H1267">
        <f ca="1">_xlfn.IFNA(SUMIF(MG_3[Column3],Table6[POINTER],MG_3[TOTAL]),"")</f>
        <v>0</v>
      </c>
      <c r="I1267">
        <f ca="1">SUM(Table6[[#This Row],[AWAL]],Table6[[#This Row],[M_3]])</f>
        <v>3</v>
      </c>
    </row>
    <row r="1268" spans="2:9" hidden="1" x14ac:dyDescent="0.25">
      <c r="B1268" t="e">
        <f ca="1">MATCH(Table6[POINTER],MG_3[Column3],0)</f>
        <v>#N/A</v>
      </c>
      <c r="C12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mapkcg2sikahijau3merah450lsn</v>
      </c>
      <c r="D1268" t="s">
        <v>1289</v>
      </c>
      <c r="E1268" s="1" t="s">
        <v>3478</v>
      </c>
      <c r="F1268">
        <v>7</v>
      </c>
      <c r="H1268">
        <f ca="1">_xlfn.IFNA(SUMIF(MG_3[Column3],Table6[POINTER],MG_3[TOTAL]),"")</f>
        <v>0</v>
      </c>
      <c r="I1268">
        <f ca="1">SUM(Table6[[#This Row],[AWAL]],Table6[[#This Row],[M_3]])</f>
        <v>7</v>
      </c>
    </row>
    <row r="1269" spans="2:9" hidden="1" x14ac:dyDescent="0.25">
      <c r="B1269" t="e">
        <f ca="1">MATCH(Table6[POINTER],MG_3[Column3],0)</f>
        <v>#N/A</v>
      </c>
      <c r="C12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mapkcg4utnk240</v>
      </c>
      <c r="D1269" t="s">
        <v>1290</v>
      </c>
      <c r="E1269" s="1">
        <v>240</v>
      </c>
      <c r="F1269">
        <v>1</v>
      </c>
      <c r="H1269">
        <f ca="1">_xlfn.IFNA(SUMIF(MG_3[Column3],Table6[POINTER],MG_3[TOTAL]),"")</f>
        <v>0</v>
      </c>
      <c r="I1269">
        <f ca="1">SUM(Table6[[#This Row],[AWAL]],Table6[[#This Row],[M_3]])</f>
        <v>1</v>
      </c>
    </row>
    <row r="1270" spans="2:9" hidden="1" x14ac:dyDescent="0.25">
      <c r="B1270" t="e">
        <f ca="1">MATCH(Table6[POINTER],MG_3[Column3],0)</f>
        <v>#N/A</v>
      </c>
      <c r="C12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mapkcg4utnkp240</v>
      </c>
      <c r="D1270" t="s">
        <v>1291</v>
      </c>
      <c r="E1270" s="1">
        <v>240</v>
      </c>
      <c r="F1270">
        <v>1</v>
      </c>
      <c r="H1270">
        <f ca="1">_xlfn.IFNA(SUMIF(MG_3[Column3],Table6[POINTER],MG_3[TOTAL]),"")</f>
        <v>0</v>
      </c>
      <c r="I1270">
        <f ca="1">SUM(Table6[[#This Row],[AWAL]],Table6[[#This Row],[M_3]])</f>
        <v>1</v>
      </c>
    </row>
    <row r="1271" spans="2:9" hidden="1" x14ac:dyDescent="0.25">
      <c r="B1271" t="e">
        <f ca="1">MATCH(Table6[POINTER],MG_3[Column3],0)</f>
        <v>#N/A</v>
      </c>
      <c r="C12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mapkcgsikabr50lsn</v>
      </c>
      <c r="D1271" t="s">
        <v>1292</v>
      </c>
      <c r="E1271" s="1" t="s">
        <v>3478</v>
      </c>
      <c r="F1271">
        <v>66</v>
      </c>
      <c r="H1271">
        <f ca="1">_xlfn.IFNA(SUMIF(MG_3[Column3],Table6[POINTER],MG_3[TOTAL]),"")</f>
        <v>0</v>
      </c>
      <c r="I1271">
        <f ca="1">SUM(Table6[[#This Row],[AWAL]],Table6[[#This Row],[M_3]])</f>
        <v>66</v>
      </c>
    </row>
    <row r="1272" spans="2:9" hidden="1" x14ac:dyDescent="0.25">
      <c r="B1272" t="e">
        <f ca="1">MATCH(Table6[POINTER],MG_3[Column3],0)</f>
        <v>#N/A</v>
      </c>
      <c r="C12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mapkcgsikahj50lsn</v>
      </c>
      <c r="D1272" t="s">
        <v>1293</v>
      </c>
      <c r="E1272" s="1" t="s">
        <v>3478</v>
      </c>
      <c r="F1272">
        <v>63</v>
      </c>
      <c r="H1272">
        <f ca="1">_xlfn.IFNA(SUMIF(MG_3[Column3],Table6[POINTER],MG_3[TOTAL]),"")</f>
        <v>0</v>
      </c>
      <c r="I1272">
        <f ca="1">SUM(Table6[[#This Row],[AWAL]],Table6[[#This Row],[M_3]])</f>
        <v>63</v>
      </c>
    </row>
    <row r="1273" spans="2:9" hidden="1" x14ac:dyDescent="0.25">
      <c r="B1273" t="e">
        <f ca="1">MATCH(Table6[POINTER],MG_3[Column3],0)</f>
        <v>#N/A</v>
      </c>
      <c r="C12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mapkcgsikakn50lsn</v>
      </c>
      <c r="D1273" t="s">
        <v>1294</v>
      </c>
      <c r="E1273" s="1" t="s">
        <v>3478</v>
      </c>
      <c r="F1273">
        <v>27</v>
      </c>
      <c r="H1273">
        <f ca="1">_xlfn.IFNA(SUMIF(MG_3[Column3],Table6[POINTER],MG_3[TOTAL]),"")</f>
        <v>0</v>
      </c>
      <c r="I1273">
        <f ca="1">SUM(Table6[[#This Row],[AWAL]],Table6[[#This Row],[M_3]])</f>
        <v>27</v>
      </c>
    </row>
    <row r="1274" spans="2:9" hidden="1" x14ac:dyDescent="0.25">
      <c r="B1274" t="e">
        <f ca="1">MATCH(Table6[POINTER],MG_3[Column3],0)</f>
        <v>#N/A</v>
      </c>
      <c r="C12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mapkcgsikamr50lsn</v>
      </c>
      <c r="D1274" t="s">
        <v>1295</v>
      </c>
      <c r="E1274" s="1" t="s">
        <v>3478</v>
      </c>
      <c r="F1274">
        <v>48</v>
      </c>
      <c r="H1274">
        <f ca="1">_xlfn.IFNA(SUMIF(MG_3[Column3],Table6[POINTER],MG_3[TOTAL]),"")</f>
        <v>0</v>
      </c>
      <c r="I1274">
        <f ca="1">SUM(Table6[[#This Row],[AWAL]],Table6[[#This Row],[M_3]])</f>
        <v>48</v>
      </c>
    </row>
    <row r="1275" spans="2:9" hidden="1" x14ac:dyDescent="0.25">
      <c r="B1275" t="e">
        <f ca="1">MATCH(Table6[POINTER],MG_3[Column3],0)</f>
        <v>#N/A</v>
      </c>
      <c r="C12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mapkcgsikap50lsn</v>
      </c>
      <c r="D1275" t="s">
        <v>1296</v>
      </c>
      <c r="E1275" s="1" t="s">
        <v>3478</v>
      </c>
      <c r="F1275">
        <v>45</v>
      </c>
      <c r="H1275">
        <f ca="1">_xlfn.IFNA(SUMIF(MG_3[Column3],Table6[POINTER],MG_3[TOTAL]),"")</f>
        <v>0</v>
      </c>
      <c r="I1275">
        <f ca="1">SUM(Table6[[#This Row],[AWAL]],Table6[[#This Row],[M_3]])</f>
        <v>45</v>
      </c>
    </row>
    <row r="1276" spans="2:9" hidden="1" x14ac:dyDescent="0.25">
      <c r="B1276" t="e">
        <f ca="1">MATCH(Table6[POINTER],MG_3[Column3],0)</f>
        <v>#N/A</v>
      </c>
      <c r="C12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mapkcgzipperwarnaungu240</v>
      </c>
      <c r="D1276" t="s">
        <v>1297</v>
      </c>
      <c r="E1276" s="1">
        <v>240</v>
      </c>
      <c r="F1276">
        <v>1</v>
      </c>
      <c r="H1276">
        <f ca="1">_xlfn.IFNA(SUMIF(MG_3[Column3],Table6[POINTER],MG_3[TOTAL]),"")</f>
        <v>0</v>
      </c>
      <c r="I1276">
        <f ca="1">SUM(Table6[[#This Row],[AWAL]],Table6[[#This Row],[M_3]])</f>
        <v>1</v>
      </c>
    </row>
    <row r="1277" spans="2:9" hidden="1" x14ac:dyDescent="0.25">
      <c r="B1277" t="e">
        <f ca="1">MATCH(Table6[POINTER],MG_3[Column3],0)</f>
        <v>#N/A</v>
      </c>
      <c r="C12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maplsikaa105fhijau60lsn</v>
      </c>
      <c r="D1277" t="s">
        <v>1298</v>
      </c>
      <c r="E1277" s="1" t="s">
        <v>3433</v>
      </c>
      <c r="F1277">
        <v>9</v>
      </c>
      <c r="H1277">
        <f ca="1">_xlfn.IFNA(SUMIF(MG_3[Column3],Table6[POINTER],MG_3[TOTAL]),"")</f>
        <v>0</v>
      </c>
      <c r="I1277">
        <f ca="1">SUM(Table6[[#This Row],[AWAL]],Table6[[#This Row],[M_3]])</f>
        <v>9</v>
      </c>
    </row>
    <row r="1278" spans="2:9" hidden="1" x14ac:dyDescent="0.25">
      <c r="B1278" t="e">
        <f ca="1">MATCH(Table6[POINTER],MG_3[Column3],0)</f>
        <v>#N/A</v>
      </c>
      <c r="C12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maplsikaa105fkuning60lsn</v>
      </c>
      <c r="D1278" t="s">
        <v>1299</v>
      </c>
      <c r="E1278" s="1" t="s">
        <v>3433</v>
      </c>
      <c r="F1278">
        <v>25</v>
      </c>
      <c r="H1278">
        <f ca="1">_xlfn.IFNA(SUMIF(MG_3[Column3],Table6[POINTER],MG_3[TOTAL]),"")</f>
        <v>0</v>
      </c>
      <c r="I1278">
        <f ca="1">SUM(Table6[[#This Row],[AWAL]],Table6[[#This Row],[M_3]])</f>
        <v>25</v>
      </c>
    </row>
    <row r="1279" spans="2:9" hidden="1" x14ac:dyDescent="0.25">
      <c r="B1279" t="e">
        <f ca="1">MATCH(Table6[POINTER],MG_3[Column3],0)</f>
        <v>#N/A</v>
      </c>
      <c r="C12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maplsikaa105fmerah60lsn</v>
      </c>
      <c r="D1279" t="s">
        <v>1300</v>
      </c>
      <c r="E1279" s="1" t="s">
        <v>3433</v>
      </c>
      <c r="F1279">
        <v>20</v>
      </c>
      <c r="H1279">
        <f ca="1">_xlfn.IFNA(SUMIF(MG_3[Column3],Table6[POINTER],MG_3[TOTAL]),"")</f>
        <v>0</v>
      </c>
      <c r="I1279">
        <f ca="1">SUM(Table6[[#This Row],[AWAL]],Table6[[#This Row],[M_3]])</f>
        <v>20</v>
      </c>
    </row>
    <row r="1280" spans="2:9" hidden="1" x14ac:dyDescent="0.25">
      <c r="B1280" t="e">
        <f ca="1">MATCH(Table6[POINTER],MG_3[Column3],0)</f>
        <v>#N/A</v>
      </c>
      <c r="C12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maplsikaa105fputih60lsn</v>
      </c>
      <c r="D1280" t="s">
        <v>1301</v>
      </c>
      <c r="E1280" s="1" t="s">
        <v>3433</v>
      </c>
      <c r="F1280">
        <v>30</v>
      </c>
      <c r="H1280">
        <f ca="1">_xlfn.IFNA(SUMIF(MG_3[Column3],Table6[POINTER],MG_3[TOTAL]),"")</f>
        <v>0</v>
      </c>
      <c r="I1280">
        <f ca="1">SUM(Table6[[#This Row],[AWAL]],Table6[[#This Row],[M_3]])</f>
        <v>30</v>
      </c>
    </row>
    <row r="1281" spans="2:9" hidden="1" x14ac:dyDescent="0.25">
      <c r="B1281" t="e">
        <f ca="1">MATCH(Table6[POINTER],MG_3[Column3],0)</f>
        <v>#N/A</v>
      </c>
      <c r="C12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mapmicrotopkcg1mt119p6b6100ls</v>
      </c>
      <c r="D1281" t="s">
        <v>1302</v>
      </c>
      <c r="E1281" s="1" t="s">
        <v>3318</v>
      </c>
      <c r="F1281">
        <v>12</v>
      </c>
      <c r="H1281">
        <f ca="1">_xlfn.IFNA(SUMIF(MG_3[Column3],Table6[POINTER],MG_3[TOTAL]),"")</f>
        <v>0</v>
      </c>
      <c r="I1281">
        <f ca="1">SUM(Table6[[#This Row],[AWAL]],Table6[[#This Row],[M_3]])</f>
        <v>12</v>
      </c>
    </row>
    <row r="1282" spans="2:9" hidden="1" x14ac:dyDescent="0.25">
      <c r="B1282" t="e">
        <f ca="1">MATCH(Table6[POINTER],MG_3[Column3],0)</f>
        <v>#N/A</v>
      </c>
      <c r="C12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mapretimitasimt1112720pc</v>
      </c>
      <c r="D1282" t="s">
        <v>1303</v>
      </c>
      <c r="E1282" s="1" t="s">
        <v>3508</v>
      </c>
      <c r="F1282">
        <v>2</v>
      </c>
      <c r="H1282">
        <f ca="1">_xlfn.IFNA(SUMIF(MG_3[Column3],Table6[POINTER],MG_3[TOTAL]),"")</f>
        <v>0</v>
      </c>
      <c r="I1282">
        <f ca="1">SUM(Table6[[#This Row],[AWAL]],Table6[[#This Row],[M_3]])</f>
        <v>2</v>
      </c>
    </row>
    <row r="1283" spans="2:9" hidden="1" x14ac:dyDescent="0.25">
      <c r="B1283" t="e">
        <f ca="1">MATCH(Table6[POINTER],MG_3[Column3],0)</f>
        <v>#N/A</v>
      </c>
      <c r="C12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mapschoolbagcorakkcg2ungu240pc</v>
      </c>
      <c r="D1283" t="s">
        <v>1304</v>
      </c>
      <c r="E1283" s="1" t="s">
        <v>3343</v>
      </c>
      <c r="F1283">
        <v>3</v>
      </c>
      <c r="H1283">
        <f ca="1">_xlfn.IFNA(SUMIF(MG_3[Column3],Table6[POINTER],MG_3[TOTAL]),"")</f>
        <v>0</v>
      </c>
      <c r="I1283">
        <f ca="1">SUM(Table6[[#This Row],[AWAL]],Table6[[#This Row],[M_3]])</f>
        <v>3</v>
      </c>
    </row>
    <row r="1284" spans="2:9" hidden="1" x14ac:dyDescent="0.25">
      <c r="B1284" t="e">
        <f ca="1">MATCH(Table6[POINTER],MG_3[Column3],0)</f>
        <v>#N/A</v>
      </c>
      <c r="C12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mapschoolbagkcg2br240</v>
      </c>
      <c r="D1284" t="s">
        <v>1305</v>
      </c>
      <c r="E1284" s="1">
        <v>240</v>
      </c>
      <c r="F1284">
        <v>4</v>
      </c>
      <c r="H1284">
        <f ca="1">_xlfn.IFNA(SUMIF(MG_3[Column3],Table6[POINTER],MG_3[TOTAL]),"")</f>
        <v>0</v>
      </c>
      <c r="I1284">
        <f ca="1">SUM(Table6[[#This Row],[AWAL]],Table6[[#This Row],[M_3]])</f>
        <v>4</v>
      </c>
    </row>
    <row r="1285" spans="2:9" hidden="1" x14ac:dyDescent="0.25">
      <c r="B1285" t="e">
        <f ca="1">MATCH(Table6[POINTER],MG_3[Column3],0)</f>
        <v>#N/A</v>
      </c>
      <c r="C12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mapschoolbagkcg2hjtua240</v>
      </c>
      <c r="D1285" t="s">
        <v>1306</v>
      </c>
      <c r="E1285" s="1">
        <v>240</v>
      </c>
      <c r="F1285">
        <v>4</v>
      </c>
      <c r="H1285">
        <f ca="1">_xlfn.IFNA(SUMIF(MG_3[Column3],Table6[POINTER],MG_3[TOTAL]),"")</f>
        <v>0</v>
      </c>
      <c r="I1285">
        <f ca="1">SUM(Table6[[#This Row],[AWAL]],Table6[[#This Row],[M_3]])</f>
        <v>4</v>
      </c>
    </row>
    <row r="1286" spans="2:9" hidden="1" x14ac:dyDescent="0.25">
      <c r="B1286" t="e">
        <f ca="1">MATCH(Table6[POINTER],MG_3[Column3],0)</f>
        <v>#N/A</v>
      </c>
      <c r="C12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mapschoolbagkcg2kn240</v>
      </c>
      <c r="D1286" t="s">
        <v>1307</v>
      </c>
      <c r="E1286" s="1">
        <v>240</v>
      </c>
      <c r="F1286">
        <v>4</v>
      </c>
      <c r="H1286">
        <f ca="1">_xlfn.IFNA(SUMIF(MG_3[Column3],Table6[POINTER],MG_3[TOTAL]),"")</f>
        <v>0</v>
      </c>
      <c r="I1286">
        <f ca="1">SUM(Table6[[#This Row],[AWAL]],Table6[[#This Row],[M_3]])</f>
        <v>4</v>
      </c>
    </row>
    <row r="1287" spans="2:9" hidden="1" x14ac:dyDescent="0.25">
      <c r="B1287" t="e">
        <f ca="1">MATCH(Table6[POINTER],MG_3[Column3],0)</f>
        <v>#N/A</v>
      </c>
      <c r="C12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mapschoolbagkcg2mr240</v>
      </c>
      <c r="D1287" t="s">
        <v>1308</v>
      </c>
      <c r="E1287" s="1">
        <v>240</v>
      </c>
      <c r="F1287">
        <v>4</v>
      </c>
      <c r="H1287">
        <f ca="1">_xlfn.IFNA(SUMIF(MG_3[Column3],Table6[POINTER],MG_3[TOTAL]),"")</f>
        <v>0</v>
      </c>
      <c r="I1287">
        <f ca="1">SUM(Table6[[#This Row],[AWAL]],Table6[[#This Row],[M_3]])</f>
        <v>4</v>
      </c>
    </row>
    <row r="1288" spans="2:9" hidden="1" x14ac:dyDescent="0.25">
      <c r="B1288" t="e">
        <f ca="1">MATCH(Table6[POINTER],MG_3[Column3],0)</f>
        <v>#N/A</v>
      </c>
      <c r="C12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mapsekolahmnkretht202120ls</v>
      </c>
      <c r="D1288" t="s">
        <v>1309</v>
      </c>
      <c r="E1288" s="1" t="s">
        <v>3329</v>
      </c>
      <c r="F1288">
        <v>3</v>
      </c>
      <c r="H1288">
        <f ca="1">_xlfn.IFNA(SUMIF(MG_3[Column3],Table6[POINTER],MG_3[TOTAL]),"")</f>
        <v>0</v>
      </c>
      <c r="I1288">
        <f ca="1">SUM(Table6[[#This Row],[AWAL]],Table6[[#This Row],[M_3]])</f>
        <v>3</v>
      </c>
    </row>
    <row r="1289" spans="2:9" hidden="1" x14ac:dyDescent="0.25">
      <c r="B1289" t="e">
        <f ca="1">MATCH(Table6[POINTER],MG_3[Column3],0)</f>
        <v>#N/A</v>
      </c>
      <c r="C12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mapsmilejnt8077nob65014f50ls</v>
      </c>
      <c r="D1289" t="s">
        <v>1310</v>
      </c>
      <c r="E1289" s="1" t="s">
        <v>3326</v>
      </c>
      <c r="F1289">
        <v>1</v>
      </c>
      <c r="H1289">
        <f ca="1">_xlfn.IFNA(SUMIF(MG_3[Column3],Table6[POINTER],MG_3[TOTAL]),"")</f>
        <v>0</v>
      </c>
      <c r="I1289">
        <f ca="1">SUM(Table6[[#This Row],[AWAL]],Table6[[#This Row],[M_3]])</f>
        <v>1</v>
      </c>
    </row>
    <row r="1290" spans="2:9" hidden="1" x14ac:dyDescent="0.25">
      <c r="B1290" t="e">
        <f ca="1">MATCH(Table6[POINTER],MG_3[Column3],0)</f>
        <v>#N/A</v>
      </c>
      <c r="C12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mapsomssi2010cmini240pc</v>
      </c>
      <c r="D1290" t="s">
        <v>1311</v>
      </c>
      <c r="E1290" s="1" t="s">
        <v>3343</v>
      </c>
      <c r="F1290">
        <v>15</v>
      </c>
      <c r="H1290">
        <f ca="1">_xlfn.IFNA(SUMIF(MG_3[Column3],Table6[POINTER],MG_3[TOTAL]),"")</f>
        <v>0</v>
      </c>
      <c r="I1290">
        <f ca="1">SUM(Table6[[#This Row],[AWAL]],Table6[[#This Row],[M_3]])</f>
        <v>15</v>
      </c>
    </row>
    <row r="1291" spans="2:9" hidden="1" x14ac:dyDescent="0.25">
      <c r="B1291" t="e">
        <f ca="1">MATCH(Table6[POINTER],MG_3[Column3],0)</f>
        <v>#N/A</v>
      </c>
      <c r="C12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mapsomssitali2015spkbmhjpink96pc</v>
      </c>
      <c r="D1291" t="s">
        <v>1312</v>
      </c>
      <c r="E1291" s="1" t="s">
        <v>3383</v>
      </c>
      <c r="F1291">
        <v>25</v>
      </c>
      <c r="H1291">
        <f ca="1">_xlfn.IFNA(SUMIF(MG_3[Column3],Table6[POINTER],MG_3[TOTAL]),"")</f>
        <v>0</v>
      </c>
      <c r="I1291">
        <f ca="1">SUM(Table6[[#This Row],[AWAL]],Table6[[#This Row],[M_3]])</f>
        <v>25</v>
      </c>
    </row>
    <row r="1292" spans="2:9" hidden="1" x14ac:dyDescent="0.25">
      <c r="B1292" t="e">
        <f ca="1">MATCH(Table6[POINTER],MG_3[Column3],0)</f>
        <v>#N/A</v>
      </c>
      <c r="C12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maptalia4warnapolos4164160pc</v>
      </c>
      <c r="D1292" t="s">
        <v>1313</v>
      </c>
      <c r="E1292" s="1" t="s">
        <v>3334</v>
      </c>
      <c r="F1292">
        <v>3</v>
      </c>
      <c r="H1292">
        <f ca="1">_xlfn.IFNA(SUMIF(MG_3[Column3],Table6[POINTER],MG_3[TOTAL]),"")</f>
        <v>0</v>
      </c>
      <c r="I1292">
        <f ca="1">SUM(Table6[[#This Row],[AWAL]],Table6[[#This Row],[M_3]])</f>
        <v>3</v>
      </c>
    </row>
    <row r="1293" spans="2:9" hidden="1" x14ac:dyDescent="0.25">
      <c r="B1293" t="e">
        <f ca="1">MATCH(Table6[POINTER],MG_3[Column3],0)</f>
        <v>#N/A</v>
      </c>
      <c r="C12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maptalisikabiru50lsn</v>
      </c>
      <c r="D1293" t="s">
        <v>1314</v>
      </c>
      <c r="E1293" s="1" t="s">
        <v>3478</v>
      </c>
      <c r="F1293">
        <v>7</v>
      </c>
      <c r="H1293">
        <f ca="1">_xlfn.IFNA(SUMIF(MG_3[Column3],Table6[POINTER],MG_3[TOTAL]),"")</f>
        <v>0</v>
      </c>
      <c r="I1293">
        <f ca="1">SUM(Table6[[#This Row],[AWAL]],Table6[[#This Row],[M_3]])</f>
        <v>7</v>
      </c>
    </row>
    <row r="1294" spans="2:9" hidden="1" x14ac:dyDescent="0.25">
      <c r="B1294" t="e">
        <f ca="1">MATCH(Table6[POINTER],MG_3[Column3],0)</f>
        <v>#N/A</v>
      </c>
      <c r="C12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maptalisikahijau50lsn</v>
      </c>
      <c r="D1294" t="s">
        <v>1315</v>
      </c>
      <c r="E1294" s="1" t="s">
        <v>3478</v>
      </c>
      <c r="F1294">
        <v>4</v>
      </c>
      <c r="H1294">
        <f ca="1">_xlfn.IFNA(SUMIF(MG_3[Column3],Table6[POINTER],MG_3[TOTAL]),"")</f>
        <v>0</v>
      </c>
      <c r="I1294">
        <f ca="1">SUM(Table6[[#This Row],[AWAL]],Table6[[#This Row],[M_3]])</f>
        <v>4</v>
      </c>
    </row>
    <row r="1295" spans="2:9" hidden="1" x14ac:dyDescent="0.25">
      <c r="B1295" t="e">
        <f ca="1">MATCH(Table6[POINTER],MG_3[Column3],0)</f>
        <v>#N/A</v>
      </c>
      <c r="C12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maptalisikakuning50lsn</v>
      </c>
      <c r="D1295" t="s">
        <v>1316</v>
      </c>
      <c r="E1295" s="1" t="s">
        <v>3478</v>
      </c>
      <c r="F1295">
        <v>5</v>
      </c>
      <c r="H1295">
        <f ca="1">_xlfn.IFNA(SUMIF(MG_3[Column3],Table6[POINTER],MG_3[TOTAL]),"")</f>
        <v>0</v>
      </c>
      <c r="I1295">
        <f ca="1">SUM(Table6[[#This Row],[AWAL]],Table6[[#This Row],[M_3]])</f>
        <v>5</v>
      </c>
    </row>
    <row r="1296" spans="2:9" hidden="1" x14ac:dyDescent="0.25">
      <c r="B1296" t="e">
        <f ca="1">MATCH(Table6[POINTER],MG_3[Column3],0)</f>
        <v>#N/A</v>
      </c>
      <c r="C12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maptalisikamerah50lsn</v>
      </c>
      <c r="D1296" t="s">
        <v>1317</v>
      </c>
      <c r="E1296" s="1" t="s">
        <v>3478</v>
      </c>
      <c r="F1296">
        <v>3</v>
      </c>
      <c r="H1296">
        <f ca="1">_xlfn.IFNA(SUMIF(MG_3[Column3],Table6[POINTER],MG_3[TOTAL]),"")</f>
        <v>0</v>
      </c>
      <c r="I1296">
        <f ca="1">SUM(Table6[[#This Row],[AWAL]],Table6[[#This Row],[M_3]])</f>
        <v>3</v>
      </c>
    </row>
    <row r="1297" spans="2:9" hidden="1" x14ac:dyDescent="0.25">
      <c r="B1297" t="e">
        <f ca="1">MATCH(Table6[POINTER],MG_3[Column3],0)</f>
        <v>#N/A</v>
      </c>
      <c r="C12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maptalisikaputih50lsn</v>
      </c>
      <c r="D1297" t="s">
        <v>1318</v>
      </c>
      <c r="E1297" s="1" t="s">
        <v>3478</v>
      </c>
      <c r="F1297">
        <v>8</v>
      </c>
      <c r="H1297">
        <f ca="1">_xlfn.IFNA(SUMIF(MG_3[Column3],Table6[POINTER],MG_3[TOTAL]),"")</f>
        <v>0</v>
      </c>
      <c r="I1297">
        <f ca="1">SUM(Table6[[#This Row],[AWAL]],Table6[[#This Row],[M_3]])</f>
        <v>8</v>
      </c>
    </row>
    <row r="1298" spans="2:9" hidden="1" x14ac:dyDescent="0.25">
      <c r="B1298" t="e">
        <f ca="1">MATCH(Table6[POINTER],MG_3[Column3],0)</f>
        <v>#N/A</v>
      </c>
      <c r="C12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maptentengzf821lx12ls</v>
      </c>
      <c r="D1298" t="s">
        <v>1319</v>
      </c>
      <c r="E1298" s="1" t="s">
        <v>3487</v>
      </c>
      <c r="F1298">
        <v>4</v>
      </c>
      <c r="H1298">
        <f ca="1">_xlfn.IFNA(SUMIF(MG_3[Column3],Table6[POINTER],MG_3[TOTAL]),"")</f>
        <v>0</v>
      </c>
      <c r="I1298">
        <f ca="1">SUM(Table6[[#This Row],[AWAL]],Table6[[#This Row],[M_3]])</f>
        <v>4</v>
      </c>
    </row>
    <row r="1299" spans="2:9" hidden="1" x14ac:dyDescent="0.25">
      <c r="B1299" t="e">
        <f ca="1">MATCH(Table6[POINTER],MG_3[Column3],0)</f>
        <v>#N/A</v>
      </c>
      <c r="C12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maptentengzf83072pc</v>
      </c>
      <c r="D1299" t="s">
        <v>1320</v>
      </c>
      <c r="E1299" s="1" t="s">
        <v>3384</v>
      </c>
      <c r="F1299">
        <v>3</v>
      </c>
      <c r="H1299">
        <f ca="1">_xlfn.IFNA(SUMIF(MG_3[Column3],Table6[POINTER],MG_3[TOTAL]),"")</f>
        <v>0</v>
      </c>
      <c r="I1299">
        <f ca="1">SUM(Table6[[#This Row],[AWAL]],Table6[[#This Row],[M_3]])</f>
        <v>3</v>
      </c>
    </row>
    <row r="1300" spans="2:9" hidden="1" x14ac:dyDescent="0.25">
      <c r="B1300" t="e">
        <f ca="1">MATCH(Table6[POINTER],MG_3[Column3],0)</f>
        <v>#N/A</v>
      </c>
      <c r="C13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maptopla1928br3hj3240</v>
      </c>
      <c r="D1300" t="s">
        <v>1321</v>
      </c>
      <c r="E1300" s="1">
        <v>240</v>
      </c>
      <c r="F1300">
        <v>6</v>
      </c>
      <c r="H1300">
        <f ca="1">_xlfn.IFNA(SUMIF(MG_3[Column3],Table6[POINTER],MG_3[TOTAL]),"")</f>
        <v>0</v>
      </c>
      <c r="I1300">
        <f ca="1">SUM(Table6[[#This Row],[AWAL]],Table6[[#This Row],[M_3]])</f>
        <v>6</v>
      </c>
    </row>
    <row r="1301" spans="2:9" hidden="1" x14ac:dyDescent="0.25">
      <c r="B1301" t="e">
        <f ca="1">MATCH(Table6[POINTER],MG_3[Column3],0)</f>
        <v>#N/A</v>
      </c>
      <c r="C13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maptopla1928mr3kn3240</v>
      </c>
      <c r="D1301" t="s">
        <v>1322</v>
      </c>
      <c r="E1301" s="1">
        <v>240</v>
      </c>
      <c r="F1301">
        <v>6</v>
      </c>
      <c r="H1301">
        <f ca="1">_xlfn.IFNA(SUMIF(MG_3[Column3],Table6[POINTER],MG_3[TOTAL]),"")</f>
        <v>0</v>
      </c>
      <c r="I1301">
        <f ca="1">SUM(Table6[[#This Row],[AWAL]],Table6[[#This Row],[M_3]])</f>
        <v>6</v>
      </c>
    </row>
    <row r="1302" spans="2:9" hidden="1" x14ac:dyDescent="0.25">
      <c r="B1302" t="e">
        <f ca="1">MATCH(Table6[POINTER],MG_3[Column3],0)</f>
        <v>#N/A</v>
      </c>
      <c r="C13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maptopla1928ungu1or1240</v>
      </c>
      <c r="D1302" t="s">
        <v>1323</v>
      </c>
      <c r="E1302" s="1">
        <v>240</v>
      </c>
      <c r="F1302">
        <v>2</v>
      </c>
      <c r="H1302">
        <f ca="1">_xlfn.IFNA(SUMIF(MG_3[Column3],Table6[POINTER],MG_3[TOTAL]),"")</f>
        <v>0</v>
      </c>
      <c r="I1302">
        <f ca="1">SUM(Table6[[#This Row],[AWAL]],Table6[[#This Row],[M_3]])</f>
        <v>2</v>
      </c>
    </row>
    <row r="1303" spans="2:9" hidden="1" x14ac:dyDescent="0.25">
      <c r="B1303" t="e">
        <f ca="1">MATCH(Table6[POINTER],MG_3[Column3],0)</f>
        <v>#N/A</v>
      </c>
      <c r="C13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maptopla3080b240pcs</v>
      </c>
      <c r="D1303" t="s">
        <v>1324</v>
      </c>
      <c r="E1303" s="1" t="s">
        <v>3337</v>
      </c>
      <c r="F1303">
        <v>1</v>
      </c>
      <c r="H1303">
        <f ca="1">_xlfn.IFNA(SUMIF(MG_3[Column3],Table6[POINTER],MG_3[TOTAL]),"")</f>
        <v>0</v>
      </c>
      <c r="I1303">
        <f ca="1">SUM(Table6[[#This Row],[AWAL]],Table6[[#This Row],[M_3]])</f>
        <v>1</v>
      </c>
    </row>
    <row r="1304" spans="2:9" hidden="1" x14ac:dyDescent="0.25">
      <c r="B1304" t="e">
        <f ca="1">MATCH(Table6[POINTER],MG_3[Column3],0)</f>
        <v>#N/A</v>
      </c>
      <c r="C13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maptopla3080ht240pcs</v>
      </c>
      <c r="D1304" t="s">
        <v>1325</v>
      </c>
      <c r="E1304" s="1" t="s">
        <v>3337</v>
      </c>
      <c r="F1304">
        <v>2</v>
      </c>
      <c r="H1304">
        <f ca="1">_xlfn.IFNA(SUMIF(MG_3[Column3],Table6[POINTER],MG_3[TOTAL]),"")</f>
        <v>0</v>
      </c>
      <c r="I1304">
        <f ca="1">SUM(Table6[[#This Row],[AWAL]],Table6[[#This Row],[M_3]])</f>
        <v>2</v>
      </c>
    </row>
    <row r="1305" spans="2:9" hidden="1" x14ac:dyDescent="0.25">
      <c r="B1305" t="e">
        <f ca="1">MATCH(Table6[POINTER],MG_3[Column3],0)</f>
        <v>#N/A</v>
      </c>
      <c r="C13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maptopla3080m240pcs</v>
      </c>
      <c r="D1305" t="s">
        <v>1326</v>
      </c>
      <c r="E1305" s="1" t="s">
        <v>3337</v>
      </c>
      <c r="F1305">
        <v>1</v>
      </c>
      <c r="H1305">
        <f ca="1">_xlfn.IFNA(SUMIF(MG_3[Column3],Table6[POINTER],MG_3[TOTAL]),"")</f>
        <v>0</v>
      </c>
      <c r="I1305">
        <f ca="1">SUM(Table6[[#This Row],[AWAL]],Table6[[#This Row],[M_3]])</f>
        <v>1</v>
      </c>
    </row>
    <row r="1306" spans="2:9" hidden="1" x14ac:dyDescent="0.25">
      <c r="B1306" t="e">
        <f ca="1">MATCH(Table6[POINTER],MG_3[Column3],0)</f>
        <v>#N/A</v>
      </c>
      <c r="C13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maptopla3080orange240pcs</v>
      </c>
      <c r="D1306" t="s">
        <v>1327</v>
      </c>
      <c r="E1306" s="1" t="s">
        <v>3337</v>
      </c>
      <c r="F1306">
        <v>2</v>
      </c>
      <c r="H1306">
        <f ca="1">_xlfn.IFNA(SUMIF(MG_3[Column3],Table6[POINTER],MG_3[TOTAL]),"")</f>
        <v>0</v>
      </c>
      <c r="I1306">
        <f ca="1">SUM(Table6[[#This Row],[AWAL]],Table6[[#This Row],[M_3]])</f>
        <v>2</v>
      </c>
    </row>
    <row r="1307" spans="2:9" hidden="1" x14ac:dyDescent="0.25">
      <c r="B1307" t="e">
        <f ca="1">MATCH(Table6[POINTER],MG_3[Column3],0)</f>
        <v>#N/A</v>
      </c>
      <c r="C13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maptopla3080ungu240pcs</v>
      </c>
      <c r="D1307" t="s">
        <v>1328</v>
      </c>
      <c r="E1307" s="1" t="s">
        <v>3337</v>
      </c>
      <c r="F1307">
        <v>1</v>
      </c>
      <c r="H1307">
        <f ca="1">_xlfn.IFNA(SUMIF(MG_3[Column3],Table6[POINTER],MG_3[TOTAL]),"")</f>
        <v>0</v>
      </c>
      <c r="I1307">
        <f ca="1">SUM(Table6[[#This Row],[AWAL]],Table6[[#This Row],[M_3]])</f>
        <v>1</v>
      </c>
    </row>
    <row r="1308" spans="2:9" hidden="1" x14ac:dyDescent="0.25">
      <c r="B1308" t="e">
        <f ca="1">MATCH(Table6[POINTER],MG_3[Column3],0)</f>
        <v>#N/A</v>
      </c>
      <c r="C13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maptopla3090k2b1hijau1240pcs</v>
      </c>
      <c r="D1308" t="s">
        <v>1329</v>
      </c>
      <c r="E1308" s="1" t="s">
        <v>3337</v>
      </c>
      <c r="F1308">
        <v>4</v>
      </c>
      <c r="H1308">
        <f ca="1">_xlfn.IFNA(SUMIF(MG_3[Column3],Table6[POINTER],MG_3[TOTAL]),"")</f>
        <v>0</v>
      </c>
      <c r="I1308">
        <f ca="1">SUM(Table6[[#This Row],[AWAL]],Table6[[#This Row],[M_3]])</f>
        <v>4</v>
      </c>
    </row>
    <row r="1309" spans="2:9" hidden="1" x14ac:dyDescent="0.25">
      <c r="B1309" t="e">
        <f ca="1">MATCH(Table6[POINTER],MG_3[Column3],0)</f>
        <v>#N/A</v>
      </c>
      <c r="C13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maptransparanac1605b9k8m2240</v>
      </c>
      <c r="D1309" t="s">
        <v>1330</v>
      </c>
      <c r="E1309" s="1">
        <v>240</v>
      </c>
      <c r="F1309">
        <v>19</v>
      </c>
      <c r="H1309">
        <f ca="1">_xlfn.IFNA(SUMIF(MG_3[Column3],Table6[POINTER],MG_3[TOTAL]),"")</f>
        <v>0</v>
      </c>
      <c r="I1309">
        <f ca="1">SUM(Table6[[#This Row],[AWAL]],Table6[[#This Row],[M_3]])</f>
        <v>19</v>
      </c>
    </row>
    <row r="1310" spans="2:9" hidden="1" x14ac:dyDescent="0.25">
      <c r="B1310" t="e">
        <f ca="1">MATCH(Table6[POINTER],MG_3[Column3],0)</f>
        <v>#N/A</v>
      </c>
      <c r="C13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maptransparantb41000pc</v>
      </c>
      <c r="D1310" t="s">
        <v>1331</v>
      </c>
      <c r="E1310" s="1" t="s">
        <v>3331</v>
      </c>
      <c r="F1310">
        <v>2</v>
      </c>
      <c r="H1310">
        <f ca="1">_xlfn.IFNA(SUMIF(MG_3[Column3],Table6[POINTER],MG_3[TOTAL]),"")</f>
        <v>0</v>
      </c>
      <c r="I1310">
        <f ca="1">SUM(Table6[[#This Row],[AWAL]],Table6[[#This Row],[M_3]])</f>
        <v>2</v>
      </c>
    </row>
    <row r="1311" spans="2:9" hidden="1" x14ac:dyDescent="0.25">
      <c r="B1311" t="e">
        <f ca="1">MATCH(Table6[POINTER],MG_3[Column3],0)</f>
        <v>#N/A</v>
      </c>
      <c r="C13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maputndove2whj240</v>
      </c>
      <c r="D1311" t="s">
        <v>1332</v>
      </c>
      <c r="E1311" s="1">
        <v>240</v>
      </c>
      <c r="F1311">
        <v>5</v>
      </c>
      <c r="H1311">
        <f ca="1">_xlfn.IFNA(SUMIF(MG_3[Column3],Table6[POINTER],MG_3[TOTAL]),"")</f>
        <v>0</v>
      </c>
      <c r="I1311">
        <f ca="1">SUM(Table6[[#This Row],[AWAL]],Table6[[#This Row],[M_3]])</f>
        <v>5</v>
      </c>
    </row>
    <row r="1312" spans="2:9" hidden="1" x14ac:dyDescent="0.25">
      <c r="B1312" t="e">
        <f ca="1">MATCH(Table6[POINTER],MG_3[Column3],0)</f>
        <v>#N/A</v>
      </c>
      <c r="C13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maputndove2whjmuda2240</v>
      </c>
      <c r="D1312" t="s">
        <v>1333</v>
      </c>
      <c r="E1312" s="1">
        <v>240</v>
      </c>
      <c r="F1312">
        <v>2</v>
      </c>
      <c r="H1312">
        <f ca="1">_xlfn.IFNA(SUMIF(MG_3[Column3],Table6[POINTER],MG_3[TOTAL]),"")</f>
        <v>0</v>
      </c>
      <c r="I1312">
        <f ca="1">SUM(Table6[[#This Row],[AWAL]],Table6[[#This Row],[M_3]])</f>
        <v>2</v>
      </c>
    </row>
    <row r="1313" spans="2:9" hidden="1" x14ac:dyDescent="0.25">
      <c r="B1313" t="e">
        <f ca="1">MATCH(Table6[POINTER],MG_3[Column3],0)</f>
        <v>#N/A</v>
      </c>
      <c r="C13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maputndove2wk2hj10240</v>
      </c>
      <c r="D1313" t="s">
        <v>1334</v>
      </c>
      <c r="E1313" s="1">
        <v>240</v>
      </c>
      <c r="F1313">
        <v>12</v>
      </c>
      <c r="H1313">
        <f ca="1">_xlfn.IFNA(SUMIF(MG_3[Column3],Table6[POINTER],MG_3[TOTAL]),"")</f>
        <v>0</v>
      </c>
      <c r="I1313">
        <f ca="1">SUM(Table6[[#This Row],[AWAL]],Table6[[#This Row],[M_3]])</f>
        <v>12</v>
      </c>
    </row>
    <row r="1314" spans="2:9" hidden="1" x14ac:dyDescent="0.25">
      <c r="B1314" t="e">
        <f ca="1">MATCH(Table6[POINTER],MG_3[Column3],0)</f>
        <v>#N/A</v>
      </c>
      <c r="C13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maputndove2wmixkcg240</v>
      </c>
      <c r="D1314" t="s">
        <v>1335</v>
      </c>
      <c r="E1314" s="1">
        <v>240</v>
      </c>
      <c r="F1314">
        <v>8</v>
      </c>
      <c r="H1314">
        <f ca="1">_xlfn.IFNA(SUMIF(MG_3[Column3],Table6[POINTER],MG_3[TOTAL]),"")</f>
        <v>0</v>
      </c>
      <c r="I1314">
        <f ca="1">SUM(Table6[[#This Row],[AWAL]],Table6[[#This Row],[M_3]])</f>
        <v>8</v>
      </c>
    </row>
    <row r="1315" spans="2:9" hidden="1" x14ac:dyDescent="0.25">
      <c r="B1315" t="e">
        <f ca="1">MATCH(Table6[POINTER],MG_3[Column3],0)</f>
        <v>#N/A</v>
      </c>
      <c r="C13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mapvtecdocumentbagtypevtw209120pc</v>
      </c>
      <c r="D1315" t="s">
        <v>1336</v>
      </c>
      <c r="E1315" s="1" t="s">
        <v>3385</v>
      </c>
      <c r="F1315">
        <v>4</v>
      </c>
      <c r="H1315">
        <f ca="1">_xlfn.IFNA(SUMIF(MG_3[Column3],Table6[POINTER],MG_3[TOTAL]),"")</f>
        <v>0</v>
      </c>
      <c r="I1315">
        <f ca="1">SUM(Table6[[#This Row],[AWAL]],Table6[[#This Row],[M_3]])</f>
        <v>4</v>
      </c>
    </row>
    <row r="1316" spans="2:9" hidden="1" x14ac:dyDescent="0.25">
      <c r="B1316" t="e">
        <f ca="1">MATCH(Table6[POINTER],MG_3[Column3],0)</f>
        <v>#N/A</v>
      </c>
      <c r="C13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mapzf82072pcs</v>
      </c>
      <c r="D1316" t="s">
        <v>1337</v>
      </c>
      <c r="E1316" s="1" t="s">
        <v>3485</v>
      </c>
      <c r="F1316">
        <v>1</v>
      </c>
      <c r="H1316">
        <f ca="1">_xlfn.IFNA(SUMIF(MG_3[Column3],Table6[POINTER],MG_3[TOTAL]),"")</f>
        <v>0</v>
      </c>
      <c r="I1316">
        <f ca="1">SUM(Table6[[#This Row],[AWAL]],Table6[[#This Row],[M_3]])</f>
        <v>1</v>
      </c>
    </row>
    <row r="1317" spans="2:9" hidden="1" x14ac:dyDescent="0.25">
      <c r="B1317" t="e">
        <f ca="1">MATCH(Table6[POINTER],MG_3[Column3],0)</f>
        <v>#N/A</v>
      </c>
      <c r="C13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mapzipperbinderrbt1160pc</v>
      </c>
      <c r="D1317" t="s">
        <v>1338</v>
      </c>
      <c r="E1317" s="1" t="s">
        <v>3334</v>
      </c>
      <c r="F1317">
        <v>9</v>
      </c>
      <c r="H1317">
        <f ca="1">_xlfn.IFNA(SUMIF(MG_3[Column3],Table6[POINTER],MG_3[TOTAL]),"")</f>
        <v>0</v>
      </c>
      <c r="I1317">
        <f ca="1">SUM(Table6[[#This Row],[AWAL]],Table6[[#This Row],[M_3]])</f>
        <v>9</v>
      </c>
    </row>
    <row r="1318" spans="2:9" hidden="1" x14ac:dyDescent="0.25">
      <c r="B1318" t="e">
        <f ca="1">MATCH(Table6[POINTER],MG_3[Column3],0)</f>
        <v>#N/A</v>
      </c>
      <c r="C13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mapzipperhclb41000pc</v>
      </c>
      <c r="D1318" t="s">
        <v>1339</v>
      </c>
      <c r="E1318" s="1" t="s">
        <v>3331</v>
      </c>
      <c r="F1318">
        <v>1</v>
      </c>
      <c r="H1318">
        <f ca="1">_xlfn.IFNA(SUMIF(MG_3[Column3],Table6[POINTER],MG_3[TOTAL]),"")</f>
        <v>0</v>
      </c>
      <c r="I1318">
        <f ca="1">SUM(Table6[[#This Row],[AWAL]],Table6[[#This Row],[M_3]])</f>
        <v>1</v>
      </c>
    </row>
    <row r="1319" spans="2:9" hidden="1" x14ac:dyDescent="0.25">
      <c r="B1319" t="e">
        <f ca="1">MATCH(Table6[POINTER],MG_3[Column3],0)</f>
        <v>#N/A</v>
      </c>
      <c r="C13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mapzipperjnta0361200pc</v>
      </c>
      <c r="D1319" t="s">
        <v>1340</v>
      </c>
      <c r="E1319" s="1" t="s">
        <v>3327</v>
      </c>
      <c r="F1319">
        <v>1</v>
      </c>
      <c r="H1319">
        <f ca="1">_xlfn.IFNA(SUMIF(MG_3[Column3],Table6[POINTER],MG_3[TOTAL]),"")</f>
        <v>0</v>
      </c>
      <c r="I1319">
        <f ca="1">SUM(Table6[[#This Row],[AWAL]],Table6[[#This Row],[M_3]])</f>
        <v>1</v>
      </c>
    </row>
    <row r="1320" spans="2:9" hidden="1" x14ac:dyDescent="0.25">
      <c r="B1320" t="e">
        <f ca="1">MATCH(Table6[POINTER],MG_3[Column3],0)</f>
        <v>#N/A</v>
      </c>
      <c r="C13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mapzipperkancingbr240</v>
      </c>
      <c r="D1320" t="s">
        <v>1341</v>
      </c>
      <c r="E1320" s="1">
        <v>240</v>
      </c>
      <c r="F1320">
        <v>1</v>
      </c>
      <c r="H1320">
        <f ca="1">_xlfn.IFNA(SUMIF(MG_3[Column3],Table6[POINTER],MG_3[TOTAL]),"")</f>
        <v>0</v>
      </c>
      <c r="I1320">
        <f ca="1">SUM(Table6[[#This Row],[AWAL]],Table6[[#This Row],[M_3]])</f>
        <v>1</v>
      </c>
    </row>
    <row r="1321" spans="2:9" hidden="1" x14ac:dyDescent="0.25">
      <c r="B1321" t="e">
        <f ca="1">MATCH(Table6[POINTER],MG_3[Column3],0)</f>
        <v>#N/A</v>
      </c>
      <c r="C13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mapzipperkancingkn240</v>
      </c>
      <c r="D1321" t="s">
        <v>1342</v>
      </c>
      <c r="E1321" s="1">
        <v>240</v>
      </c>
      <c r="F1321">
        <v>2</v>
      </c>
      <c r="H1321">
        <f ca="1">_xlfn.IFNA(SUMIF(MG_3[Column3],Table6[POINTER],MG_3[TOTAL]),"")</f>
        <v>0</v>
      </c>
      <c r="I1321">
        <f ca="1">SUM(Table6[[#This Row],[AWAL]],Table6[[#This Row],[M_3]])</f>
        <v>2</v>
      </c>
    </row>
    <row r="1322" spans="2:9" hidden="1" x14ac:dyDescent="0.25">
      <c r="B1322" t="e">
        <f ca="1">MATCH(Table6[POINTER],MG_3[Column3],0)</f>
        <v>#N/A</v>
      </c>
      <c r="C13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mapzipperkancingmr240</v>
      </c>
      <c r="D1322" t="s">
        <v>1343</v>
      </c>
      <c r="E1322" s="1">
        <v>240</v>
      </c>
      <c r="F1322">
        <v>1</v>
      </c>
      <c r="H1322">
        <f ca="1">_xlfn.IFNA(SUMIF(MG_3[Column3],Table6[POINTER],MG_3[TOTAL]),"")</f>
        <v>0</v>
      </c>
      <c r="I1322">
        <f ca="1">SUM(Table6[[#This Row],[AWAL]],Table6[[#This Row],[M_3]])</f>
        <v>1</v>
      </c>
    </row>
    <row r="1323" spans="2:9" hidden="1" x14ac:dyDescent="0.25">
      <c r="B1323" t="e">
        <f ca="1">MATCH(Table6[POINTER],MG_3[Column3],0)</f>
        <v>#N/A</v>
      </c>
      <c r="C13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mapzipperkcpoloshj15ls</v>
      </c>
      <c r="D1323" t="s">
        <v>1344</v>
      </c>
      <c r="E1323" s="1" t="s">
        <v>3489</v>
      </c>
      <c r="F1323">
        <v>3</v>
      </c>
      <c r="H1323">
        <f ca="1">_xlfn.IFNA(SUMIF(MG_3[Column3],Table6[POINTER],MG_3[TOTAL]),"")</f>
        <v>0</v>
      </c>
      <c r="I1323">
        <f ca="1">SUM(Table6[[#This Row],[AWAL]],Table6[[#This Row],[M_3]])</f>
        <v>3</v>
      </c>
    </row>
    <row r="1324" spans="2:9" hidden="1" x14ac:dyDescent="0.25">
      <c r="B1324" t="e">
        <f ca="1">MATCH(Table6[POINTER],MG_3[Column3],0)</f>
        <v>#N/A</v>
      </c>
      <c r="C13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mapzipperm213a5warnahjmmhjtua360pc</v>
      </c>
      <c r="D1324" t="s">
        <v>1345</v>
      </c>
      <c r="E1324" s="1" t="s">
        <v>3351</v>
      </c>
      <c r="F1324">
        <v>3</v>
      </c>
      <c r="H1324">
        <f ca="1">_xlfn.IFNA(SUMIF(MG_3[Column3],Table6[POINTER],MG_3[TOTAL]),"")</f>
        <v>0</v>
      </c>
      <c r="I1324">
        <f ca="1">SUM(Table6[[#This Row],[AWAL]],Table6[[#This Row],[M_3]])</f>
        <v>3</v>
      </c>
    </row>
    <row r="1325" spans="2:9" hidden="1" x14ac:dyDescent="0.25">
      <c r="B1325" t="e">
        <f ca="1">MATCH(Table6[POINTER],MG_3[Column3],0)</f>
        <v>#N/A</v>
      </c>
      <c r="C13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mapzippernta037600pc</v>
      </c>
      <c r="D1325" t="s">
        <v>1346</v>
      </c>
      <c r="E1325" s="1" t="s">
        <v>3350</v>
      </c>
      <c r="F1325">
        <v>2</v>
      </c>
      <c r="H1325">
        <f ca="1">_xlfn.IFNA(SUMIF(MG_3[Column3],Table6[POINTER],MG_3[TOTAL]),"")</f>
        <v>0</v>
      </c>
      <c r="I1325">
        <f ca="1">SUM(Table6[[#This Row],[AWAL]],Table6[[#This Row],[M_3]])</f>
        <v>2</v>
      </c>
    </row>
    <row r="1326" spans="2:9" hidden="1" x14ac:dyDescent="0.25">
      <c r="B1326" t="e">
        <f ca="1">MATCH(Table6[POINTER],MG_3[Column3],0)</f>
        <v>#N/A</v>
      </c>
      <c r="C13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mapzipperpelangi720pc</v>
      </c>
      <c r="D1326" t="s">
        <v>1347</v>
      </c>
      <c r="E1326" s="1" t="s">
        <v>3508</v>
      </c>
      <c r="F1326">
        <v>1</v>
      </c>
      <c r="H1326">
        <f ca="1">_xlfn.IFNA(SUMIF(MG_3[Column3],Table6[POINTER],MG_3[TOTAL]),"")</f>
        <v>0</v>
      </c>
      <c r="I1326">
        <f ca="1">SUM(Table6[[#This Row],[AWAL]],Table6[[#This Row],[M_3]])</f>
        <v>1</v>
      </c>
    </row>
    <row r="1327" spans="2:9" hidden="1" x14ac:dyDescent="0.25">
      <c r="B1327" t="e">
        <f ca="1">MATCH(Table6[POINTER],MG_3[Column3],0)</f>
        <v>#N/A</v>
      </c>
      <c r="C13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mapzipperpelangid57400pc</v>
      </c>
      <c r="D1327" t="s">
        <v>1348</v>
      </c>
      <c r="E1327" s="1" t="s">
        <v>3341</v>
      </c>
      <c r="F1327">
        <v>7</v>
      </c>
      <c r="H1327">
        <f ca="1">_xlfn.IFNA(SUMIF(MG_3[Column3],Table6[POINTER],MG_3[TOTAL]),"")</f>
        <v>0</v>
      </c>
      <c r="I1327">
        <f ca="1">SUM(Table6[[#This Row],[AWAL]],Table6[[#This Row],[M_3]])</f>
        <v>7</v>
      </c>
    </row>
    <row r="1328" spans="2:9" hidden="1" x14ac:dyDescent="0.25">
      <c r="B1328" t="e">
        <f ca="1">MATCH(Table6[POINTER],MG_3[Column3],0)</f>
        <v>#N/A</v>
      </c>
      <c r="C13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mapzippersikakuning20ls</v>
      </c>
      <c r="D1328" t="s">
        <v>1349</v>
      </c>
      <c r="E1328" s="1" t="s">
        <v>3309</v>
      </c>
      <c r="F1328">
        <v>1</v>
      </c>
      <c r="H1328">
        <f ca="1">_xlfn.IFNA(SUMIF(MG_3[Column3],Table6[POINTER],MG_3[TOTAL]),"")</f>
        <v>0</v>
      </c>
      <c r="I1328">
        <f ca="1">SUM(Table6[[#This Row],[AWAL]],Table6[[#This Row],[M_3]])</f>
        <v>1</v>
      </c>
    </row>
    <row r="1329" spans="2:9" hidden="1" x14ac:dyDescent="0.25">
      <c r="B1329" t="e">
        <f ca="1">MATCH(Table6[POINTER],MG_3[Column3],0)</f>
        <v>#N/A</v>
      </c>
      <c r="C13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mapzippertf22b6bf531440pc</v>
      </c>
      <c r="D1329" t="s">
        <v>1350</v>
      </c>
      <c r="E1329" s="1" t="s">
        <v>3353</v>
      </c>
      <c r="F1329">
        <v>8</v>
      </c>
      <c r="H1329">
        <f ca="1">_xlfn.IFNA(SUMIF(MG_3[Column3],Table6[POINTER],MG_3[TOTAL]),"")</f>
        <v>0</v>
      </c>
      <c r="I1329">
        <f ca="1">SUM(Table6[[#This Row],[AWAL]],Table6[[#This Row],[M_3]])</f>
        <v>8</v>
      </c>
    </row>
    <row r="1330" spans="2:9" hidden="1" x14ac:dyDescent="0.25">
      <c r="B1330" t="e">
        <f ca="1">MATCH(Table6[POINTER],MG_3[Column3],0)</f>
        <v>#N/A</v>
      </c>
      <c r="C13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mapzippertf23a5bf54960pc</v>
      </c>
      <c r="D1330" t="s">
        <v>1351</v>
      </c>
      <c r="E1330" s="1" t="s">
        <v>3382</v>
      </c>
      <c r="F1330">
        <v>23</v>
      </c>
      <c r="H1330">
        <f ca="1">_xlfn.IFNA(SUMIF(MG_3[Column3],Table6[POINTER],MG_3[TOTAL]),"")</f>
        <v>0</v>
      </c>
      <c r="I1330">
        <f ca="1">SUM(Table6[[#This Row],[AWAL]],Table6[[#This Row],[M_3]])</f>
        <v>23</v>
      </c>
    </row>
    <row r="1331" spans="2:9" hidden="1" x14ac:dyDescent="0.25">
      <c r="B1331" t="e">
        <f ca="1">MATCH(Table6[POINTER],MG_3[Column3],0)</f>
        <v>#N/A</v>
      </c>
      <c r="C13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mapzippertf24a4576pc</v>
      </c>
      <c r="D1331" t="s">
        <v>1352</v>
      </c>
      <c r="E1331" s="1" t="s">
        <v>3349</v>
      </c>
      <c r="F1331">
        <v>31</v>
      </c>
      <c r="H1331">
        <f ca="1">_xlfn.IFNA(SUMIF(MG_3[Column3],Table6[POINTER],MG_3[TOTAL]),"")</f>
        <v>0</v>
      </c>
      <c r="I1331">
        <f ca="1">SUM(Table6[[#This Row],[AWAL]],Table6[[#This Row],[M_3]])</f>
        <v>31</v>
      </c>
    </row>
    <row r="1332" spans="2:9" hidden="1" x14ac:dyDescent="0.25">
      <c r="B1332" t="e">
        <f ca="1">MATCH(Table6[POINTER],MG_3[Column3],0)</f>
        <v>#N/A</v>
      </c>
      <c r="C13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mapzippertf25b4480pc</v>
      </c>
      <c r="D1332" t="s">
        <v>1353</v>
      </c>
      <c r="E1332" s="1" t="s">
        <v>3396</v>
      </c>
      <c r="F1332">
        <v>31</v>
      </c>
      <c r="H1332">
        <f ca="1">_xlfn.IFNA(SUMIF(MG_3[Column3],Table6[POINTER],MG_3[TOTAL]),"")</f>
        <v>0</v>
      </c>
      <c r="I1332">
        <f ca="1">SUM(Table6[[#This Row],[AWAL]],Table6[[#This Row],[M_3]])</f>
        <v>31</v>
      </c>
    </row>
    <row r="1333" spans="2:9" hidden="1" x14ac:dyDescent="0.25">
      <c r="B1333" t="e">
        <f ca="1">MATCH(Table6[POINTER],MG_3[Column3],0)</f>
        <v>#N/A</v>
      </c>
      <c r="C13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mapzipperretjalabr240</v>
      </c>
      <c r="D1333" t="s">
        <v>1354</v>
      </c>
      <c r="E1333" s="1">
        <v>240</v>
      </c>
      <c r="F1333">
        <v>2</v>
      </c>
      <c r="H1333">
        <f ca="1">_xlfn.IFNA(SUMIF(MG_3[Column3],Table6[POINTER],MG_3[TOTAL]),"")</f>
        <v>0</v>
      </c>
      <c r="I1333">
        <f ca="1">SUM(Table6[[#This Row],[AWAL]],Table6[[#This Row],[M_3]])</f>
        <v>2</v>
      </c>
    </row>
    <row r="1334" spans="2:9" hidden="1" x14ac:dyDescent="0.25">
      <c r="B1334" t="e">
        <f ca="1">MATCH(Table6[POINTER],MG_3[Column3],0)</f>
        <v>#N/A</v>
      </c>
      <c r="C13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mapzipperretjalahj240</v>
      </c>
      <c r="D1334" t="s">
        <v>1355</v>
      </c>
      <c r="E1334" s="1">
        <v>240</v>
      </c>
      <c r="F1334">
        <v>2</v>
      </c>
      <c r="H1334">
        <f ca="1">_xlfn.IFNA(SUMIF(MG_3[Column3],Table6[POINTER],MG_3[TOTAL]),"")</f>
        <v>0</v>
      </c>
      <c r="I1334">
        <f ca="1">SUM(Table6[[#This Row],[AWAL]],Table6[[#This Row],[M_3]])</f>
        <v>2</v>
      </c>
    </row>
    <row r="1335" spans="2:9" hidden="1" x14ac:dyDescent="0.25">
      <c r="B1335" t="e">
        <f ca="1">MATCH(Table6[POINTER],MG_3[Column3],0)</f>
        <v>#N/A</v>
      </c>
      <c r="C13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mapzipperretjalakn240</v>
      </c>
      <c r="D1335" t="s">
        <v>1356</v>
      </c>
      <c r="E1335" s="1">
        <v>240</v>
      </c>
      <c r="F1335">
        <v>1</v>
      </c>
      <c r="H1335">
        <f ca="1">_xlfn.IFNA(SUMIF(MG_3[Column3],Table6[POINTER],MG_3[TOTAL]),"")</f>
        <v>0</v>
      </c>
      <c r="I1335">
        <f ca="1">SUM(Table6[[#This Row],[AWAL]],Table6[[#This Row],[M_3]])</f>
        <v>1</v>
      </c>
    </row>
    <row r="1336" spans="2:9" hidden="1" x14ac:dyDescent="0.25">
      <c r="B1336" t="e">
        <f ca="1">MATCH(Table6[POINTER],MG_3[Column3],0)</f>
        <v>#N/A</v>
      </c>
      <c r="C13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mapbagfileen0103f40ls</v>
      </c>
      <c r="D1336" t="s">
        <v>1357</v>
      </c>
      <c r="E1336" s="1" t="s">
        <v>3342</v>
      </c>
      <c r="F1336">
        <v>2</v>
      </c>
      <c r="H1336">
        <f ca="1">_xlfn.IFNA(SUMIF(MG_3[Column3],Table6[POINTER],MG_3[TOTAL]),"")</f>
        <v>0</v>
      </c>
      <c r="I1336">
        <f ca="1">SUM(Table6[[#This Row],[AWAL]],Table6[[#This Row],[M_3]])</f>
        <v>2</v>
      </c>
    </row>
    <row r="1337" spans="2:9" hidden="1" x14ac:dyDescent="0.25">
      <c r="B1337" t="e">
        <f ca="1">MATCH(Table6[POINTER],MG_3[Column3],0)</f>
        <v>#N/A</v>
      </c>
      <c r="C13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mapbagfilem686164pc</v>
      </c>
      <c r="D1337" t="s">
        <v>1358</v>
      </c>
      <c r="E1337" s="1" t="s">
        <v>3600</v>
      </c>
      <c r="F1337">
        <v>2</v>
      </c>
      <c r="H1337">
        <f ca="1">_xlfn.IFNA(SUMIF(MG_3[Column3],Table6[POINTER],MG_3[TOTAL]),"")</f>
        <v>0</v>
      </c>
      <c r="I1337">
        <f ca="1">SUM(Table6[[#This Row],[AWAL]],Table6[[#This Row],[M_3]])</f>
        <v>2</v>
      </c>
    </row>
    <row r="1338" spans="2:9" hidden="1" x14ac:dyDescent="0.25">
      <c r="B1338" t="e">
        <f ca="1">MATCH(Table6[POINTER],MG_3[Column3],0)</f>
        <v>#N/A</v>
      </c>
      <c r="C13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mapschoolbagkcg2zip12180</v>
      </c>
      <c r="D1338" t="s">
        <v>1359</v>
      </c>
      <c r="E1338" s="1">
        <v>180</v>
      </c>
      <c r="F1338">
        <v>30</v>
      </c>
      <c r="H1338">
        <f ca="1">_xlfn.IFNA(SUMIF(MG_3[Column3],Table6[POINTER],MG_3[TOTAL]),"")</f>
        <v>0</v>
      </c>
      <c r="I1338">
        <f ca="1">SUM(Table6[[#This Row],[AWAL]],Table6[[#This Row],[M_3]])</f>
        <v>30</v>
      </c>
    </row>
    <row r="1339" spans="2:9" hidden="1" x14ac:dyDescent="0.25">
      <c r="B1339" t="e">
        <f ca="1">MATCH(Table6[POINTER],MG_3[Column3],0)</f>
        <v>#N/A</v>
      </c>
      <c r="C13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mapzipperbagtrixen110150ls</v>
      </c>
      <c r="D1339" t="s">
        <v>1360</v>
      </c>
      <c r="E1339" s="1" t="s">
        <v>3326</v>
      </c>
      <c r="F1339">
        <v>11</v>
      </c>
      <c r="H1339">
        <f ca="1">_xlfn.IFNA(SUMIF(MG_3[Column3],Table6[POINTER],MG_3[TOTAL]),"")</f>
        <v>0</v>
      </c>
      <c r="I1339">
        <f ca="1">SUM(Table6[[#This Row],[AWAL]],Table6[[#This Row],[M_3]])</f>
        <v>11</v>
      </c>
    </row>
    <row r="1340" spans="2:9" hidden="1" x14ac:dyDescent="0.25">
      <c r="B1340" t="e">
        <f ca="1">MATCH(Table6[POINTER],MG_3[Column3],0)</f>
        <v>#N/A</v>
      </c>
      <c r="C13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masker3ply90dos</v>
      </c>
      <c r="D1340" t="s">
        <v>1361</v>
      </c>
      <c r="E1340" s="1" t="s">
        <v>3458</v>
      </c>
      <c r="F1340">
        <v>4</v>
      </c>
      <c r="H1340">
        <f ca="1">_xlfn.IFNA(SUMIF(MG_3[Column3],Table6[POINTER],MG_3[TOTAL]),"")</f>
        <v>0</v>
      </c>
      <c r="I1340">
        <f ca="1">SUM(Table6[[#This Row],[AWAL]],Table6[[#This Row],[M_3]])</f>
        <v>4</v>
      </c>
    </row>
    <row r="1341" spans="2:9" hidden="1" x14ac:dyDescent="0.25">
      <c r="B1341" t="e">
        <f ca="1">MATCH(Table6[POINTER],MG_3[Column3],0)</f>
        <v>#N/A</v>
      </c>
      <c r="C13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mechdebossdbmp300240ls</v>
      </c>
      <c r="D1341" t="s">
        <v>1362</v>
      </c>
      <c r="E1341" s="1" t="s">
        <v>3450</v>
      </c>
      <c r="F1341">
        <v>32</v>
      </c>
      <c r="H1341">
        <f ca="1">_xlfn.IFNA(SUMIF(MG_3[Column3],Table6[POINTER],MG_3[TOTAL]),"")</f>
        <v>0</v>
      </c>
      <c r="I1341">
        <f ca="1">SUM(Table6[[#This Row],[AWAL]],Table6[[#This Row],[M_3]])</f>
        <v>32</v>
      </c>
    </row>
    <row r="1342" spans="2:9" hidden="1" x14ac:dyDescent="0.25">
      <c r="B1342" t="e">
        <f ca="1">MATCH(Table6[POINTER],MG_3[Column3],0)</f>
        <v>#N/A</v>
      </c>
      <c r="C13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mechpen109a1x480pk</v>
      </c>
      <c r="D1342" t="s">
        <v>1363</v>
      </c>
      <c r="E1342" s="1" t="s">
        <v>3416</v>
      </c>
      <c r="F1342">
        <v>22</v>
      </c>
      <c r="H1342">
        <f ca="1">_xlfn.IFNA(SUMIF(MG_3[Column3],Table6[POINTER],MG_3[TOTAL]),"")</f>
        <v>0</v>
      </c>
      <c r="I1342">
        <f ca="1">SUM(Table6[[#This Row],[AWAL]],Table6[[#This Row],[M_3]])</f>
        <v>22</v>
      </c>
    </row>
    <row r="1343" spans="2:9" hidden="1" x14ac:dyDescent="0.25">
      <c r="B1343" t="e">
        <f ca="1">MATCH(Table6[POINTER],MG_3[Column3],0)</f>
        <v>#N/A</v>
      </c>
      <c r="C13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mechpen297820144ls</v>
      </c>
      <c r="D1343" t="s">
        <v>1364</v>
      </c>
      <c r="E1343" s="1" t="s">
        <v>3359</v>
      </c>
      <c r="F1343">
        <v>4</v>
      </c>
      <c r="H1343">
        <f ca="1">_xlfn.IFNA(SUMIF(MG_3[Column3],Table6[POINTER],MG_3[TOTAL]),"")</f>
        <v>0</v>
      </c>
      <c r="I1343">
        <f ca="1">SUM(Table6[[#This Row],[AWAL]],Table6[[#This Row],[M_3]])</f>
        <v>4</v>
      </c>
    </row>
    <row r="1344" spans="2:9" hidden="1" x14ac:dyDescent="0.25">
      <c r="B1344" t="e">
        <f ca="1">MATCH(Table6[POINTER],MG_3[Column3],0)</f>
        <v>#N/A</v>
      </c>
      <c r="C13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mechpen3049144ls</v>
      </c>
      <c r="D1344" t="s">
        <v>1365</v>
      </c>
      <c r="E1344" s="1" t="s">
        <v>3359</v>
      </c>
      <c r="F1344">
        <v>3</v>
      </c>
      <c r="H1344">
        <f ca="1">_xlfn.IFNA(SUMIF(MG_3[Column3],Table6[POINTER],MG_3[TOTAL]),"")</f>
        <v>0</v>
      </c>
      <c r="I1344">
        <f ca="1">SUM(Table6[[#This Row],[AWAL]],Table6[[#This Row],[M_3]])</f>
        <v>3</v>
      </c>
    </row>
    <row r="1345" spans="2:9" hidden="1" x14ac:dyDescent="0.25">
      <c r="B1345" t="e">
        <f ca="1">MATCH(Table6[POINTER],MG_3[Column3],0)</f>
        <v>#N/A</v>
      </c>
      <c r="C13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mechpen405144ls</v>
      </c>
      <c r="D1345" t="s">
        <v>1366</v>
      </c>
      <c r="E1345" s="1" t="s">
        <v>3359</v>
      </c>
      <c r="F1345">
        <v>3</v>
      </c>
      <c r="H1345">
        <f ca="1">_xlfn.IFNA(SUMIF(MG_3[Column3],Table6[POINTER],MG_3[TOTAL]),"")</f>
        <v>0</v>
      </c>
      <c r="I1345">
        <f ca="1">SUM(Table6[[#This Row],[AWAL]],Table6[[#This Row],[M_3]])</f>
        <v>3</v>
      </c>
    </row>
    <row r="1346" spans="2:9" hidden="1" x14ac:dyDescent="0.25">
      <c r="B1346" t="e">
        <f ca="1">MATCH(Table6[POINTER],MG_3[Column3],0)</f>
        <v>#N/A</v>
      </c>
      <c r="C13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mechpenbearc100630no3058144ls</v>
      </c>
      <c r="D1346" t="s">
        <v>1367</v>
      </c>
      <c r="E1346" s="1" t="s">
        <v>3359</v>
      </c>
      <c r="F1346">
        <v>18</v>
      </c>
      <c r="H1346">
        <f ca="1">_xlfn.IFNA(SUMIF(MG_3[Column3],Table6[POINTER],MG_3[TOTAL]),"")</f>
        <v>0</v>
      </c>
      <c r="I1346">
        <f ca="1">SUM(Table6[[#This Row],[AWAL]],Table6[[#This Row],[M_3]])</f>
        <v>18</v>
      </c>
    </row>
    <row r="1347" spans="2:9" hidden="1" x14ac:dyDescent="0.25">
      <c r="B1347" t="e">
        <f ca="1">MATCH(Table6[POINTER],MG_3[Column3],0)</f>
        <v>#N/A</v>
      </c>
      <c r="C13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mechpenbensiaabhkprp1260144ls</v>
      </c>
      <c r="D1347" t="s">
        <v>1368</v>
      </c>
      <c r="E1347" s="1" t="s">
        <v>3359</v>
      </c>
      <c r="F1347">
        <v>8</v>
      </c>
      <c r="H1347">
        <f ca="1">_xlfn.IFNA(SUMIF(MG_3[Column3],Table6[POINTER],MG_3[TOTAL]),"")</f>
        <v>0</v>
      </c>
      <c r="I1347">
        <f ca="1">SUM(Table6[[#This Row],[AWAL]],Table6[[#This Row],[M_3]])</f>
        <v>8</v>
      </c>
    </row>
    <row r="1348" spans="2:9" hidden="1" x14ac:dyDescent="0.25">
      <c r="B1348" t="e">
        <f ca="1">MATCH(Table6[POINTER],MG_3[Column3],0)</f>
        <v>#N/A</v>
      </c>
      <c r="C13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mechpenc100630ab8008144ls</v>
      </c>
      <c r="D1348" t="s">
        <v>1369</v>
      </c>
      <c r="E1348" s="1" t="s">
        <v>3359</v>
      </c>
      <c r="F1348">
        <v>7</v>
      </c>
      <c r="H1348">
        <f ca="1">_xlfn.IFNA(SUMIF(MG_3[Column3],Table6[POINTER],MG_3[TOTAL]),"")</f>
        <v>0</v>
      </c>
      <c r="I1348">
        <f ca="1">SUM(Table6[[#This Row],[AWAL]],Table6[[#This Row],[M_3]])</f>
        <v>7</v>
      </c>
    </row>
    <row r="1349" spans="2:9" hidden="1" x14ac:dyDescent="0.25">
      <c r="B1349" t="e">
        <f ca="1">MATCH(Table6[POINTER],MG_3[Column3],0)</f>
        <v>#N/A</v>
      </c>
      <c r="C13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mechpencolourdisneyc100348108ls</v>
      </c>
      <c r="D1349" t="s">
        <v>1370</v>
      </c>
      <c r="E1349" s="1" t="s">
        <v>3446</v>
      </c>
      <c r="F1349">
        <v>1</v>
      </c>
      <c r="H1349">
        <f ca="1">_xlfn.IFNA(SUMIF(MG_3[Column3],Table6[POINTER],MG_3[TOTAL]),"")</f>
        <v>0</v>
      </c>
      <c r="I1349">
        <f ca="1">SUM(Table6[[#This Row],[AWAL]],Table6[[#This Row],[M_3]])</f>
        <v>1</v>
      </c>
    </row>
    <row r="1350" spans="2:9" hidden="1" x14ac:dyDescent="0.25">
      <c r="B1350" t="e">
        <f ca="1">MATCH(Table6[POINTER],MG_3[Column3],0)</f>
        <v>#N/A</v>
      </c>
      <c r="C13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mechpencolourdisneypr6w1hk2108ls</v>
      </c>
      <c r="D1350" t="s">
        <v>1371</v>
      </c>
      <c r="E1350" s="1" t="s">
        <v>3446</v>
      </c>
      <c r="F1350">
        <v>3</v>
      </c>
      <c r="H1350">
        <f ca="1">_xlfn.IFNA(SUMIF(MG_3[Column3],Table6[POINTER],MG_3[TOTAL]),"")</f>
        <v>0</v>
      </c>
      <c r="I1350">
        <f ca="1">SUM(Table6[[#This Row],[AWAL]],Table6[[#This Row],[M_3]])</f>
        <v>3</v>
      </c>
    </row>
    <row r="1351" spans="2:9" hidden="1" x14ac:dyDescent="0.25">
      <c r="B1351" t="e">
        <f ca="1">MATCH(Table6[POINTER],MG_3[Column3],0)</f>
        <v>#N/A</v>
      </c>
      <c r="C13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mechpendebozz12wdbcmp500240ls</v>
      </c>
      <c r="D1351" t="s">
        <v>1372</v>
      </c>
      <c r="E1351" s="1" t="s">
        <v>3450</v>
      </c>
      <c r="F1351">
        <v>1</v>
      </c>
      <c r="H1351">
        <f ca="1">_xlfn.IFNA(SUMIF(MG_3[Column3],Table6[POINTER],MG_3[TOTAL]),"")</f>
        <v>0</v>
      </c>
      <c r="I1351">
        <f ca="1">SUM(Table6[[#This Row],[AWAL]],Table6[[#This Row],[M_3]])</f>
        <v>1</v>
      </c>
    </row>
    <row r="1352" spans="2:9" hidden="1" x14ac:dyDescent="0.25">
      <c r="B1352" t="e">
        <f ca="1">MATCH(Table6[POINTER],MG_3[Column3],0)</f>
        <v>#N/A</v>
      </c>
      <c r="C13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mechpendf125144ls</v>
      </c>
      <c r="D1352" t="s">
        <v>1373</v>
      </c>
      <c r="E1352" s="1" t="s">
        <v>3359</v>
      </c>
      <c r="F1352">
        <v>8</v>
      </c>
      <c r="H1352">
        <f ca="1">_xlfn.IFNA(SUMIF(MG_3[Column3],Table6[POINTER],MG_3[TOTAL]),"")</f>
        <v>0</v>
      </c>
      <c r="I1352">
        <f ca="1">SUM(Table6[[#This Row],[AWAL]],Table6[[#This Row],[M_3]])</f>
        <v>8</v>
      </c>
    </row>
    <row r="1353" spans="2:9" hidden="1" x14ac:dyDescent="0.25">
      <c r="B1353" t="e">
        <f ca="1">MATCH(Table6[POINTER],MG_3[Column3],0)</f>
        <v>#N/A</v>
      </c>
      <c r="C13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mechpenhn2003hanaro1440pc</v>
      </c>
      <c r="D1353" t="s">
        <v>1374</v>
      </c>
      <c r="E1353" s="1" t="s">
        <v>3353</v>
      </c>
      <c r="F1353">
        <v>2</v>
      </c>
      <c r="H1353">
        <f ca="1">_xlfn.IFNA(SUMIF(MG_3[Column3],Table6[POINTER],MG_3[TOTAL]),"")</f>
        <v>0</v>
      </c>
      <c r="I1353">
        <f ca="1">SUM(Table6[[#This Row],[AWAL]],Table6[[#This Row],[M_3]])</f>
        <v>2</v>
      </c>
    </row>
    <row r="1354" spans="2:9" hidden="1" x14ac:dyDescent="0.25">
      <c r="B1354" t="e">
        <f ca="1">MATCH(Table6[POINTER],MG_3[Column3],0)</f>
        <v>#N/A</v>
      </c>
      <c r="C13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mechpenkukumaluhb258@50pc48box</v>
      </c>
      <c r="D1354" t="s">
        <v>1375</v>
      </c>
      <c r="E1354" s="1" t="s">
        <v>3354</v>
      </c>
      <c r="F1354">
        <v>1</v>
      </c>
      <c r="H1354">
        <f ca="1">_xlfn.IFNA(SUMIF(MG_3[Column3],Table6[POINTER],MG_3[TOTAL]),"")</f>
        <v>0</v>
      </c>
      <c r="I1354">
        <f ca="1">SUM(Table6[[#This Row],[AWAL]],Table6[[#This Row],[M_3]])</f>
        <v>1</v>
      </c>
    </row>
    <row r="1355" spans="2:9" hidden="1" x14ac:dyDescent="0.25">
      <c r="B1355" t="e">
        <f ca="1">MATCH(Table6[POINTER],MG_3[Column3],0)</f>
        <v>#N/A</v>
      </c>
      <c r="C13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mechpenmec1317ab1box12pc50box</v>
      </c>
      <c r="D1355" t="s">
        <v>1376</v>
      </c>
      <c r="E1355" s="1" t="s">
        <v>3502</v>
      </c>
      <c r="F1355">
        <v>11</v>
      </c>
      <c r="H1355">
        <f ca="1">_xlfn.IFNA(SUMIF(MG_3[Column3],Table6[POINTER],MG_3[TOTAL]),"")</f>
        <v>0</v>
      </c>
      <c r="I1355">
        <f ca="1">SUM(Table6[[#This Row],[AWAL]],Table6[[#This Row],[M_3]])</f>
        <v>11</v>
      </c>
    </row>
    <row r="1356" spans="2:9" hidden="1" x14ac:dyDescent="0.25">
      <c r="B1356" t="e">
        <f ca="1">MATCH(Table6[POINTER],MG_3[Column3],0)</f>
        <v>#N/A</v>
      </c>
      <c r="C13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mechpensegitiganariko60ls</v>
      </c>
      <c r="D1356" t="s">
        <v>1377</v>
      </c>
      <c r="E1356" s="1" t="s">
        <v>3332</v>
      </c>
      <c r="F1356">
        <v>5</v>
      </c>
      <c r="H1356">
        <f ca="1">_xlfn.IFNA(SUMIF(MG_3[Column3],Table6[POINTER],MG_3[TOTAL]),"")</f>
        <v>0</v>
      </c>
      <c r="I1356">
        <f ca="1">SUM(Table6[[#This Row],[AWAL]],Table6[[#This Row],[M_3]])</f>
        <v>5</v>
      </c>
    </row>
    <row r="1357" spans="2:9" hidden="1" x14ac:dyDescent="0.25">
      <c r="B1357" t="e">
        <f ca="1">MATCH(Table6[POINTER],MG_3[Column3],0)</f>
        <v>#N/A</v>
      </c>
      <c r="C13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mejabelajarfancy10pcs</v>
      </c>
      <c r="D1357" t="s">
        <v>1378</v>
      </c>
      <c r="E1357" s="1" t="s">
        <v>3601</v>
      </c>
      <c r="F1357">
        <v>53</v>
      </c>
      <c r="H1357">
        <f ca="1">_xlfn.IFNA(SUMIF(MG_3[Column3],Table6[POINTER],MG_3[TOTAL]),"")</f>
        <v>0</v>
      </c>
      <c r="I1357">
        <f ca="1">SUM(Table6[[#This Row],[AWAL]],Table6[[#This Row],[M_3]])</f>
        <v>53</v>
      </c>
    </row>
    <row r="1358" spans="2:9" hidden="1" x14ac:dyDescent="0.25">
      <c r="B1358" t="e">
        <f ca="1">MATCH(Table6[POINTER],MG_3[Column3],0)</f>
        <v>#N/A</v>
      </c>
      <c r="C13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mejabelajarpelna10pcs</v>
      </c>
      <c r="D1358" t="s">
        <v>1379</v>
      </c>
      <c r="E1358" s="1" t="s">
        <v>3601</v>
      </c>
      <c r="F1358">
        <v>27</v>
      </c>
      <c r="H1358">
        <f ca="1">_xlfn.IFNA(SUMIF(MG_3[Column3],Table6[POINTER],MG_3[TOTAL]),"")</f>
        <v>0</v>
      </c>
      <c r="I1358">
        <f ca="1">SUM(Table6[[#This Row],[AWAL]],Table6[[#This Row],[M_3]])</f>
        <v>27</v>
      </c>
    </row>
    <row r="1359" spans="2:9" hidden="1" x14ac:dyDescent="0.25">
      <c r="B1359" t="e">
        <f ca="1">MATCH(Table6[POINTER],MG_3[Column3],0)</f>
        <v>#N/A</v>
      </c>
      <c r="C13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memogiant81002625ls</v>
      </c>
      <c r="D1359" t="s">
        <v>1380</v>
      </c>
      <c r="E1359" s="1" t="s">
        <v>3599</v>
      </c>
      <c r="F1359">
        <v>1</v>
      </c>
      <c r="H1359">
        <f ca="1">_xlfn.IFNA(SUMIF(MG_3[Column3],Table6[POINTER],MG_3[TOTAL]),"")</f>
        <v>0</v>
      </c>
      <c r="I1359">
        <f ca="1">SUM(Table6[[#This Row],[AWAL]],Table6[[#This Row],[M_3]])</f>
        <v>1</v>
      </c>
    </row>
    <row r="1360" spans="2:9" hidden="1" x14ac:dyDescent="0.25">
      <c r="B1360" t="e">
        <f ca="1">MATCH(Table6[POINTER],MG_3[Column3],0)</f>
        <v>#N/A</v>
      </c>
      <c r="C13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memo5dsg1500pc</v>
      </c>
      <c r="D1360" t="s">
        <v>1381</v>
      </c>
      <c r="E1360" s="1" t="s">
        <v>3602</v>
      </c>
      <c r="F1360">
        <v>1</v>
      </c>
      <c r="H1360">
        <f ca="1">_xlfn.IFNA(SUMIF(MG_3[Column3],Table6[POINTER],MG_3[TOTAL]),"")</f>
        <v>0</v>
      </c>
      <c r="I1360">
        <f ca="1">SUM(Table6[[#This Row],[AWAL]],Table6[[#This Row],[M_3]])</f>
        <v>1</v>
      </c>
    </row>
    <row r="1361" spans="2:9" hidden="1" x14ac:dyDescent="0.25">
      <c r="B1361" t="e">
        <f ca="1">MATCH(Table6[POINTER],MG_3[Column3],0)</f>
        <v>#N/A</v>
      </c>
      <c r="C13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memofancy0248576</v>
      </c>
      <c r="D1361" t="s">
        <v>1382</v>
      </c>
      <c r="E1361" s="1">
        <v>576</v>
      </c>
      <c r="F1361">
        <v>1</v>
      </c>
      <c r="H1361">
        <f ca="1">_xlfn.IFNA(SUMIF(MG_3[Column3],Table6[POINTER],MG_3[TOTAL]),"")</f>
        <v>0</v>
      </c>
      <c r="I1361">
        <f ca="1">SUM(Table6[[#This Row],[AWAL]],Table6[[#This Row],[M_3]])</f>
        <v>1</v>
      </c>
    </row>
    <row r="1362" spans="2:9" hidden="1" x14ac:dyDescent="0.25">
      <c r="B1362" t="e">
        <f ca="1">MATCH(Table6[POINTER],MG_3[Column3],0)</f>
        <v>#N/A</v>
      </c>
      <c r="C13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memofancy929576pc</v>
      </c>
      <c r="D1362" t="s">
        <v>1383</v>
      </c>
      <c r="E1362" s="1" t="s">
        <v>3349</v>
      </c>
      <c r="F1362">
        <v>2</v>
      </c>
      <c r="H1362">
        <f ca="1">_xlfn.IFNA(SUMIF(MG_3[Column3],Table6[POINTER],MG_3[TOTAL]),"")</f>
        <v>0</v>
      </c>
      <c r="I1362">
        <f ca="1">SUM(Table6[[#This Row],[AWAL]],Table6[[#This Row],[M_3]])</f>
        <v>2</v>
      </c>
    </row>
    <row r="1363" spans="2:9" hidden="1" x14ac:dyDescent="0.25">
      <c r="B1363" t="e">
        <f ca="1">MATCH(Table6[POINTER],MG_3[Column3],0)</f>
        <v>#N/A</v>
      </c>
      <c r="C13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memoholocx7lilokcl1144ls</v>
      </c>
      <c r="D1363" t="s">
        <v>1384</v>
      </c>
      <c r="E1363" s="1" t="s">
        <v>3359</v>
      </c>
      <c r="F1363">
        <v>1</v>
      </c>
      <c r="H1363">
        <f ca="1">_xlfn.IFNA(SUMIF(MG_3[Column3],Table6[POINTER],MG_3[TOTAL]),"")</f>
        <v>0</v>
      </c>
      <c r="I1363">
        <f ca="1">SUM(Table6[[#This Row],[AWAL]],Table6[[#This Row],[M_3]])</f>
        <v>1</v>
      </c>
    </row>
    <row r="1364" spans="2:9" hidden="1" x14ac:dyDescent="0.25">
      <c r="B1364" t="e">
        <f ca="1">MATCH(Table6[POINTER],MG_3[Column3],0)</f>
        <v>#N/A</v>
      </c>
      <c r="C13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memoholopkcbesar60ls</v>
      </c>
      <c r="D1364" t="s">
        <v>1385</v>
      </c>
      <c r="E1364" s="1" t="s">
        <v>3332</v>
      </c>
      <c r="F1364">
        <v>10</v>
      </c>
      <c r="H1364">
        <f ca="1">_xlfn.IFNA(SUMIF(MG_3[Column3],Table6[POINTER],MG_3[TOTAL]),"")</f>
        <v>0</v>
      </c>
      <c r="I1364">
        <f ca="1">SUM(Table6[[#This Row],[AWAL]],Table6[[#This Row],[M_3]])</f>
        <v>10</v>
      </c>
    </row>
    <row r="1365" spans="2:9" hidden="1" x14ac:dyDescent="0.25">
      <c r="B1365" t="e">
        <f ca="1">MATCH(Table6[POINTER],MG_3[Column3],0)</f>
        <v>#N/A</v>
      </c>
      <c r="C13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memopadspiralalfa403batik384</v>
      </c>
      <c r="D1365" t="s">
        <v>1386</v>
      </c>
      <c r="E1365" s="1">
        <v>384</v>
      </c>
      <c r="F1365">
        <v>8</v>
      </c>
      <c r="H1365">
        <f ca="1">_xlfn.IFNA(SUMIF(MG_3[Column3],Table6[POINTER],MG_3[TOTAL]),"")</f>
        <v>0</v>
      </c>
      <c r="I1365">
        <f ca="1">SUM(Table6[[#This Row],[AWAL]],Table6[[#This Row],[M_3]])</f>
        <v>8</v>
      </c>
    </row>
    <row r="1366" spans="2:9" hidden="1" x14ac:dyDescent="0.25">
      <c r="B1366" t="e">
        <f ca="1">MATCH(Table6[POINTER],MG_3[Column3],0)</f>
        <v>#N/A</v>
      </c>
      <c r="C13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memopadspiralalfa404batik576</v>
      </c>
      <c r="D1366" t="s">
        <v>1387</v>
      </c>
      <c r="E1366" s="1">
        <v>576</v>
      </c>
      <c r="F1366">
        <v>10</v>
      </c>
      <c r="H1366">
        <f ca="1">_xlfn.IFNA(SUMIF(MG_3[Column3],Table6[POINTER],MG_3[TOTAL]),"")</f>
        <v>0</v>
      </c>
      <c r="I1366">
        <f ca="1">SUM(Table6[[#This Row],[AWAL]],Table6[[#This Row],[M_3]])</f>
        <v>10</v>
      </c>
    </row>
    <row r="1367" spans="2:9" hidden="1" x14ac:dyDescent="0.25">
      <c r="B1367" t="e">
        <f ca="1">MATCH(Table6[POINTER],MG_3[Column3],0)</f>
        <v>#N/A</v>
      </c>
      <c r="C13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memotebaldos48pc</v>
      </c>
      <c r="D1367" t="s">
        <v>1388</v>
      </c>
      <c r="E1367" s="1" t="s">
        <v>3377</v>
      </c>
      <c r="F1367">
        <v>1</v>
      </c>
      <c r="H1367">
        <f ca="1">_xlfn.IFNA(SUMIF(MG_3[Column3],Table6[POINTER],MG_3[TOTAL]),"")</f>
        <v>0</v>
      </c>
      <c r="I1367">
        <f ca="1">SUM(Table6[[#This Row],[AWAL]],Table6[[#This Row],[M_3]])</f>
        <v>1</v>
      </c>
    </row>
    <row r="1368" spans="2:9" hidden="1" x14ac:dyDescent="0.25">
      <c r="B1368" t="e">
        <f ca="1">MATCH(Table6[POINTER],MG_3[Column3],0)</f>
        <v>#N/A</v>
      </c>
      <c r="C13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memotebaldos64pc</v>
      </c>
      <c r="D1368" t="s">
        <v>1388</v>
      </c>
      <c r="E1368" s="1" t="s">
        <v>3600</v>
      </c>
      <c r="F1368">
        <v>2</v>
      </c>
      <c r="H1368">
        <f ca="1">_xlfn.IFNA(SUMIF(MG_3[Column3],Table6[POINTER],MG_3[TOTAL]),"")</f>
        <v>0</v>
      </c>
      <c r="I1368">
        <f ca="1">SUM(Table6[[#This Row],[AWAL]],Table6[[#This Row],[M_3]])</f>
        <v>2</v>
      </c>
    </row>
    <row r="1369" spans="2:9" hidden="1" x14ac:dyDescent="0.25">
      <c r="B1369" t="e">
        <f ca="1">MATCH(Table6[POINTER],MG_3[Column3],0)</f>
        <v>#N/A</v>
      </c>
      <c r="C13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memotebaldos70pc</v>
      </c>
      <c r="D1369" t="s">
        <v>1388</v>
      </c>
      <c r="E1369" s="1" t="s">
        <v>3604</v>
      </c>
      <c r="F1369">
        <v>9</v>
      </c>
      <c r="H1369">
        <f ca="1">_xlfn.IFNA(SUMIF(MG_3[Column3],Table6[POINTER],MG_3[TOTAL]),"")</f>
        <v>0</v>
      </c>
      <c r="I1369">
        <f ca="1">SUM(Table6[[#This Row],[AWAL]],Table6[[#This Row],[M_3]])</f>
        <v>9</v>
      </c>
    </row>
    <row r="1370" spans="2:9" hidden="1" x14ac:dyDescent="0.25">
      <c r="B1370" t="e">
        <f ca="1">MATCH(Table6[POINTER],MG_3[Column3],0)</f>
        <v>#N/A</v>
      </c>
      <c r="C13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memotebaldos88pc</v>
      </c>
      <c r="D1370" t="s">
        <v>1388</v>
      </c>
      <c r="E1370" s="1" t="s">
        <v>3603</v>
      </c>
      <c r="F1370">
        <v>27</v>
      </c>
      <c r="H1370">
        <f ca="1">_xlfn.IFNA(SUMIF(MG_3[Column3],Table6[POINTER],MG_3[TOTAL]),"")</f>
        <v>0</v>
      </c>
      <c r="I1370">
        <f ca="1">SUM(Table6[[#This Row],[AWAL]],Table6[[#This Row],[M_3]])</f>
        <v>27</v>
      </c>
    </row>
    <row r="1371" spans="2:9" hidden="1" x14ac:dyDescent="0.25">
      <c r="B1371" t="e">
        <f ca="1">MATCH(Table6[POINTER],MG_3[Column3],0)</f>
        <v>#N/A</v>
      </c>
      <c r="C13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memotebaldos98pc</v>
      </c>
      <c r="D1371" t="s">
        <v>1388</v>
      </c>
      <c r="E1371" s="1" t="s">
        <v>3605</v>
      </c>
      <c r="F1371">
        <v>7</v>
      </c>
      <c r="H1371">
        <f ca="1">_xlfn.IFNA(SUMIF(MG_3[Column3],Table6[POINTER],MG_3[TOTAL]),"")</f>
        <v>0</v>
      </c>
      <c r="I1371">
        <f ca="1">SUM(Table6[[#This Row],[AWAL]],Table6[[#This Row],[M_3]])</f>
        <v>7</v>
      </c>
    </row>
    <row r="1372" spans="2:9" hidden="1" x14ac:dyDescent="0.25">
      <c r="B1372" t="e">
        <f ca="1">MATCH(Table6[POINTER],MG_3[Column3],0)</f>
        <v>#N/A</v>
      </c>
      <c r="C13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memowtpcmp216ls</v>
      </c>
      <c r="D1372" t="s">
        <v>1389</v>
      </c>
      <c r="E1372" s="1" t="s">
        <v>3544</v>
      </c>
      <c r="F1372">
        <v>3</v>
      </c>
      <c r="H1372">
        <f ca="1">_xlfn.IFNA(SUMIF(MG_3[Column3],Table6[POINTER],MG_3[TOTAL]),"")</f>
        <v>0</v>
      </c>
      <c r="I1372">
        <f ca="1">SUM(Table6[[#This Row],[AWAL]],Table6[[#This Row],[M_3]])</f>
        <v>3</v>
      </c>
    </row>
    <row r="1373" spans="2:9" hidden="1" x14ac:dyDescent="0.25">
      <c r="B1373" t="e">
        <f ca="1">MATCH(Table6[POINTER],MG_3[Column3],0)</f>
        <v>#N/A</v>
      </c>
      <c r="C13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memox161112044400pc</v>
      </c>
      <c r="D1373" t="s">
        <v>1390</v>
      </c>
      <c r="E1373" s="1" t="s">
        <v>3341</v>
      </c>
      <c r="F1373">
        <v>15</v>
      </c>
      <c r="H1373">
        <f ca="1">_xlfn.IFNA(SUMIF(MG_3[Column3],Table6[POINTER],MG_3[TOTAL]),"")</f>
        <v>0</v>
      </c>
      <c r="I1373">
        <f ca="1">SUM(Table6[[#This Row],[AWAL]],Table6[[#This Row],[M_3]])</f>
        <v>15</v>
      </c>
    </row>
    <row r="1374" spans="2:9" hidden="1" x14ac:dyDescent="0.25">
      <c r="B1374" t="e">
        <f ca="1">MATCH(Table6[POINTER],MG_3[Column3],0)</f>
        <v>#N/A</v>
      </c>
      <c r="C13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mesinlabeljamx330030pc</v>
      </c>
      <c r="D1374" t="s">
        <v>1391</v>
      </c>
      <c r="E1374" s="1" t="s">
        <v>3606</v>
      </c>
      <c r="F1374">
        <v>5</v>
      </c>
      <c r="H1374">
        <f ca="1">_xlfn.IFNA(SUMIF(MG_3[Column3],Table6[POINTER],MG_3[TOTAL]),"")</f>
        <v>0</v>
      </c>
      <c r="I1374">
        <f ca="1">SUM(Table6[[#This Row],[AWAL]],Table6[[#This Row],[M_3]])</f>
        <v>5</v>
      </c>
    </row>
    <row r="1375" spans="2:9" hidden="1" x14ac:dyDescent="0.25">
      <c r="B1375" t="e">
        <f ca="1">MATCH(Table6[POINTER],MG_3[Column3],0)</f>
        <v>#N/A</v>
      </c>
      <c r="C13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mesintembak188jumbo48pc</v>
      </c>
      <c r="D1375" t="s">
        <v>1392</v>
      </c>
      <c r="E1375" s="1" t="s">
        <v>3377</v>
      </c>
      <c r="F1375">
        <v>18</v>
      </c>
      <c r="H1375">
        <f ca="1">_xlfn.IFNA(SUMIF(MG_3[Column3],Table6[POINTER],MG_3[TOTAL]),"")</f>
        <v>0</v>
      </c>
      <c r="I1375">
        <f ca="1">SUM(Table6[[#This Row],[AWAL]],Table6[[#This Row],[M_3]])</f>
        <v>18</v>
      </c>
    </row>
    <row r="1376" spans="2:9" hidden="1" x14ac:dyDescent="0.25">
      <c r="B1376" t="e">
        <f ca="1">MATCH(Table6[POINTER],MG_3[Column3],0)</f>
        <v>#N/A</v>
      </c>
      <c r="C13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mesintembakbesarbixdone48pc</v>
      </c>
      <c r="D1376" t="s">
        <v>1393</v>
      </c>
      <c r="E1376" s="1" t="s">
        <v>3377</v>
      </c>
      <c r="F1376">
        <v>1</v>
      </c>
      <c r="H1376">
        <f ca="1">_xlfn.IFNA(SUMIF(MG_3[Column3],Table6[POINTER],MG_3[TOTAL]),"")</f>
        <v>0</v>
      </c>
      <c r="I1376">
        <f ca="1">SUM(Table6[[#This Row],[AWAL]],Table6[[#This Row],[M_3]])</f>
        <v>1</v>
      </c>
    </row>
    <row r="1377" spans="2:9" hidden="1" x14ac:dyDescent="0.25">
      <c r="B1377" t="e">
        <f ca="1">MATCH(Table6[POINTER],MG_3[Column3],0)</f>
        <v>#N/A</v>
      </c>
      <c r="C13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mesintembakhee2010k65blkbixdonekecil100pc</v>
      </c>
      <c r="D1377" t="s">
        <v>1394</v>
      </c>
      <c r="E1377" s="1" t="s">
        <v>3503</v>
      </c>
      <c r="F1377">
        <v>116</v>
      </c>
      <c r="H1377">
        <f ca="1">_xlfn.IFNA(SUMIF(MG_3[Column3],Table6[POINTER],MG_3[TOTAL]),"")</f>
        <v>0</v>
      </c>
      <c r="I1377">
        <f ca="1">SUM(Table6[[#This Row],[AWAL]],Table6[[#This Row],[M_3]])</f>
        <v>116</v>
      </c>
    </row>
    <row r="1378" spans="2:9" hidden="1" x14ac:dyDescent="0.25">
      <c r="B1378" t="e">
        <f ca="1">MATCH(Table6[POINTER],MG_3[Column3],0)</f>
        <v>#N/A</v>
      </c>
      <c r="C13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mesintembaklembosco200pcs</v>
      </c>
      <c r="D1378" t="s">
        <v>1395</v>
      </c>
      <c r="E1378" s="1" t="s">
        <v>3336</v>
      </c>
      <c r="F1378">
        <v>9</v>
      </c>
      <c r="H1378">
        <f ca="1">_xlfn.IFNA(SUMIF(MG_3[Column3],Table6[POINTER],MG_3[TOTAL]),"")</f>
        <v>0</v>
      </c>
      <c r="I1378">
        <f ca="1">SUM(Table6[[#This Row],[AWAL]],Table6[[#This Row],[M_3]])</f>
        <v>9</v>
      </c>
    </row>
    <row r="1379" spans="2:9" hidden="1" x14ac:dyDescent="0.25">
      <c r="B1379" t="e">
        <f ca="1">MATCH(Table6[POINTER],MG_3[Column3],0)</f>
        <v>#N/A</v>
      </c>
      <c r="C13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meteranbulat5mtk0720ls</v>
      </c>
      <c r="D1379" t="s">
        <v>1396</v>
      </c>
      <c r="E1379" s="1" t="s">
        <v>3309</v>
      </c>
      <c r="F1379">
        <v>6</v>
      </c>
      <c r="H1379">
        <f ca="1">_xlfn.IFNA(SUMIF(MG_3[Column3],Table6[POINTER],MG_3[TOTAL]),"")</f>
        <v>0</v>
      </c>
      <c r="I1379">
        <f ca="1">SUM(Table6[[#This Row],[AWAL]],Table6[[#This Row],[M_3]])</f>
        <v>6</v>
      </c>
    </row>
    <row r="1380" spans="2:9" hidden="1" x14ac:dyDescent="0.25">
      <c r="B1380" t="e">
        <f ca="1">MATCH(Table6[POINTER],MG_3[Column3],0)</f>
        <v>#N/A</v>
      </c>
      <c r="C13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mewarnaipasirbesar1000pc</v>
      </c>
      <c r="D1380" t="s">
        <v>1397</v>
      </c>
      <c r="E1380" s="1" t="s">
        <v>3331</v>
      </c>
      <c r="F1380">
        <v>3</v>
      </c>
      <c r="H1380">
        <f ca="1">_xlfn.IFNA(SUMIF(MG_3[Column3],Table6[POINTER],MG_3[TOTAL]),"")</f>
        <v>0</v>
      </c>
      <c r="I1380">
        <f ca="1">SUM(Table6[[#This Row],[AWAL]],Table6[[#This Row],[M_3]])</f>
        <v>3</v>
      </c>
    </row>
    <row r="1381" spans="2:9" hidden="1" x14ac:dyDescent="0.25">
      <c r="B1381" t="e">
        <f ca="1">MATCH(Table6[POINTER],MG_3[Column3],0)</f>
        <v>#N/A</v>
      </c>
      <c r="C13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minidiary120144pcs</v>
      </c>
      <c r="D1381" t="s">
        <v>1398</v>
      </c>
      <c r="E1381" s="1" t="s">
        <v>3366</v>
      </c>
      <c r="F1381">
        <v>1</v>
      </c>
      <c r="H1381">
        <f ca="1">_xlfn.IFNA(SUMIF(MG_3[Column3],Table6[POINTER],MG_3[TOTAL]),"")</f>
        <v>0</v>
      </c>
      <c r="I1381">
        <f ca="1">SUM(Table6[[#This Row],[AWAL]],Table6[[#This Row],[M_3]])</f>
        <v>1</v>
      </c>
    </row>
    <row r="1382" spans="2:9" hidden="1" x14ac:dyDescent="0.25">
      <c r="B1382" t="e">
        <f ca="1">MATCH(Table6[POINTER],MG_3[Column3],0)</f>
        <v>#N/A</v>
      </c>
      <c r="C13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minyakmaries718surabaya60pc</v>
      </c>
      <c r="D1382" t="s">
        <v>1399</v>
      </c>
      <c r="E1382" s="1" t="s">
        <v>3316</v>
      </c>
      <c r="F1382">
        <v>50</v>
      </c>
      <c r="H1382">
        <f ca="1">_xlfn.IFNA(SUMIF(MG_3[Column3],Table6[POINTER],MG_3[TOTAL]),"")</f>
        <v>0</v>
      </c>
      <c r="I1382">
        <f ca="1">SUM(Table6[[#This Row],[AWAL]],Table6[[#This Row],[M_3]])</f>
        <v>50</v>
      </c>
    </row>
    <row r="1383" spans="2:9" hidden="1" x14ac:dyDescent="0.25">
      <c r="B1383" t="e">
        <f ca="1">MATCH(Table6[POINTER],MG_3[Column3],0)</f>
        <v>#N/A</v>
      </c>
      <c r="C13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namecard2pcfancybarbiephanappa282750pc</v>
      </c>
      <c r="D1383" t="s">
        <v>1400</v>
      </c>
      <c r="E1383" s="1" t="s">
        <v>3607</v>
      </c>
      <c r="F1383">
        <v>1</v>
      </c>
      <c r="H1383">
        <f ca="1">_xlfn.IFNA(SUMIF(MG_3[Column3],Table6[POINTER],MG_3[TOTAL]),"")</f>
        <v>0</v>
      </c>
      <c r="I1383">
        <f ca="1">SUM(Table6[[#This Row],[AWAL]],Table6[[#This Row],[M_3]])</f>
        <v>1</v>
      </c>
    </row>
    <row r="1384" spans="2:9" hidden="1" x14ac:dyDescent="0.25">
      <c r="B1384" t="e">
        <f ca="1">MATCH(Table6[POINTER],MG_3[Column3],0)</f>
        <v>#N/A</v>
      </c>
      <c r="C13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nameplate7x10kancingjepitan4000pc</v>
      </c>
      <c r="D1384" t="s">
        <v>1401</v>
      </c>
      <c r="E1384" s="1" t="s">
        <v>3608</v>
      </c>
      <c r="F1384">
        <v>5</v>
      </c>
      <c r="H1384">
        <f ca="1">_xlfn.IFNA(SUMIF(MG_3[Column3],Table6[POINTER],MG_3[TOTAL]),"")</f>
        <v>0</v>
      </c>
      <c r="I1384">
        <f ca="1">SUM(Table6[[#This Row],[AWAL]],Table6[[#This Row],[M_3]])</f>
        <v>5</v>
      </c>
    </row>
    <row r="1385" spans="2:9" hidden="1" x14ac:dyDescent="0.25">
      <c r="B1385" t="e">
        <f ca="1">MATCH(Table6[POINTER],MG_3[Column3],0)</f>
        <v>#N/A</v>
      </c>
      <c r="C13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nameplate7x10miringenter24000pc</v>
      </c>
      <c r="D1385" t="s">
        <v>1402</v>
      </c>
      <c r="E1385" s="1" t="s">
        <v>3609</v>
      </c>
      <c r="F1385">
        <v>2</v>
      </c>
      <c r="H1385">
        <f ca="1">_xlfn.IFNA(SUMIF(MG_3[Column3],Table6[POINTER],MG_3[TOTAL]),"")</f>
        <v>0</v>
      </c>
      <c r="I1385">
        <f ca="1">SUM(Table6[[#This Row],[AWAL]],Table6[[#This Row],[M_3]])</f>
        <v>2</v>
      </c>
    </row>
    <row r="1386" spans="2:9" hidden="1" x14ac:dyDescent="0.25">
      <c r="B1386" t="e">
        <f ca="1">MATCH(Table6[POINTER],MG_3[Column3],0)</f>
        <v>#N/A</v>
      </c>
      <c r="C13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nameplate7x10tegakenter27000pc</v>
      </c>
      <c r="D1386" t="s">
        <v>1403</v>
      </c>
      <c r="E1386" s="1" t="s">
        <v>3610</v>
      </c>
      <c r="F1386">
        <v>2</v>
      </c>
      <c r="H1386">
        <f ca="1">_xlfn.IFNA(SUMIF(MG_3[Column3],Table6[POINTER],MG_3[TOTAL]),"")</f>
        <v>0</v>
      </c>
      <c r="I1386">
        <f ca="1">SUM(Table6[[#This Row],[AWAL]],Table6[[#This Row],[M_3]])</f>
        <v>2</v>
      </c>
    </row>
    <row r="1387" spans="2:9" hidden="1" x14ac:dyDescent="0.25">
      <c r="B1387" t="e">
        <f ca="1">MATCH(Table6[POINTER],MG_3[Column3],0)</f>
        <v>#N/A</v>
      </c>
      <c r="C13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nameplatekojiko105x142cm13500pc</v>
      </c>
      <c r="D1387" t="s">
        <v>1404</v>
      </c>
      <c r="E1387" s="1" t="s">
        <v>3611</v>
      </c>
      <c r="F1387">
        <v>6</v>
      </c>
      <c r="H1387">
        <f ca="1">_xlfn.IFNA(SUMIF(MG_3[Column3],Table6[POINTER],MG_3[TOTAL]),"")</f>
        <v>0</v>
      </c>
      <c r="I1387">
        <f ca="1">SUM(Table6[[#This Row],[AWAL]],Table6[[#This Row],[M_3]])</f>
        <v>6</v>
      </c>
    </row>
    <row r="1388" spans="2:9" hidden="1" x14ac:dyDescent="0.25">
      <c r="B1388" t="e">
        <f ca="1">MATCH(Table6[POINTER],MG_3[Column3],0)</f>
        <v>#N/A</v>
      </c>
      <c r="C13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nametagberdiriputih3000bh</v>
      </c>
      <c r="D1388" t="s">
        <v>1405</v>
      </c>
      <c r="E1388" s="1" t="s">
        <v>3612</v>
      </c>
      <c r="F1388">
        <v>5</v>
      </c>
      <c r="H1388">
        <f ca="1">_xlfn.IFNA(SUMIF(MG_3[Column3],Table6[POINTER],MG_3[TOTAL]),"")</f>
        <v>0</v>
      </c>
      <c r="I1388">
        <f ca="1">SUM(Table6[[#This Row],[AWAL]],Table6[[#This Row],[M_3]])</f>
        <v>5</v>
      </c>
    </row>
    <row r="1389" spans="2:9" hidden="1" x14ac:dyDescent="0.25">
      <c r="B1389" t="e">
        <f ca="1">MATCH(Table6[POINTER],MG_3[Column3],0)</f>
        <v>#N/A</v>
      </c>
      <c r="C13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nametagdosbiru4000pc</v>
      </c>
      <c r="D1389" t="s">
        <v>1406</v>
      </c>
      <c r="E1389" s="1" t="s">
        <v>3608</v>
      </c>
      <c r="F1389">
        <v>1</v>
      </c>
      <c r="H1389">
        <f ca="1">_xlfn.IFNA(SUMIF(MG_3[Column3],Table6[POINTER],MG_3[TOTAL]),"")</f>
        <v>0</v>
      </c>
      <c r="I1389">
        <f ca="1">SUM(Table6[[#This Row],[AWAL]],Table6[[#This Row],[M_3]])</f>
        <v>1</v>
      </c>
    </row>
    <row r="1390" spans="2:9" hidden="1" x14ac:dyDescent="0.25">
      <c r="B1390" t="e">
        <f ca="1">MATCH(Table6[POINTER],MG_3[Column3],0)</f>
        <v>#N/A</v>
      </c>
      <c r="C13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nametagdusmerah3014000pcs</v>
      </c>
      <c r="D1390" t="s">
        <v>1407</v>
      </c>
      <c r="E1390" s="1" t="s">
        <v>3613</v>
      </c>
      <c r="F1390">
        <v>4</v>
      </c>
      <c r="H1390">
        <f ca="1">_xlfn.IFNA(SUMIF(MG_3[Column3],Table6[POINTER],MG_3[TOTAL]),"")</f>
        <v>0</v>
      </c>
      <c r="I1390">
        <f ca="1">SUM(Table6[[#This Row],[AWAL]],Table6[[#This Row],[M_3]])</f>
        <v>4</v>
      </c>
    </row>
    <row r="1391" spans="2:9" hidden="1" x14ac:dyDescent="0.25">
      <c r="B1391" t="e">
        <f ca="1">MATCH(Table6[POINTER],MG_3[Column3],0)</f>
        <v>#N/A</v>
      </c>
      <c r="C13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nametagpenitipolosh563000pc</v>
      </c>
      <c r="D1391" t="s">
        <v>1408</v>
      </c>
      <c r="E1391" s="1" t="s">
        <v>3539</v>
      </c>
      <c r="F1391">
        <v>7</v>
      </c>
      <c r="H1391">
        <f ca="1">_xlfn.IFNA(SUMIF(MG_3[Column3],Table6[POINTER],MG_3[TOTAL]),"")</f>
        <v>0</v>
      </c>
      <c r="I1391">
        <f ca="1">SUM(Table6[[#This Row],[AWAL]],Table6[[#This Row],[M_3]])</f>
        <v>7</v>
      </c>
    </row>
    <row r="1392" spans="2:9" hidden="1" x14ac:dyDescent="0.25">
      <c r="B1392" t="e">
        <f ca="1">MATCH(Table6[POINTER],MG_3[Column3],0)</f>
        <v>#N/A</v>
      </c>
      <c r="C13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nb702525kbc33390pcs</v>
      </c>
      <c r="D1392" t="s">
        <v>1409</v>
      </c>
      <c r="E1392" s="1" t="s">
        <v>3614</v>
      </c>
      <c r="F1392">
        <v>4</v>
      </c>
      <c r="H1392">
        <f ca="1">_xlfn.IFNA(SUMIF(MG_3[Column3],Table6[POINTER],MG_3[TOTAL]),"")</f>
        <v>0</v>
      </c>
      <c r="I1392">
        <f ca="1">SUM(Table6[[#This Row],[AWAL]],Table6[[#This Row],[M_3]])</f>
        <v>4</v>
      </c>
    </row>
    <row r="1393" spans="2:9" hidden="1" x14ac:dyDescent="0.25">
      <c r="B1393" t="e">
        <f ca="1">MATCH(Table6[POINTER],MG_3[Column3],0)</f>
        <v>#N/A</v>
      </c>
      <c r="C13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nbb64freshfruit8gambar480pc</v>
      </c>
      <c r="D1393" t="s">
        <v>1410</v>
      </c>
      <c r="E1393" s="1" t="s">
        <v>3396</v>
      </c>
      <c r="F1393">
        <v>7</v>
      </c>
      <c r="H1393">
        <f ca="1">_xlfn.IFNA(SUMIF(MG_3[Column3],Table6[POINTER],MG_3[TOTAL]),"")</f>
        <v>0</v>
      </c>
      <c r="I1393">
        <f ca="1">SUM(Table6[[#This Row],[AWAL]],Table6[[#This Row],[M_3]])</f>
        <v>7</v>
      </c>
    </row>
    <row r="1394" spans="2:9" hidden="1" x14ac:dyDescent="0.25">
      <c r="B1394" t="e">
        <f ca="1">MATCH(Table6[POINTER],MG_3[Column3],0)</f>
        <v>#N/A</v>
      </c>
      <c r="C13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nbpocketnb4003120pc</v>
      </c>
      <c r="D1394" t="s">
        <v>1411</v>
      </c>
      <c r="E1394" s="1" t="s">
        <v>3385</v>
      </c>
      <c r="F1394">
        <v>92</v>
      </c>
      <c r="H1394">
        <f ca="1">_xlfn.IFNA(SUMIF(MG_3[Column3],Table6[POINTER],MG_3[TOTAL]),"")</f>
        <v>0</v>
      </c>
      <c r="I1394">
        <f ca="1">SUM(Table6[[#This Row],[AWAL]],Table6[[#This Row],[M_3]])</f>
        <v>92</v>
      </c>
    </row>
    <row r="1395" spans="2:9" hidden="1" x14ac:dyDescent="0.25">
      <c r="B1395" t="e">
        <f ca="1">MATCH(Table6[POINTER],MG_3[Column3],0)</f>
        <v>#N/A</v>
      </c>
      <c r="C13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nbringa5801index160pc</v>
      </c>
      <c r="D1395" t="s">
        <v>1412</v>
      </c>
      <c r="E1395" s="1" t="s">
        <v>3334</v>
      </c>
      <c r="F1395">
        <v>5</v>
      </c>
      <c r="H1395">
        <f ca="1">_xlfn.IFNA(SUMIF(MG_3[Column3],Table6[POINTER],MG_3[TOTAL]),"")</f>
        <v>0</v>
      </c>
      <c r="I1395">
        <f ca="1">SUM(Table6[[#This Row],[AWAL]],Table6[[#This Row],[M_3]])</f>
        <v>5</v>
      </c>
    </row>
    <row r="1396" spans="2:9" hidden="1" x14ac:dyDescent="0.25">
      <c r="B1396" t="e">
        <f ca="1">MATCH(Table6[POINTER],MG_3[Column3],0)</f>
        <v>#N/A</v>
      </c>
      <c r="C13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nbspiral3da680360pc</v>
      </c>
      <c r="D1396" t="s">
        <v>1413</v>
      </c>
      <c r="E1396" s="1" t="s">
        <v>3351</v>
      </c>
      <c r="F1396">
        <v>10</v>
      </c>
      <c r="H1396">
        <f ca="1">_xlfn.IFNA(SUMIF(MG_3[Column3],Table6[POINTER],MG_3[TOTAL]),"")</f>
        <v>0</v>
      </c>
      <c r="I1396">
        <f ca="1">SUM(Table6[[#This Row],[AWAL]],Table6[[#This Row],[M_3]])</f>
        <v>10</v>
      </c>
    </row>
    <row r="1397" spans="2:9" hidden="1" x14ac:dyDescent="0.25">
      <c r="B1397" t="e">
        <f ca="1">MATCH(Table6[POINTER],MG_3[Column3],0)</f>
        <v>#N/A</v>
      </c>
      <c r="C13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nbspirala6sqy190402288pcs</v>
      </c>
      <c r="D1397" t="s">
        <v>1414</v>
      </c>
      <c r="E1397" s="1" t="s">
        <v>3509</v>
      </c>
      <c r="F1397">
        <v>9</v>
      </c>
      <c r="H1397">
        <f ca="1">_xlfn.IFNA(SUMIF(MG_3[Column3],Table6[POINTER],MG_3[TOTAL]),"")</f>
        <v>0</v>
      </c>
      <c r="I1397">
        <f ca="1">SUM(Table6[[#This Row],[AWAL]],Table6[[#This Row],[M_3]])</f>
        <v>9</v>
      </c>
    </row>
    <row r="1398" spans="2:9" hidden="1" x14ac:dyDescent="0.25">
      <c r="B1398" t="e">
        <f ca="1">MATCH(Table6[POINTER],MG_3[Column3],0)</f>
        <v>#N/A</v>
      </c>
      <c r="C13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nbspirala6801380pc</v>
      </c>
      <c r="D1398" t="s">
        <v>1415</v>
      </c>
      <c r="E1398" s="1" t="s">
        <v>3615</v>
      </c>
      <c r="F1398">
        <v>18</v>
      </c>
      <c r="H1398">
        <f ca="1">_xlfn.IFNA(SUMIF(MG_3[Column3],Table6[POINTER],MG_3[TOTAL]),"")</f>
        <v>0</v>
      </c>
      <c r="I1398">
        <f ca="1">SUM(Table6[[#This Row],[AWAL]],Table6[[#This Row],[M_3]])</f>
        <v>18</v>
      </c>
    </row>
    <row r="1399" spans="2:9" hidden="1" x14ac:dyDescent="0.25">
      <c r="B1399" t="e">
        <f ca="1">MATCH(Table6[POINTER],MG_3[Column3],0)</f>
        <v>#N/A</v>
      </c>
      <c r="C13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nbspiralxq80k851a6240pcs</v>
      </c>
      <c r="D1399" t="s">
        <v>1416</v>
      </c>
      <c r="E1399" s="1" t="s">
        <v>3337</v>
      </c>
      <c r="F1399">
        <v>1</v>
      </c>
      <c r="H1399">
        <f ca="1">_xlfn.IFNA(SUMIF(MG_3[Column3],Table6[POINTER],MG_3[TOTAL]),"")</f>
        <v>0</v>
      </c>
      <c r="I1399">
        <f ca="1">SUM(Table6[[#This Row],[AWAL]],Table6[[#This Row],[M_3]])</f>
        <v>1</v>
      </c>
    </row>
    <row r="1400" spans="2:9" x14ac:dyDescent="0.25">
      <c r="B1400">
        <f ca="1">MATCH(Table6[POINTER],MG_3[Column3],0)</f>
        <v>49</v>
      </c>
      <c r="C14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notes15680addresstelepon60lsn</v>
      </c>
      <c r="D1400" t="s">
        <v>4334</v>
      </c>
      <c r="E1400" s="1" t="s">
        <v>3433</v>
      </c>
      <c r="F1400">
        <v>7</v>
      </c>
      <c r="H1400">
        <f ca="1">_xlfn.IFNA(SUMIF(MG_3[Column3],Table6[POINTER],MG_3[TOTAL]),"")</f>
        <v>5</v>
      </c>
      <c r="I1400">
        <f ca="1">SUM(Table6[[#This Row],[AWAL]],Table6[[#This Row],[M_3]])</f>
        <v>12</v>
      </c>
    </row>
    <row r="1401" spans="2:9" hidden="1" x14ac:dyDescent="0.25">
      <c r="B1401" t="e">
        <f ca="1">MATCH(Table6[POINTER],MG_3[Column3],0)</f>
        <v>#N/A</v>
      </c>
      <c r="C14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notesbuahspiralbhlc421worry120pc</v>
      </c>
      <c r="D1401" t="s">
        <v>1417</v>
      </c>
      <c r="E1401" s="1" t="s">
        <v>3385</v>
      </c>
      <c r="F1401">
        <v>1</v>
      </c>
      <c r="H1401">
        <f ca="1">_xlfn.IFNA(SUMIF(MG_3[Column3],Table6[POINTER],MG_3[TOTAL]),"")</f>
        <v>0</v>
      </c>
      <c r="I1401">
        <f ca="1">SUM(Table6[[#This Row],[AWAL]],Table6[[#This Row],[M_3]])</f>
        <v>1</v>
      </c>
    </row>
    <row r="1402" spans="2:9" hidden="1" x14ac:dyDescent="0.25">
      <c r="B1402" t="e">
        <f ca="1">MATCH(Table6[POINTER],MG_3[Column3],0)</f>
        <v>#N/A</v>
      </c>
      <c r="C14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notesfancy7091sunlight128ls</v>
      </c>
      <c r="D1402" t="s">
        <v>1418</v>
      </c>
      <c r="E1402" s="1" t="s">
        <v>3392</v>
      </c>
      <c r="F1402">
        <v>2</v>
      </c>
      <c r="H1402">
        <f ca="1">_xlfn.IFNA(SUMIF(MG_3[Column3],Table6[POINTER],MG_3[TOTAL]),"")</f>
        <v>0</v>
      </c>
      <c r="I1402">
        <f ca="1">SUM(Table6[[#This Row],[AWAL]],Table6[[#This Row],[M_3]])</f>
        <v>2</v>
      </c>
    </row>
    <row r="1403" spans="2:9" hidden="1" x14ac:dyDescent="0.25">
      <c r="B1403" t="e">
        <f ca="1">MATCH(Table6[POINTER],MG_3[Column3],0)</f>
        <v>#N/A</v>
      </c>
      <c r="C14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notesspiral06220611175ls</v>
      </c>
      <c r="D1403" t="s">
        <v>1419</v>
      </c>
      <c r="E1403" s="1" t="s">
        <v>3616</v>
      </c>
      <c r="F1403">
        <v>4</v>
      </c>
      <c r="H1403">
        <f ca="1">_xlfn.IFNA(SUMIF(MG_3[Column3],Table6[POINTER],MG_3[TOTAL]),"")</f>
        <v>0</v>
      </c>
      <c r="I1403">
        <f ca="1">SUM(Table6[[#This Row],[AWAL]],Table6[[#This Row],[M_3]])</f>
        <v>4</v>
      </c>
    </row>
    <row r="1404" spans="2:9" hidden="1" x14ac:dyDescent="0.25">
      <c r="B1404" t="e">
        <f ca="1">MATCH(Table6[POINTER],MG_3[Column3],0)</f>
        <v>#N/A</v>
      </c>
      <c r="C14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notesspiral505kcgbp30ls</v>
      </c>
      <c r="D1404" t="s">
        <v>1420</v>
      </c>
      <c r="E1404" s="1" t="s">
        <v>3347</v>
      </c>
      <c r="F1404">
        <v>5</v>
      </c>
      <c r="H1404">
        <f ca="1">_xlfn.IFNA(SUMIF(MG_3[Column3],Table6[POINTER],MG_3[TOTAL]),"")</f>
        <v>0</v>
      </c>
      <c r="I1404">
        <f ca="1">SUM(Table6[[#This Row],[AWAL]],Table6[[#This Row],[M_3]])</f>
        <v>5</v>
      </c>
    </row>
    <row r="1405" spans="2:9" hidden="1" x14ac:dyDescent="0.25">
      <c r="B1405" t="e">
        <f ca="1">MATCH(Table6[POINTER],MG_3[Column3],0)</f>
        <v>#N/A</v>
      </c>
      <c r="C14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notesspiralprincess708tenagabaru660pc</v>
      </c>
      <c r="D1405" t="s">
        <v>1421</v>
      </c>
      <c r="E1405" s="1" t="s">
        <v>3352</v>
      </c>
      <c r="F1405">
        <v>4</v>
      </c>
      <c r="H1405">
        <f ca="1">_xlfn.IFNA(SUMIF(MG_3[Column3],Table6[POINTER],MG_3[TOTAL]),"")</f>
        <v>0</v>
      </c>
      <c r="I1405">
        <f ca="1">SUM(Table6[[#This Row],[AWAL]],Table6[[#This Row],[M_3]])</f>
        <v>4</v>
      </c>
    </row>
    <row r="1406" spans="2:9" hidden="1" x14ac:dyDescent="0.25">
      <c r="B1406" t="e">
        <f ca="1">MATCH(Table6[POINTER],MG_3[Column3],0)</f>
        <v>#N/A</v>
      </c>
      <c r="C14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notesspiralprincessberdirimitra280pc</v>
      </c>
      <c r="D1406" t="s">
        <v>1422</v>
      </c>
      <c r="E1406" s="1" t="s">
        <v>3617</v>
      </c>
      <c r="F1406">
        <v>5</v>
      </c>
      <c r="H1406">
        <f ca="1">_xlfn.IFNA(SUMIF(MG_3[Column3],Table6[POINTER],MG_3[TOTAL]),"")</f>
        <v>0</v>
      </c>
      <c r="I1406">
        <f ca="1">SUM(Table6[[#This Row],[AWAL]],Table6[[#This Row],[M_3]])</f>
        <v>5</v>
      </c>
    </row>
    <row r="1407" spans="2:9" hidden="1" x14ac:dyDescent="0.25">
      <c r="B1407" t="e">
        <f ca="1">MATCH(Table6[POINTER],MG_3[Column3],0)</f>
        <v>#N/A</v>
      </c>
      <c r="C14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notesyoyo72ls</v>
      </c>
      <c r="D1407" t="s">
        <v>1423</v>
      </c>
      <c r="E1407" s="1" t="s">
        <v>3393</v>
      </c>
      <c r="F1407">
        <v>2</v>
      </c>
      <c r="H1407">
        <f ca="1">_xlfn.IFNA(SUMIF(MG_3[Column3],Table6[POINTER],MG_3[TOTAL]),"")</f>
        <v>0</v>
      </c>
      <c r="I1407">
        <f ca="1">SUM(Table6[[#This Row],[AWAL]],Table6[[#This Row],[M_3]])</f>
        <v>2</v>
      </c>
    </row>
    <row r="1408" spans="2:9" hidden="1" x14ac:dyDescent="0.25">
      <c r="B1408" t="e">
        <f ca="1">MATCH(Table6[POINTER],MG_3[Column3],0)</f>
        <v>#N/A</v>
      </c>
      <c r="C14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oilcolourvancoca1409ml120pc</v>
      </c>
      <c r="D1408" t="s">
        <v>1424</v>
      </c>
      <c r="E1408" s="1" t="s">
        <v>3385</v>
      </c>
      <c r="F1408">
        <v>2</v>
      </c>
      <c r="H1408">
        <f ca="1">_xlfn.IFNA(SUMIF(MG_3[Column3],Table6[POINTER],MG_3[TOTAL]),"")</f>
        <v>0</v>
      </c>
      <c r="I1408">
        <f ca="1">SUM(Table6[[#This Row],[AWAL]],Table6[[#This Row],[M_3]])</f>
        <v>2</v>
      </c>
    </row>
    <row r="1409" spans="2:9" hidden="1" x14ac:dyDescent="0.25">
      <c r="B1409" t="e">
        <f ca="1">MATCH(Table6[POINTER],MG_3[Column3],0)</f>
        <v>#N/A</v>
      </c>
      <c r="C14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oilmarries12w5ls</v>
      </c>
      <c r="D1409" t="s">
        <v>1425</v>
      </c>
      <c r="E1409" s="1" t="s">
        <v>3618</v>
      </c>
      <c r="F1409">
        <v>29</v>
      </c>
      <c r="H1409">
        <f ca="1">_xlfn.IFNA(SUMIF(MG_3[Column3],Table6[POINTER],MG_3[TOTAL]),"")</f>
        <v>0</v>
      </c>
      <c r="I1409">
        <f ca="1">SUM(Table6[[#This Row],[AWAL]],Table6[[#This Row],[M_3]])</f>
        <v>29</v>
      </c>
    </row>
    <row r="1410" spans="2:9" hidden="1" x14ac:dyDescent="0.25">
      <c r="B1410" t="e">
        <f ca="1">MATCH(Table6[POINTER],MG_3[Column3],0)</f>
        <v>#N/A</v>
      </c>
      <c r="C14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oilmarriese1387b14w3ls</v>
      </c>
      <c r="D1410" t="s">
        <v>1426</v>
      </c>
      <c r="E1410" s="1" t="s">
        <v>3314</v>
      </c>
      <c r="F1410">
        <v>34</v>
      </c>
      <c r="H1410">
        <f ca="1">_xlfn.IFNA(SUMIF(MG_3[Column3],Table6[POINTER],MG_3[TOTAL]),"")</f>
        <v>0</v>
      </c>
      <c r="I1410">
        <f ca="1">SUM(Table6[[#This Row],[AWAL]],Table6[[#This Row],[M_3]])</f>
        <v>34</v>
      </c>
    </row>
    <row r="1411" spans="2:9" hidden="1" x14ac:dyDescent="0.25">
      <c r="B1411" t="e">
        <f ca="1">MATCH(Table6[POINTER],MG_3[Column3],0)</f>
        <v>#N/A</v>
      </c>
      <c r="C14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oilmarriese1388b18w3ls</v>
      </c>
      <c r="D1411" t="s">
        <v>1427</v>
      </c>
      <c r="E1411" s="1" t="s">
        <v>3314</v>
      </c>
      <c r="F1411">
        <v>68</v>
      </c>
      <c r="H1411">
        <f ca="1">_xlfn.IFNA(SUMIF(MG_3[Column3],Table6[POINTER],MG_3[TOTAL]),"")</f>
        <v>0</v>
      </c>
      <c r="I1411">
        <f ca="1">SUM(Table6[[#This Row],[AWAL]],Table6[[#This Row],[M_3]])</f>
        <v>68</v>
      </c>
    </row>
    <row r="1412" spans="2:9" hidden="1" x14ac:dyDescent="0.25">
      <c r="B1412" t="e">
        <f ca="1">MATCH(Table6[POINTER],MG_3[Column3],0)</f>
        <v>#N/A</v>
      </c>
      <c r="C14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oilpastel24wtbgdeboss6702472</v>
      </c>
      <c r="D1412" t="s">
        <v>1428</v>
      </c>
      <c r="E1412" s="1">
        <v>72</v>
      </c>
      <c r="F1412">
        <v>30</v>
      </c>
      <c r="H1412">
        <f ca="1">_xlfn.IFNA(SUMIF(MG_3[Column3],Table6[POINTER],MG_3[TOTAL]),"")</f>
        <v>0</v>
      </c>
      <c r="I1412">
        <f ca="1">SUM(Table6[[#This Row],[AWAL]],Table6[[#This Row],[M_3]])</f>
        <v>30</v>
      </c>
    </row>
    <row r="1413" spans="2:9" hidden="1" x14ac:dyDescent="0.25">
      <c r="B1413" t="e">
        <f ca="1">MATCH(Table6[POINTER],MG_3[Column3],0)</f>
        <v>#N/A</v>
      </c>
      <c r="C14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oilpastelartistgreeble12w96pc</v>
      </c>
      <c r="D1413" t="s">
        <v>1429</v>
      </c>
      <c r="E1413" s="1" t="s">
        <v>3383</v>
      </c>
      <c r="F1413">
        <v>1</v>
      </c>
      <c r="H1413">
        <f ca="1">_xlfn.IFNA(SUMIF(MG_3[Column3],Table6[POINTER],MG_3[TOTAL]),"")</f>
        <v>0</v>
      </c>
      <c r="I1413">
        <f ca="1">SUM(Table6[[#This Row],[AWAL]],Table6[[#This Row],[M_3]])</f>
        <v>1</v>
      </c>
    </row>
    <row r="1414" spans="2:9" hidden="1" x14ac:dyDescent="0.25">
      <c r="B1414" t="e">
        <f ca="1">MATCH(Table6[POINTER],MG_3[Column3],0)</f>
        <v>#N/A</v>
      </c>
      <c r="C14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oilpastelbb12hw12144pcs</v>
      </c>
      <c r="D1414" t="s">
        <v>1430</v>
      </c>
      <c r="E1414" s="1" t="s">
        <v>3366</v>
      </c>
      <c r="F1414">
        <v>10</v>
      </c>
      <c r="H1414">
        <f ca="1">_xlfn.IFNA(SUMIF(MG_3[Column3],Table6[POINTER],MG_3[TOTAL]),"")</f>
        <v>0</v>
      </c>
      <c r="I1414">
        <f ca="1">SUM(Table6[[#This Row],[AWAL]],Table6[[#This Row],[M_3]])</f>
        <v>10</v>
      </c>
    </row>
    <row r="1415" spans="2:9" hidden="1" x14ac:dyDescent="0.25">
      <c r="B1415" t="e">
        <f ca="1">MATCH(Table6[POINTER],MG_3[Column3],0)</f>
        <v>#N/A</v>
      </c>
      <c r="C14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oilpastelchunghwa36w36</v>
      </c>
      <c r="D1415" t="s">
        <v>1431</v>
      </c>
      <c r="E1415" s="1">
        <v>36</v>
      </c>
      <c r="F1415">
        <v>1</v>
      </c>
      <c r="H1415">
        <f ca="1">_xlfn.IFNA(SUMIF(MG_3[Column3],Table6[POINTER],MG_3[TOTAL]),"")</f>
        <v>0</v>
      </c>
      <c r="I1415">
        <f ca="1">SUM(Table6[[#This Row],[AWAL]],Table6[[#This Row],[M_3]])</f>
        <v>1</v>
      </c>
    </row>
    <row r="1416" spans="2:9" hidden="1" x14ac:dyDescent="0.25">
      <c r="B1416" t="e">
        <f ca="1">MATCH(Table6[POINTER],MG_3[Column3],0)</f>
        <v>#N/A</v>
      </c>
      <c r="C14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oilpasteldadybearjx815612144set</v>
      </c>
      <c r="D1416" t="s">
        <v>1432</v>
      </c>
      <c r="E1416" s="1" t="s">
        <v>3372</v>
      </c>
      <c r="F1416">
        <v>1</v>
      </c>
      <c r="H1416">
        <f ca="1">_xlfn.IFNA(SUMIF(MG_3[Column3],Table6[POINTER],MG_3[TOTAL]),"")</f>
        <v>0</v>
      </c>
      <c r="I1416">
        <f ca="1">SUM(Table6[[#This Row],[AWAL]],Table6[[#This Row],[M_3]])</f>
        <v>1</v>
      </c>
    </row>
    <row r="1417" spans="2:9" hidden="1" x14ac:dyDescent="0.25">
      <c r="B1417" t="e">
        <f ca="1">MATCH(Table6[POINTER],MG_3[Column3],0)</f>
        <v>#N/A</v>
      </c>
      <c r="C14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oilpasteldadybearjx81561896set</v>
      </c>
      <c r="D1417" t="s">
        <v>1433</v>
      </c>
      <c r="E1417" s="1" t="s">
        <v>3619</v>
      </c>
      <c r="F1417">
        <v>4</v>
      </c>
      <c r="H1417">
        <f ca="1">_xlfn.IFNA(SUMIF(MG_3[Column3],Table6[POINTER],MG_3[TOTAL]),"")</f>
        <v>0</v>
      </c>
      <c r="I1417">
        <f ca="1">SUM(Table6[[#This Row],[AWAL]],Table6[[#This Row],[M_3]])</f>
        <v>4</v>
      </c>
    </row>
    <row r="1418" spans="2:9" hidden="1" x14ac:dyDescent="0.25">
      <c r="B1418" t="e">
        <f ca="1">MATCH(Table6[POINTER],MG_3[Column3],0)</f>
        <v>#N/A</v>
      </c>
      <c r="C14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oilpasteldebozz12144</v>
      </c>
      <c r="D1418" t="s">
        <v>1434</v>
      </c>
      <c r="E1418" s="1">
        <v>144</v>
      </c>
      <c r="F1418">
        <v>19</v>
      </c>
      <c r="H1418">
        <f ca="1">_xlfn.IFNA(SUMIF(MG_3[Column3],Table6[POINTER],MG_3[TOTAL]),"")</f>
        <v>0</v>
      </c>
      <c r="I1418">
        <f ca="1">SUM(Table6[[#This Row],[AWAL]],Table6[[#This Row],[M_3]])</f>
        <v>19</v>
      </c>
    </row>
    <row r="1419" spans="2:9" hidden="1" x14ac:dyDescent="0.25">
      <c r="B1419" t="e">
        <f ca="1">MATCH(Table6[POINTER],MG_3[Column3],0)</f>
        <v>#N/A</v>
      </c>
      <c r="C14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oilpasteldebozz1872</v>
      </c>
      <c r="D1419" t="s">
        <v>1435</v>
      </c>
      <c r="E1419" s="1">
        <v>72</v>
      </c>
      <c r="F1419">
        <v>14</v>
      </c>
      <c r="H1419">
        <f ca="1">_xlfn.IFNA(SUMIF(MG_3[Column3],Table6[POINTER],MG_3[TOTAL]),"")</f>
        <v>0</v>
      </c>
      <c r="I1419">
        <f ca="1">SUM(Table6[[#This Row],[AWAL]],Table6[[#This Row],[M_3]])</f>
        <v>14</v>
      </c>
    </row>
    <row r="1420" spans="2:9" hidden="1" x14ac:dyDescent="0.25">
      <c r="B1420" t="e">
        <f ca="1">MATCH(Table6[POINTER],MG_3[Column3],0)</f>
        <v>#N/A</v>
      </c>
      <c r="C14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oilpastelholomika36wbear60set</v>
      </c>
      <c r="D1420" t="s">
        <v>1436</v>
      </c>
      <c r="E1420" s="1" t="s">
        <v>3620</v>
      </c>
      <c r="F1420">
        <v>1</v>
      </c>
      <c r="H1420">
        <f ca="1">_xlfn.IFNA(SUMIF(MG_3[Column3],Table6[POINTER],MG_3[TOTAL]),"")</f>
        <v>0</v>
      </c>
      <c r="I1420">
        <f ca="1">SUM(Table6[[#This Row],[AWAL]],Table6[[#This Row],[M_3]])</f>
        <v>1</v>
      </c>
    </row>
    <row r="1421" spans="2:9" hidden="1" x14ac:dyDescent="0.25">
      <c r="B1421" t="e">
        <f ca="1">MATCH(Table6[POINTER],MG_3[Column3],0)</f>
        <v>#N/A</v>
      </c>
      <c r="C14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oilpasteljoystarjumboopd24w12ls</v>
      </c>
      <c r="D1421" t="s">
        <v>1437</v>
      </c>
      <c r="E1421" s="1" t="s">
        <v>3487</v>
      </c>
      <c r="F1421">
        <v>1</v>
      </c>
      <c r="H1421">
        <f ca="1">_xlfn.IFNA(SUMIF(MG_3[Column3],Table6[POINTER],MG_3[TOTAL]),"")</f>
        <v>0</v>
      </c>
      <c r="I1421">
        <f ca="1">SUM(Table6[[#This Row],[AWAL]],Table6[[#This Row],[M_3]])</f>
        <v>1</v>
      </c>
    </row>
    <row r="1422" spans="2:9" hidden="1" x14ac:dyDescent="0.25">
      <c r="B1422" t="e">
        <f ca="1">MATCH(Table6[POINTER],MG_3[Column3],0)</f>
        <v>#N/A</v>
      </c>
      <c r="C14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oilpastelop08192set</v>
      </c>
      <c r="D1422" t="s">
        <v>1438</v>
      </c>
      <c r="E1422" s="1" t="s">
        <v>3621</v>
      </c>
      <c r="F1422">
        <v>19</v>
      </c>
      <c r="H1422">
        <f ca="1">_xlfn.IFNA(SUMIF(MG_3[Column3],Table6[POINTER],MG_3[TOTAL]),"")</f>
        <v>0</v>
      </c>
      <c r="I1422">
        <f ca="1">SUM(Table6[[#This Row],[AWAL]],Table6[[#This Row],[M_3]])</f>
        <v>19</v>
      </c>
    </row>
    <row r="1423" spans="2:9" hidden="1" x14ac:dyDescent="0.25">
      <c r="B1423" t="e">
        <f ca="1">MATCH(Table6[POINTER],MG_3[Column3],0)</f>
        <v>#N/A</v>
      </c>
      <c r="C14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oilpastelputar12wpdk1011boxcasing192pc</v>
      </c>
      <c r="D1423" t="s">
        <v>1439</v>
      </c>
      <c r="E1423" s="1" t="s">
        <v>3483</v>
      </c>
      <c r="F1423">
        <v>36</v>
      </c>
      <c r="H1423">
        <f ca="1">_xlfn.IFNA(SUMIF(MG_3[Column3],Table6[POINTER],MG_3[TOTAL]),"")</f>
        <v>0</v>
      </c>
      <c r="I1423">
        <f ca="1">SUM(Table6[[#This Row],[AWAL]],Table6[[#This Row],[M_3]])</f>
        <v>36</v>
      </c>
    </row>
    <row r="1424" spans="2:9" hidden="1" x14ac:dyDescent="0.25">
      <c r="B1424" t="e">
        <f ca="1">MATCH(Table6[POINTER],MG_3[Column3],0)</f>
        <v>#N/A</v>
      </c>
      <c r="C14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oilpastelputar12wzj660mm288pc</v>
      </c>
      <c r="D1424" t="s">
        <v>1440</v>
      </c>
      <c r="E1424" s="1" t="s">
        <v>3622</v>
      </c>
      <c r="F1424">
        <v>1</v>
      </c>
      <c r="H1424">
        <f ca="1">_xlfn.IFNA(SUMIF(MG_3[Column3],Table6[POINTER],MG_3[TOTAL]),"")</f>
        <v>0</v>
      </c>
      <c r="I1424">
        <f ca="1">SUM(Table6[[#This Row],[AWAL]],Table6[[#This Row],[M_3]])</f>
        <v>1</v>
      </c>
    </row>
    <row r="1425" spans="2:9" hidden="1" x14ac:dyDescent="0.25">
      <c r="B1425" t="e">
        <f ca="1">MATCH(Table6[POINTER],MG_3[Column3],0)</f>
        <v>#N/A</v>
      </c>
      <c r="C14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oilpastelselectrum24w4ls</v>
      </c>
      <c r="D1425" t="s">
        <v>1441</v>
      </c>
      <c r="E1425" s="1" t="s">
        <v>3596</v>
      </c>
      <c r="F1425">
        <v>5</v>
      </c>
      <c r="H1425">
        <f ca="1">_xlfn.IFNA(SUMIF(MG_3[Column3],Table6[POINTER],MG_3[TOTAL]),"")</f>
        <v>0</v>
      </c>
      <c r="I1425">
        <f ca="1">SUM(Table6[[#This Row],[AWAL]],Table6[[#This Row],[M_3]])</f>
        <v>5</v>
      </c>
    </row>
    <row r="1426" spans="2:9" hidden="1" x14ac:dyDescent="0.25">
      <c r="B1426" t="e">
        <f ca="1">MATCH(Table6[POINTER],MG_3[Column3],0)</f>
        <v>#N/A</v>
      </c>
      <c r="C14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oilpasteltcrew18wdos96pc</v>
      </c>
      <c r="D1426" t="s">
        <v>1442</v>
      </c>
      <c r="E1426" s="1" t="s">
        <v>3383</v>
      </c>
      <c r="F1426">
        <v>3</v>
      </c>
      <c r="H1426">
        <f ca="1">_xlfn.IFNA(SUMIF(MG_3[Column3],Table6[POINTER],MG_3[TOTAL]),"")</f>
        <v>0</v>
      </c>
      <c r="I1426">
        <f ca="1">SUM(Table6[[#This Row],[AWAL]],Table6[[#This Row],[M_3]])</f>
        <v>3</v>
      </c>
    </row>
    <row r="1427" spans="2:9" hidden="1" x14ac:dyDescent="0.25">
      <c r="B1427" t="e">
        <f ca="1">MATCH(Table6[POINTER],MG_3[Column3],0)</f>
        <v>#N/A</v>
      </c>
      <c r="C14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oilpasteltcrew24wdos96pc</v>
      </c>
      <c r="D1427" t="s">
        <v>1443</v>
      </c>
      <c r="E1427" s="1" t="s">
        <v>3383</v>
      </c>
      <c r="F1427">
        <v>2</v>
      </c>
      <c r="H1427">
        <f ca="1">_xlfn.IFNA(SUMIF(MG_3[Column3],Table6[POINTER],MG_3[TOTAL]),"")</f>
        <v>0</v>
      </c>
      <c r="I1427">
        <f ca="1">SUM(Table6[[#This Row],[AWAL]],Table6[[#This Row],[M_3]])</f>
        <v>2</v>
      </c>
    </row>
    <row r="1428" spans="2:9" hidden="1" x14ac:dyDescent="0.25">
      <c r="B1428" t="e">
        <f ca="1">MATCH(Table6[POINTER],MG_3[Column3],0)</f>
        <v>#N/A</v>
      </c>
      <c r="C14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oilpasteltts661212wdosbt144pc</v>
      </c>
      <c r="D1428" t="s">
        <v>1444</v>
      </c>
      <c r="E1428" s="1" t="s">
        <v>3312</v>
      </c>
      <c r="F1428">
        <v>2</v>
      </c>
      <c r="H1428">
        <f ca="1">_xlfn.IFNA(SUMIF(MG_3[Column3],Table6[POINTER],MG_3[TOTAL]),"")</f>
        <v>0</v>
      </c>
      <c r="I1428">
        <f ca="1">SUM(Table6[[#This Row],[AWAL]],Table6[[#This Row],[M_3]])</f>
        <v>2</v>
      </c>
    </row>
    <row r="1429" spans="2:9" hidden="1" x14ac:dyDescent="0.25">
      <c r="B1429" t="e">
        <f ca="1">MATCH(Table6[POINTER],MG_3[Column3],0)</f>
        <v>#N/A</v>
      </c>
      <c r="C14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oilpasteltwistertf02948set</v>
      </c>
      <c r="D1429" t="s">
        <v>1445</v>
      </c>
      <c r="E1429" s="1" t="s">
        <v>3623</v>
      </c>
      <c r="F1429">
        <v>13</v>
      </c>
      <c r="H1429">
        <f ca="1">_xlfn.IFNA(SUMIF(MG_3[Column3],Table6[POINTER],MG_3[TOTAL]),"")</f>
        <v>0</v>
      </c>
      <c r="I1429">
        <f ca="1">SUM(Table6[[#This Row],[AWAL]],Table6[[#This Row],[M_3]])</f>
        <v>13</v>
      </c>
    </row>
    <row r="1430" spans="2:9" hidden="1" x14ac:dyDescent="0.25">
      <c r="B1430" t="e">
        <f ca="1">MATCH(Table6[POINTER],MG_3[Column3],0)</f>
        <v>#N/A</v>
      </c>
      <c r="C14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opdb36w42</v>
      </c>
      <c r="D1430" t="s">
        <v>1446</v>
      </c>
      <c r="E1430" s="1">
        <v>42</v>
      </c>
      <c r="F1430">
        <v>1</v>
      </c>
      <c r="H1430">
        <f ca="1">_xlfn.IFNA(SUMIF(MG_3[Column3],Table6[POINTER],MG_3[TOTAL]),"")</f>
        <v>0</v>
      </c>
      <c r="I1430">
        <f ca="1">SUM(Table6[[#This Row],[AWAL]],Table6[[#This Row],[M_3]])</f>
        <v>1</v>
      </c>
    </row>
    <row r="1431" spans="2:9" hidden="1" x14ac:dyDescent="0.25">
      <c r="B1431" t="e">
        <f ca="1">MATCH(Table6[POINTER],MG_3[Column3],0)</f>
        <v>#N/A</v>
      </c>
      <c r="C14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opusagi12w144</v>
      </c>
      <c r="D1431" t="s">
        <v>1447</v>
      </c>
      <c r="E1431" s="1">
        <v>144</v>
      </c>
      <c r="F1431">
        <v>3</v>
      </c>
      <c r="H1431">
        <f ca="1">_xlfn.IFNA(SUMIF(MG_3[Column3],Table6[POINTER],MG_3[TOTAL]),"")</f>
        <v>0</v>
      </c>
      <c r="I1431">
        <f ca="1">SUM(Table6[[#This Row],[AWAL]],Table6[[#This Row],[M_3]])</f>
        <v>3</v>
      </c>
    </row>
    <row r="1432" spans="2:9" hidden="1" x14ac:dyDescent="0.25">
      <c r="B1432" t="e">
        <f ca="1">MATCH(Table6[POINTER],MG_3[Column3],0)</f>
        <v>#N/A</v>
      </c>
      <c r="C14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paletanggur60lsn</v>
      </c>
      <c r="D1432" t="s">
        <v>1448</v>
      </c>
      <c r="E1432" s="1" t="s">
        <v>3433</v>
      </c>
      <c r="F1432">
        <v>2</v>
      </c>
      <c r="H1432">
        <f ca="1">_xlfn.IFNA(SUMIF(MG_3[Column3],Table6[POINTER],MG_3[TOTAL]),"")</f>
        <v>0</v>
      </c>
      <c r="I1432">
        <f ca="1">SUM(Table6[[#This Row],[AWAL]],Table6[[#This Row],[M_3]])</f>
        <v>2</v>
      </c>
    </row>
    <row r="1433" spans="2:9" hidden="1" x14ac:dyDescent="0.25">
      <c r="B1433" t="e">
        <f ca="1">MATCH(Table6[POINTER],MG_3[Column3],0)</f>
        <v>#N/A</v>
      </c>
      <c r="C14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paletapel60lsn</v>
      </c>
      <c r="D1433" t="s">
        <v>1449</v>
      </c>
      <c r="E1433" s="1" t="s">
        <v>3433</v>
      </c>
      <c r="F1433">
        <v>4</v>
      </c>
      <c r="H1433">
        <f ca="1">_xlfn.IFNA(SUMIF(MG_3[Column3],Table6[POINTER],MG_3[TOTAL]),"")</f>
        <v>0</v>
      </c>
      <c r="I1433">
        <f ca="1">SUM(Table6[[#This Row],[AWAL]],Table6[[#This Row],[M_3]])</f>
        <v>4</v>
      </c>
    </row>
    <row r="1434" spans="2:9" hidden="1" x14ac:dyDescent="0.25">
      <c r="B1434" t="e">
        <f ca="1">MATCH(Table6[POINTER],MG_3[Column3],0)</f>
        <v>#N/A</v>
      </c>
      <c r="C14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paletbrush2801600set</v>
      </c>
      <c r="D1434" t="s">
        <v>1450</v>
      </c>
      <c r="E1434" s="1" t="s">
        <v>3624</v>
      </c>
      <c r="F1434">
        <v>1</v>
      </c>
      <c r="H1434">
        <f ca="1">_xlfn.IFNA(SUMIF(MG_3[Column3],Table6[POINTER],MG_3[TOTAL]),"")</f>
        <v>0</v>
      </c>
      <c r="I1434">
        <f ca="1">SUM(Table6[[#This Row],[AWAL]],Table6[[#This Row],[M_3]])</f>
        <v>1</v>
      </c>
    </row>
    <row r="1435" spans="2:9" hidden="1" x14ac:dyDescent="0.25">
      <c r="B1435" t="e">
        <f ca="1">MATCH(Table6[POINTER],MG_3[Column3],0)</f>
        <v>#N/A</v>
      </c>
      <c r="C14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paletcatair081375ls</v>
      </c>
      <c r="D1435" t="s">
        <v>1451</v>
      </c>
      <c r="E1435" s="1" t="s">
        <v>3625</v>
      </c>
      <c r="F1435">
        <v>5</v>
      </c>
      <c r="H1435">
        <f ca="1">_xlfn.IFNA(SUMIF(MG_3[Column3],Table6[POINTER],MG_3[TOTAL]),"")</f>
        <v>0</v>
      </c>
      <c r="I1435">
        <f ca="1">SUM(Table6[[#This Row],[AWAL]],Table6[[#This Row],[M_3]])</f>
        <v>5</v>
      </c>
    </row>
    <row r="1436" spans="2:9" hidden="1" x14ac:dyDescent="0.25">
      <c r="B1436" t="e">
        <f ca="1">MATCH(Table6[POINTER],MG_3[Column3],0)</f>
        <v>#N/A</v>
      </c>
      <c r="C14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paletcatair1019384pc</v>
      </c>
      <c r="D1436" t="s">
        <v>1452</v>
      </c>
      <c r="E1436" s="1" t="s">
        <v>3435</v>
      </c>
      <c r="F1436">
        <v>6</v>
      </c>
      <c r="H1436">
        <f ca="1">_xlfn.IFNA(SUMIF(MG_3[Column3],Table6[POINTER],MG_3[TOTAL]),"")</f>
        <v>0</v>
      </c>
      <c r="I1436">
        <f ca="1">SUM(Table6[[#This Row],[AWAL]],Table6[[#This Row],[M_3]])</f>
        <v>6</v>
      </c>
    </row>
    <row r="1437" spans="2:9" hidden="1" x14ac:dyDescent="0.25">
      <c r="B1437" t="e">
        <f ca="1">MATCH(Table6[POINTER],MG_3[Column3],0)</f>
        <v>#N/A</v>
      </c>
      <c r="C14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paletcatairsakurabiasadof84ls</v>
      </c>
      <c r="D1437" t="s">
        <v>1453</v>
      </c>
      <c r="E1437" s="1" t="s">
        <v>3572</v>
      </c>
      <c r="F1437">
        <v>39</v>
      </c>
      <c r="H1437">
        <f ca="1">_xlfn.IFNA(SUMIF(MG_3[Column3],Table6[POINTER],MG_3[TOTAL]),"")</f>
        <v>0</v>
      </c>
      <c r="I1437">
        <f ca="1">SUM(Table6[[#This Row],[AWAL]],Table6[[#This Row],[M_3]])</f>
        <v>39</v>
      </c>
    </row>
    <row r="1438" spans="2:9" hidden="1" x14ac:dyDescent="0.25">
      <c r="B1438" t="e">
        <f ca="1">MATCH(Table6[POINTER],MG_3[Column3],0)</f>
        <v>#N/A</v>
      </c>
      <c r="C14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paletcatairsakuratrans84ls</v>
      </c>
      <c r="D1438" t="s">
        <v>1454</v>
      </c>
      <c r="E1438" s="1" t="s">
        <v>3572</v>
      </c>
      <c r="F1438">
        <v>13</v>
      </c>
      <c r="H1438">
        <f ca="1">_xlfn.IFNA(SUMIF(MG_3[Column3],Table6[POINTER],MG_3[TOTAL]),"")</f>
        <v>0</v>
      </c>
      <c r="I1438">
        <f ca="1">SUM(Table6[[#This Row],[AWAL]],Table6[[#This Row],[M_3]])</f>
        <v>13</v>
      </c>
    </row>
    <row r="1439" spans="2:9" hidden="1" x14ac:dyDescent="0.25">
      <c r="B1439" t="e">
        <f ca="1">MATCH(Table6[POINTER],MG_3[Column3],0)</f>
        <v>#N/A</v>
      </c>
      <c r="C14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paletgambar1011kumbang48ls</v>
      </c>
      <c r="D1439" t="s">
        <v>1455</v>
      </c>
      <c r="E1439" s="1" t="s">
        <v>3371</v>
      </c>
      <c r="F1439">
        <v>7</v>
      </c>
      <c r="H1439">
        <f ca="1">_xlfn.IFNA(SUMIF(MG_3[Column3],Table6[POINTER],MG_3[TOTAL]),"")</f>
        <v>0</v>
      </c>
      <c r="I1439">
        <f ca="1">SUM(Table6[[#This Row],[AWAL]],Table6[[#This Row],[M_3]])</f>
        <v>7</v>
      </c>
    </row>
    <row r="1440" spans="2:9" hidden="1" x14ac:dyDescent="0.25">
      <c r="B1440" t="e">
        <f ca="1">MATCH(Table6[POINTER],MG_3[Column3],0)</f>
        <v>#N/A</v>
      </c>
      <c r="C14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paletgambarg5321480pc</v>
      </c>
      <c r="D1440" t="s">
        <v>1456</v>
      </c>
      <c r="E1440" s="1" t="s">
        <v>3396</v>
      </c>
      <c r="F1440">
        <v>3</v>
      </c>
      <c r="H1440">
        <f ca="1">_xlfn.IFNA(SUMIF(MG_3[Column3],Table6[POINTER],MG_3[TOTAL]),"")</f>
        <v>0</v>
      </c>
      <c r="I1440">
        <f ca="1">SUM(Table6[[#This Row],[AWAL]],Table6[[#This Row],[M_3]])</f>
        <v>3</v>
      </c>
    </row>
    <row r="1441" spans="2:9" hidden="1" x14ac:dyDescent="0.25">
      <c r="B1441" t="e">
        <f ca="1">MATCH(Table6[POINTER],MG_3[Column3],0)</f>
        <v>#N/A</v>
      </c>
      <c r="C14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paletkepitingdoppkd202120lsn</v>
      </c>
      <c r="D1441" t="s">
        <v>1457</v>
      </c>
      <c r="E1441" s="1" t="s">
        <v>3455</v>
      </c>
      <c r="F1441">
        <v>2</v>
      </c>
      <c r="H1441">
        <f ca="1">_xlfn.IFNA(SUMIF(MG_3[Column3],Table6[POINTER],MG_3[TOTAL]),"")</f>
        <v>0</v>
      </c>
      <c r="I1441">
        <f ca="1">SUM(Table6[[#This Row],[AWAL]],Table6[[#This Row],[M_3]])</f>
        <v>2</v>
      </c>
    </row>
    <row r="1442" spans="2:9" hidden="1" x14ac:dyDescent="0.25">
      <c r="B1442" t="e">
        <f ca="1">MATCH(Table6[POINTER],MG_3[Column3],0)</f>
        <v>#N/A</v>
      </c>
      <c r="C14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paletplastik215x275rb9200pc</v>
      </c>
      <c r="D1442" t="s">
        <v>1458</v>
      </c>
      <c r="E1442" s="1" t="s">
        <v>3438</v>
      </c>
      <c r="F1442">
        <v>2</v>
      </c>
      <c r="H1442">
        <f ca="1">_xlfn.IFNA(SUMIF(MG_3[Column3],Table6[POINTER],MG_3[TOTAL]),"")</f>
        <v>0</v>
      </c>
      <c r="I1442">
        <f ca="1">SUM(Table6[[#This Row],[AWAL]],Table6[[#This Row],[M_3]])</f>
        <v>2</v>
      </c>
    </row>
    <row r="1443" spans="2:9" hidden="1" x14ac:dyDescent="0.25">
      <c r="B1443" t="e">
        <f ca="1">MATCH(Table6[POINTER],MG_3[Column3],0)</f>
        <v>#N/A</v>
      </c>
      <c r="C14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paletplt00650ls</v>
      </c>
      <c r="D1443" t="s">
        <v>1459</v>
      </c>
      <c r="E1443" s="1" t="s">
        <v>3326</v>
      </c>
      <c r="F1443">
        <v>3</v>
      </c>
      <c r="H1443">
        <f ca="1">_xlfn.IFNA(SUMIF(MG_3[Column3],Table6[POINTER],MG_3[TOTAL]),"")</f>
        <v>0</v>
      </c>
      <c r="I1443">
        <f ca="1">SUM(Table6[[#This Row],[AWAL]],Table6[[#This Row],[M_3]])</f>
        <v>3</v>
      </c>
    </row>
    <row r="1444" spans="2:9" hidden="1" x14ac:dyDescent="0.25">
      <c r="B1444" t="e">
        <f ca="1">MATCH(Table6[POINTER],MG_3[Column3],0)</f>
        <v>#N/A</v>
      </c>
      <c r="C14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paletputihutn125ls</v>
      </c>
      <c r="D1444" t="s">
        <v>1460</v>
      </c>
      <c r="E1444" s="1" t="s">
        <v>3325</v>
      </c>
      <c r="F1444">
        <v>17</v>
      </c>
      <c r="H1444">
        <f ca="1">_xlfn.IFNA(SUMIF(MG_3[Column3],Table6[POINTER],MG_3[TOTAL]),"")</f>
        <v>0</v>
      </c>
      <c r="I1444">
        <f ca="1">SUM(Table6[[#This Row],[AWAL]],Table6[[#This Row],[M_3]])</f>
        <v>17</v>
      </c>
    </row>
    <row r="1445" spans="2:9" hidden="1" x14ac:dyDescent="0.25">
      <c r="B1445" t="e">
        <f ca="1">MATCH(Table6[POINTER],MG_3[Column3],0)</f>
        <v>#N/A</v>
      </c>
      <c r="C14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paletsakuranariko25ls</v>
      </c>
      <c r="D1445" t="s">
        <v>1461</v>
      </c>
      <c r="E1445" s="1" t="s">
        <v>3599</v>
      </c>
      <c r="F1445">
        <v>3</v>
      </c>
      <c r="H1445">
        <f ca="1">_xlfn.IFNA(SUMIF(MG_3[Column3],Table6[POINTER],MG_3[TOTAL]),"")</f>
        <v>0</v>
      </c>
      <c r="I1445">
        <f ca="1">SUM(Table6[[#This Row],[AWAL]],Table6[[#This Row],[M_3]])</f>
        <v>3</v>
      </c>
    </row>
    <row r="1446" spans="2:9" hidden="1" x14ac:dyDescent="0.25">
      <c r="B1446" t="e">
        <f ca="1">MATCH(Table6[POINTER],MG_3[Column3],0)</f>
        <v>#N/A</v>
      </c>
      <c r="C14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papanwbbesar50x7012pc</v>
      </c>
      <c r="D1446" t="s">
        <v>1462</v>
      </c>
      <c r="E1446" s="1" t="s">
        <v>3506</v>
      </c>
      <c r="F1446">
        <v>1</v>
      </c>
      <c r="H1446">
        <f ca="1">_xlfn.IFNA(SUMIF(MG_3[Column3],Table6[POINTER],MG_3[TOTAL]),"")</f>
        <v>0</v>
      </c>
      <c r="I1446">
        <f ca="1">SUM(Table6[[#This Row],[AWAL]],Table6[[#This Row],[M_3]])</f>
        <v>1</v>
      </c>
    </row>
    <row r="1447" spans="2:9" hidden="1" x14ac:dyDescent="0.25">
      <c r="B1447" t="e">
        <f ca="1">MATCH(Table6[POINTER],MG_3[Column3],0)</f>
        <v>#N/A</v>
      </c>
      <c r="C14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paperclipvteckecilvt001288</v>
      </c>
      <c r="D1447" t="s">
        <v>1463</v>
      </c>
      <c r="E1447" s="1">
        <v>288</v>
      </c>
      <c r="F1447">
        <v>2</v>
      </c>
      <c r="H1447">
        <f ca="1">_xlfn.IFNA(SUMIF(MG_3[Column3],Table6[POINTER],MG_3[TOTAL]),"")</f>
        <v>0</v>
      </c>
      <c r="I1447">
        <f ca="1">SUM(Table6[[#This Row],[AWAL]],Table6[[#This Row],[M_3]])</f>
        <v>2</v>
      </c>
    </row>
    <row r="1448" spans="2:9" hidden="1" x14ac:dyDescent="0.25">
      <c r="B1448" t="e">
        <f ca="1">MATCH(Table6[POINTER],MG_3[Column3],0)</f>
        <v>#N/A</v>
      </c>
      <c r="C14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paperclipwarnakecil287331000pc</v>
      </c>
      <c r="D1448" t="s">
        <v>1464</v>
      </c>
      <c r="E1448" s="1" t="s">
        <v>3331</v>
      </c>
      <c r="F1448">
        <v>4</v>
      </c>
      <c r="H1448">
        <f ca="1">_xlfn.IFNA(SUMIF(MG_3[Column3],Table6[POINTER],MG_3[TOTAL]),"")</f>
        <v>0</v>
      </c>
      <c r="I1448">
        <f ca="1">SUM(Table6[[#This Row],[AWAL]],Table6[[#This Row],[M_3]])</f>
        <v>4</v>
      </c>
    </row>
    <row r="1449" spans="2:9" hidden="1" x14ac:dyDescent="0.25">
      <c r="B1449" t="e">
        <f ca="1">MATCH(Table6[POINTER],MG_3[Column3],0)</f>
        <v>#N/A</v>
      </c>
      <c r="C14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payet2008288disp</v>
      </c>
      <c r="D1449" t="s">
        <v>1465</v>
      </c>
      <c r="E1449" s="1" t="s">
        <v>3626</v>
      </c>
      <c r="F1449">
        <v>7</v>
      </c>
      <c r="H1449">
        <f ca="1">_xlfn.IFNA(SUMIF(MG_3[Column3],Table6[POINTER],MG_3[TOTAL]),"")</f>
        <v>0</v>
      </c>
      <c r="I1449">
        <f ca="1">SUM(Table6[[#This Row],[AWAL]],Table6[[#This Row],[M_3]])</f>
        <v>7</v>
      </c>
    </row>
    <row r="1450" spans="2:9" hidden="1" x14ac:dyDescent="0.25">
      <c r="B1450" t="e">
        <f ca="1">MATCH(Table6[POINTER],MG_3[Column3],0)</f>
        <v>#N/A</v>
      </c>
      <c r="C14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pc168522120pc</v>
      </c>
      <c r="D1450" t="s">
        <v>1466</v>
      </c>
      <c r="E1450" s="1" t="s">
        <v>3385</v>
      </c>
      <c r="F1450">
        <v>2</v>
      </c>
      <c r="H1450">
        <f ca="1">_xlfn.IFNA(SUMIF(MG_3[Column3],Table6[POINTER],MG_3[TOTAL]),"")</f>
        <v>0</v>
      </c>
      <c r="I1450">
        <f ca="1">SUM(Table6[[#This Row],[AWAL]],Table6[[#This Row],[M_3]])</f>
        <v>2</v>
      </c>
    </row>
    <row r="1451" spans="2:9" hidden="1" x14ac:dyDescent="0.25">
      <c r="B1451" t="e">
        <f ca="1">MATCH(Table6[POINTER],MG_3[Column3],0)</f>
        <v>#N/A</v>
      </c>
      <c r="C14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pc2013va30papantulis144pc</v>
      </c>
      <c r="D1451" t="s">
        <v>1467</v>
      </c>
      <c r="E1451" s="1" t="s">
        <v>3312</v>
      </c>
      <c r="F1451">
        <v>46</v>
      </c>
      <c r="H1451">
        <f ca="1">_xlfn.IFNA(SUMIF(MG_3[Column3],Table6[POINTER],MG_3[TOTAL]),"")</f>
        <v>0</v>
      </c>
      <c r="I1451">
        <f ca="1">SUM(Table6[[#This Row],[AWAL]],Table6[[#This Row],[M_3]])</f>
        <v>46</v>
      </c>
    </row>
    <row r="1452" spans="2:9" hidden="1" x14ac:dyDescent="0.25">
      <c r="B1452" t="e">
        <f ca="1">MATCH(Table6[POINTER],MG_3[Column3],0)</f>
        <v>#N/A</v>
      </c>
      <c r="C14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pc220196pc</v>
      </c>
      <c r="D1452" t="s">
        <v>1468</v>
      </c>
      <c r="E1452" s="1" t="s">
        <v>3383</v>
      </c>
      <c r="F1452">
        <v>2</v>
      </c>
      <c r="H1452">
        <f ca="1">_xlfn.IFNA(SUMIF(MG_3[Column3],Table6[POINTER],MG_3[TOTAL]),"")</f>
        <v>0</v>
      </c>
      <c r="I1452">
        <f ca="1">SUM(Table6[[#This Row],[AWAL]],Table6[[#This Row],[M_3]])</f>
        <v>2</v>
      </c>
    </row>
    <row r="1453" spans="2:9" hidden="1" x14ac:dyDescent="0.25">
      <c r="B1453" t="e">
        <f ca="1">MATCH(Table6[POINTER],MG_3[Column3],0)</f>
        <v>#N/A</v>
      </c>
      <c r="C14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pc3dcalculatorlt1060144pc</v>
      </c>
      <c r="D1453" t="s">
        <v>1469</v>
      </c>
      <c r="E1453" s="1" t="s">
        <v>3312</v>
      </c>
      <c r="F1453">
        <v>1</v>
      </c>
      <c r="H1453">
        <f ca="1">_xlfn.IFNA(SUMIF(MG_3[Column3],Table6[POINTER],MG_3[TOTAL]),"")</f>
        <v>0</v>
      </c>
      <c r="I1453">
        <f ca="1">SUM(Table6[[#This Row],[AWAL]],Table6[[#This Row],[M_3]])</f>
        <v>1</v>
      </c>
    </row>
    <row r="1454" spans="2:9" hidden="1" x14ac:dyDescent="0.25">
      <c r="B1454" t="e">
        <f ca="1">MATCH(Table6[POINTER],MG_3[Column3],0)</f>
        <v>#N/A</v>
      </c>
      <c r="C14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pc842560ls</v>
      </c>
      <c r="D1454" t="s">
        <v>1470</v>
      </c>
      <c r="E1454" s="1" t="s">
        <v>3332</v>
      </c>
      <c r="F1454">
        <v>1</v>
      </c>
      <c r="H1454">
        <f ca="1">_xlfn.IFNA(SUMIF(MG_3[Column3],Table6[POINTER],MG_3[TOTAL]),"")</f>
        <v>0</v>
      </c>
      <c r="I1454">
        <f ca="1">SUM(Table6[[#This Row],[AWAL]],Table6[[#This Row],[M_3]])</f>
        <v>1</v>
      </c>
    </row>
    <row r="1455" spans="2:9" hidden="1" x14ac:dyDescent="0.25">
      <c r="B1455" t="e">
        <f ca="1">MATCH(Table6[POINTER],MG_3[Column3],0)</f>
        <v>#N/A</v>
      </c>
      <c r="C14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pc8887kepiting12ls</v>
      </c>
      <c r="D1455" t="s">
        <v>1471</v>
      </c>
      <c r="E1455" s="1" t="s">
        <v>3487</v>
      </c>
      <c r="F1455">
        <v>2</v>
      </c>
      <c r="H1455">
        <f ca="1">_xlfn.IFNA(SUMIF(MG_3[Column3],Table6[POINTER],MG_3[TOTAL]),"")</f>
        <v>0</v>
      </c>
      <c r="I1455">
        <f ca="1">SUM(Table6[[#This Row],[AWAL]],Table6[[#This Row],[M_3]])</f>
        <v>2</v>
      </c>
    </row>
    <row r="1456" spans="2:9" hidden="1" x14ac:dyDescent="0.25">
      <c r="B1456" t="e">
        <f ca="1">MATCH(Table6[POINTER],MG_3[Column3],0)</f>
        <v>#N/A</v>
      </c>
      <c r="C14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pc900249008116lsn</v>
      </c>
      <c r="D1456" t="s">
        <v>1472</v>
      </c>
      <c r="E1456" s="1" t="s">
        <v>3472</v>
      </c>
      <c r="F1456">
        <v>5</v>
      </c>
      <c r="H1456">
        <f ca="1">_xlfn.IFNA(SUMIF(MG_3[Column3],Table6[POINTER],MG_3[TOTAL]),"")</f>
        <v>0</v>
      </c>
      <c r="I1456">
        <f ca="1">SUM(Table6[[#This Row],[AWAL]],Table6[[#This Row],[M_3]])</f>
        <v>5</v>
      </c>
    </row>
    <row r="1457" spans="2:9" hidden="1" x14ac:dyDescent="0.25">
      <c r="B1457" t="e">
        <f ca="1">MATCH(Table6[POINTER],MG_3[Column3],0)</f>
        <v>#N/A</v>
      </c>
      <c r="C14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pca6855144pcs</v>
      </c>
      <c r="D1457" t="s">
        <v>1473</v>
      </c>
      <c r="E1457" s="1" t="s">
        <v>3366</v>
      </c>
      <c r="F1457">
        <v>1</v>
      </c>
      <c r="H1457">
        <f ca="1">_xlfn.IFNA(SUMIF(MG_3[Column3],Table6[POINTER],MG_3[TOTAL]),"")</f>
        <v>0</v>
      </c>
      <c r="I1457">
        <f ca="1">SUM(Table6[[#This Row],[AWAL]],Table6[[#This Row],[M_3]])</f>
        <v>1</v>
      </c>
    </row>
    <row r="1458" spans="2:9" hidden="1" x14ac:dyDescent="0.25">
      <c r="B1458" t="e">
        <f ca="1">MATCH(Table6[POINTER],MG_3[Column3],0)</f>
        <v>#N/A</v>
      </c>
      <c r="C14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pca227pc8110kt96pc</v>
      </c>
      <c r="D1458" t="s">
        <v>1474</v>
      </c>
      <c r="E1458" s="1" t="s">
        <v>3383</v>
      </c>
      <c r="F1458">
        <v>1</v>
      </c>
      <c r="H1458">
        <f ca="1">_xlfn.IFNA(SUMIF(MG_3[Column3],Table6[POINTER],MG_3[TOTAL]),"")</f>
        <v>0</v>
      </c>
      <c r="I1458">
        <f ca="1">SUM(Table6[[#This Row],[AWAL]],Table6[[#This Row],[M_3]])</f>
        <v>1</v>
      </c>
    </row>
    <row r="1459" spans="2:9" hidden="1" x14ac:dyDescent="0.25">
      <c r="B1459" t="e">
        <f ca="1">MATCH(Table6[POINTER],MG_3[Column3],0)</f>
        <v>#N/A</v>
      </c>
      <c r="C14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pca23pc3311192pc</v>
      </c>
      <c r="D1459" t="s">
        <v>1475</v>
      </c>
      <c r="E1459" s="1" t="s">
        <v>3483</v>
      </c>
      <c r="F1459">
        <v>1</v>
      </c>
      <c r="H1459">
        <f ca="1">_xlfn.IFNA(SUMIF(MG_3[Column3],Table6[POINTER],MG_3[TOTAL]),"")</f>
        <v>0</v>
      </c>
      <c r="I1459">
        <f ca="1">SUM(Table6[[#This Row],[AWAL]],Table6[[#This Row],[M_3]])</f>
        <v>1</v>
      </c>
    </row>
    <row r="1460" spans="2:9" hidden="1" x14ac:dyDescent="0.25">
      <c r="B1460" t="e">
        <f ca="1">MATCH(Table6[POINTER],MG_3[Column3],0)</f>
        <v>#N/A</v>
      </c>
      <c r="C14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pcad030144pc</v>
      </c>
      <c r="D1460" t="s">
        <v>1476</v>
      </c>
      <c r="E1460" s="1" t="s">
        <v>3312</v>
      </c>
      <c r="F1460">
        <v>17</v>
      </c>
      <c r="H1460">
        <f ca="1">_xlfn.IFNA(SUMIF(MG_3[Column3],Table6[POINTER],MG_3[TOTAL]),"")</f>
        <v>0</v>
      </c>
      <c r="I1460">
        <f ca="1">SUM(Table6[[#This Row],[AWAL]],Table6[[#This Row],[M_3]])</f>
        <v>17</v>
      </c>
    </row>
    <row r="1461" spans="2:9" hidden="1" x14ac:dyDescent="0.25">
      <c r="B1461" t="e">
        <f ca="1">MATCH(Table6[POINTER],MG_3[Column3],0)</f>
        <v>#N/A</v>
      </c>
      <c r="C14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pcangelrestletingdm22833ls</v>
      </c>
      <c r="D1461" t="s">
        <v>1477</v>
      </c>
      <c r="E1461" s="1" t="s">
        <v>3627</v>
      </c>
      <c r="F1461">
        <v>1</v>
      </c>
      <c r="H1461">
        <f ca="1">_xlfn.IFNA(SUMIF(MG_3[Column3],Table6[POINTER],MG_3[TOTAL]),"")</f>
        <v>0</v>
      </c>
      <c r="I1461">
        <f ca="1">SUM(Table6[[#This Row],[AWAL]],Table6[[#This Row],[M_3]])</f>
        <v>1</v>
      </c>
    </row>
    <row r="1462" spans="2:9" hidden="1" x14ac:dyDescent="0.25">
      <c r="B1462" t="e">
        <f ca="1">MATCH(Table6[POINTER],MG_3[Column3],0)</f>
        <v>#N/A</v>
      </c>
      <c r="C14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pcarctype3185144pc</v>
      </c>
      <c r="D1462" t="s">
        <v>1478</v>
      </c>
      <c r="E1462" s="1" t="s">
        <v>3312</v>
      </c>
      <c r="F1462">
        <v>3</v>
      </c>
      <c r="H1462">
        <f ca="1">_xlfn.IFNA(SUMIF(MG_3[Column3],Table6[POINTER],MG_3[TOTAL]),"")</f>
        <v>0</v>
      </c>
      <c r="I1462">
        <f ca="1">SUM(Table6[[#This Row],[AWAL]],Table6[[#This Row],[M_3]])</f>
        <v>3</v>
      </c>
    </row>
    <row r="1463" spans="2:9" hidden="1" x14ac:dyDescent="0.25">
      <c r="B1463" t="e">
        <f ca="1">MATCH(Table6[POINTER],MG_3[Column3],0)</f>
        <v>#N/A</v>
      </c>
      <c r="C14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pcarctype885296pc</v>
      </c>
      <c r="D1463" t="s">
        <v>1479</v>
      </c>
      <c r="E1463" s="1" t="s">
        <v>3383</v>
      </c>
      <c r="F1463">
        <v>1</v>
      </c>
      <c r="H1463">
        <f ca="1">_xlfn.IFNA(SUMIF(MG_3[Column3],Table6[POINTER],MG_3[TOTAL]),"")</f>
        <v>0</v>
      </c>
      <c r="I1463">
        <f ca="1">SUM(Table6[[#This Row],[AWAL]],Table6[[#This Row],[M_3]])</f>
        <v>1</v>
      </c>
    </row>
    <row r="1464" spans="2:9" hidden="1" x14ac:dyDescent="0.25">
      <c r="B1464" t="e">
        <f ca="1">MATCH(Table6[POINTER],MG_3[Column3],0)</f>
        <v>#N/A</v>
      </c>
      <c r="C14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pcb24910ls</v>
      </c>
      <c r="D1464" t="s">
        <v>1480</v>
      </c>
      <c r="E1464" s="1" t="s">
        <v>3379</v>
      </c>
      <c r="F1464">
        <v>1</v>
      </c>
      <c r="H1464">
        <f ca="1">_xlfn.IFNA(SUMIF(MG_3[Column3],Table6[POINTER],MG_3[TOTAL]),"")</f>
        <v>0</v>
      </c>
      <c r="I1464">
        <f ca="1">SUM(Table6[[#This Row],[AWAL]],Table6[[#This Row],[M_3]])</f>
        <v>1</v>
      </c>
    </row>
    <row r="1465" spans="2:9" hidden="1" x14ac:dyDescent="0.25">
      <c r="B1465" t="e">
        <f ca="1">MATCH(Table6[POINTER],MG_3[Column3],0)</f>
        <v>#N/A</v>
      </c>
      <c r="C14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pcbotolbts1063blk28ls</v>
      </c>
      <c r="D1465" t="s">
        <v>1481</v>
      </c>
      <c r="E1465" s="1" t="s">
        <v>3628</v>
      </c>
      <c r="F1465">
        <v>5</v>
      </c>
      <c r="H1465">
        <f ca="1">_xlfn.IFNA(SUMIF(MG_3[Column3],Table6[POINTER],MG_3[TOTAL]),"")</f>
        <v>0</v>
      </c>
      <c r="I1465">
        <f ca="1">SUM(Table6[[#This Row],[AWAL]],Table6[[#This Row],[M_3]])</f>
        <v>5</v>
      </c>
    </row>
    <row r="1466" spans="2:9" hidden="1" x14ac:dyDescent="0.25">
      <c r="B1466" t="e">
        <f ca="1">MATCH(Table6[POINTER],MG_3[Column3],0)</f>
        <v>#N/A</v>
      </c>
      <c r="C14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pcbox121106blkktk144pc</v>
      </c>
      <c r="D1466" t="s">
        <v>1482</v>
      </c>
      <c r="E1466" s="1" t="s">
        <v>3312</v>
      </c>
      <c r="F1466">
        <v>1</v>
      </c>
      <c r="H1466">
        <f ca="1">_xlfn.IFNA(SUMIF(MG_3[Column3],Table6[POINTER],MG_3[TOTAL]),"")</f>
        <v>0</v>
      </c>
      <c r="I1466">
        <f ca="1">SUM(Table6[[#This Row],[AWAL]],Table6[[#This Row],[M_3]])</f>
        <v>1</v>
      </c>
    </row>
    <row r="1467" spans="2:9" hidden="1" x14ac:dyDescent="0.25">
      <c r="B1467" t="e">
        <f ca="1">MATCH(Table6[POINTER],MG_3[Column3],0)</f>
        <v>#N/A</v>
      </c>
      <c r="C14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pcbox121126blkktk288pc</v>
      </c>
      <c r="D1467" t="s">
        <v>1483</v>
      </c>
      <c r="E1467" s="1" t="s">
        <v>3497</v>
      </c>
      <c r="F1467">
        <v>2</v>
      </c>
      <c r="H1467">
        <f ca="1">_xlfn.IFNA(SUMIF(MG_3[Column3],Table6[POINTER],MG_3[TOTAL]),"")</f>
        <v>0</v>
      </c>
      <c r="I1467">
        <f ca="1">SUM(Table6[[#This Row],[AWAL]],Table6[[#This Row],[M_3]])</f>
        <v>2</v>
      </c>
    </row>
    <row r="1468" spans="2:9" hidden="1" x14ac:dyDescent="0.25">
      <c r="B1468" t="e">
        <f ca="1">MATCH(Table6[POINTER],MG_3[Column3],0)</f>
        <v>#N/A</v>
      </c>
      <c r="C14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pcbox802384pc</v>
      </c>
      <c r="D1468" t="s">
        <v>1484</v>
      </c>
      <c r="E1468" s="1" t="s">
        <v>3435</v>
      </c>
      <c r="F1468">
        <v>1</v>
      </c>
      <c r="H1468">
        <f ca="1">_xlfn.IFNA(SUMIF(MG_3[Column3],Table6[POINTER],MG_3[TOTAL]),"")</f>
        <v>0</v>
      </c>
      <c r="I1468">
        <f ca="1">SUM(Table6[[#This Row],[AWAL]],Table6[[#This Row],[M_3]])</f>
        <v>1</v>
      </c>
    </row>
    <row r="1469" spans="2:9" hidden="1" x14ac:dyDescent="0.25">
      <c r="B1469" t="e">
        <f ca="1">MATCH(Table6[POINTER],MG_3[Column3],0)</f>
        <v>#N/A</v>
      </c>
      <c r="C14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pcbox8872bighero96pc</v>
      </c>
      <c r="D1469" t="s">
        <v>1485</v>
      </c>
      <c r="E1469" s="1" t="s">
        <v>3383</v>
      </c>
      <c r="F1469">
        <v>2</v>
      </c>
      <c r="H1469">
        <f ca="1">_xlfn.IFNA(SUMIF(MG_3[Column3],Table6[POINTER],MG_3[TOTAL]),"")</f>
        <v>0</v>
      </c>
      <c r="I1469">
        <f ca="1">SUM(Table6[[#This Row],[AWAL]],Table6[[#This Row],[M_3]])</f>
        <v>2</v>
      </c>
    </row>
    <row r="1470" spans="2:9" hidden="1" x14ac:dyDescent="0.25">
      <c r="B1470" t="e">
        <f ca="1">MATCH(Table6[POINTER],MG_3[Column3],0)</f>
        <v>#N/A</v>
      </c>
      <c r="C14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pcboxfy58m192pc</v>
      </c>
      <c r="D1470" t="s">
        <v>1486</v>
      </c>
      <c r="E1470" s="1" t="s">
        <v>3483</v>
      </c>
      <c r="F1470">
        <v>3</v>
      </c>
      <c r="H1470">
        <f ca="1">_xlfn.IFNA(SUMIF(MG_3[Column3],Table6[POINTER],MG_3[TOTAL]),"")</f>
        <v>0</v>
      </c>
      <c r="I1470">
        <f ca="1">SUM(Table6[[#This Row],[AWAL]],Table6[[#This Row],[M_3]])</f>
        <v>3</v>
      </c>
    </row>
    <row r="1471" spans="2:9" hidden="1" x14ac:dyDescent="0.25">
      <c r="B1471" t="e">
        <f ca="1">MATCH(Table6[POINTER],MG_3[Column3],0)</f>
        <v>#N/A</v>
      </c>
      <c r="C14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pcboxfy59m192pc</v>
      </c>
      <c r="D1471" t="s">
        <v>1487</v>
      </c>
      <c r="E1471" s="1" t="s">
        <v>3483</v>
      </c>
      <c r="F1471">
        <v>4</v>
      </c>
      <c r="H1471">
        <f ca="1">_xlfn.IFNA(SUMIF(MG_3[Column3],Table6[POINTER],MG_3[TOTAL]),"")</f>
        <v>0</v>
      </c>
      <c r="I1471">
        <f ca="1">SUM(Table6[[#This Row],[AWAL]],Table6[[#This Row],[M_3]])</f>
        <v>4</v>
      </c>
    </row>
    <row r="1472" spans="2:9" hidden="1" x14ac:dyDescent="0.25">
      <c r="B1472" t="e">
        <f ca="1">MATCH(Table6[POINTER],MG_3[Column3],0)</f>
        <v>#N/A</v>
      </c>
      <c r="C14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pcboxk56a144pc</v>
      </c>
      <c r="D1472" t="s">
        <v>1488</v>
      </c>
      <c r="E1472" s="1" t="s">
        <v>3312</v>
      </c>
      <c r="F1472">
        <v>8</v>
      </c>
      <c r="H1472">
        <f ca="1">_xlfn.IFNA(SUMIF(MG_3[Column3],Table6[POINTER],MG_3[TOTAL]),"")</f>
        <v>0</v>
      </c>
      <c r="I1472">
        <f ca="1">SUM(Table6[[#This Row],[AWAL]],Table6[[#This Row],[M_3]])</f>
        <v>8</v>
      </c>
    </row>
    <row r="1473" spans="2:9" hidden="1" x14ac:dyDescent="0.25">
      <c r="B1473" t="e">
        <f ca="1">MATCH(Table6[POINTER],MG_3[Column3],0)</f>
        <v>#N/A</v>
      </c>
      <c r="C14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pcboxmagnitdf089df097240</v>
      </c>
      <c r="D1473" t="s">
        <v>1489</v>
      </c>
      <c r="E1473" s="1">
        <v>240</v>
      </c>
      <c r="F1473">
        <v>16</v>
      </c>
      <c r="H1473">
        <f ca="1">_xlfn.IFNA(SUMIF(MG_3[Column3],Table6[POINTER],MG_3[TOTAL]),"")</f>
        <v>0</v>
      </c>
      <c r="I1473">
        <f ca="1">SUM(Table6[[#This Row],[AWAL]],Table6[[#This Row],[M_3]])</f>
        <v>16</v>
      </c>
    </row>
    <row r="1474" spans="2:9" hidden="1" x14ac:dyDescent="0.25">
      <c r="B1474" t="e">
        <f ca="1">MATCH(Table6[POINTER],MG_3[Column3],0)</f>
        <v>#N/A</v>
      </c>
      <c r="C14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pcboxp1036240</v>
      </c>
      <c r="D1474" t="s">
        <v>1490</v>
      </c>
      <c r="E1474" s="1">
        <v>240</v>
      </c>
      <c r="F1474">
        <v>9</v>
      </c>
      <c r="H1474">
        <f ca="1">_xlfn.IFNA(SUMIF(MG_3[Column3],Table6[POINTER],MG_3[TOTAL]),"")</f>
        <v>0</v>
      </c>
      <c r="I1474">
        <f ca="1">SUM(Table6[[#This Row],[AWAL]],Table6[[#This Row],[M_3]])</f>
        <v>9</v>
      </c>
    </row>
    <row r="1475" spans="2:9" hidden="1" x14ac:dyDescent="0.25">
      <c r="B1475" t="e">
        <f ca="1">MATCH(Table6[POINTER],MG_3[Column3],0)</f>
        <v>#N/A</v>
      </c>
      <c r="C14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pcfrozenmixdesignb200212ls</v>
      </c>
      <c r="D1475" t="s">
        <v>1491</v>
      </c>
      <c r="E1475" s="1" t="s">
        <v>3487</v>
      </c>
      <c r="F1475">
        <v>1</v>
      </c>
      <c r="H1475">
        <f ca="1">_xlfn.IFNA(SUMIF(MG_3[Column3],Table6[POINTER],MG_3[TOTAL]),"")</f>
        <v>0</v>
      </c>
      <c r="I1475">
        <f ca="1">SUM(Table6[[#This Row],[AWAL]],Table6[[#This Row],[M_3]])</f>
        <v>1</v>
      </c>
    </row>
    <row r="1476" spans="2:9" hidden="1" x14ac:dyDescent="0.25">
      <c r="B1476" t="e">
        <f ca="1">MATCH(Table6[POINTER],MG_3[Column3],0)</f>
        <v>#N/A</v>
      </c>
      <c r="C14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pcg3901pr1440pc</v>
      </c>
      <c r="D1476" t="s">
        <v>1492</v>
      </c>
      <c r="E1476" s="1" t="s">
        <v>3353</v>
      </c>
      <c r="F1476">
        <v>6</v>
      </c>
      <c r="H1476">
        <f ca="1">_xlfn.IFNA(SUMIF(MG_3[Column3],Table6[POINTER],MG_3[TOTAL]),"")</f>
        <v>0</v>
      </c>
      <c r="I1476">
        <f ca="1">SUM(Table6[[#This Row],[AWAL]],Table6[[#This Row],[M_3]])</f>
        <v>6</v>
      </c>
    </row>
    <row r="1477" spans="2:9" hidden="1" x14ac:dyDescent="0.25">
      <c r="B1477" t="e">
        <f ca="1">MATCH(Table6[POINTER],MG_3[Column3],0)</f>
        <v>#N/A</v>
      </c>
      <c r="C14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pcgp9315240pc</v>
      </c>
      <c r="D1477" t="s">
        <v>1493</v>
      </c>
      <c r="E1477" s="1" t="s">
        <v>3343</v>
      </c>
      <c r="F1477">
        <v>5</v>
      </c>
      <c r="H1477">
        <f ca="1">_xlfn.IFNA(SUMIF(MG_3[Column3],Table6[POINTER],MG_3[TOTAL]),"")</f>
        <v>0</v>
      </c>
      <c r="I1477">
        <f ca="1">SUM(Table6[[#This Row],[AWAL]],Table6[[#This Row],[M_3]])</f>
        <v>5</v>
      </c>
    </row>
    <row r="1478" spans="2:9" hidden="1" x14ac:dyDescent="0.25">
      <c r="B1478" t="e">
        <f ca="1">MATCH(Table6[POINTER],MG_3[Column3],0)</f>
        <v>#N/A</v>
      </c>
      <c r="C14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pcht405a144pc</v>
      </c>
      <c r="D1478" t="s">
        <v>1494</v>
      </c>
      <c r="E1478" s="1" t="s">
        <v>3312</v>
      </c>
      <c r="F1478">
        <v>4</v>
      </c>
      <c r="H1478">
        <f ca="1">_xlfn.IFNA(SUMIF(MG_3[Column3],Table6[POINTER],MG_3[TOTAL]),"")</f>
        <v>0</v>
      </c>
      <c r="I1478">
        <f ca="1">SUM(Table6[[#This Row],[AWAL]],Table6[[#This Row],[M_3]])</f>
        <v>4</v>
      </c>
    </row>
    <row r="1479" spans="2:9" hidden="1" x14ac:dyDescent="0.25">
      <c r="B1479" t="e">
        <f ca="1">MATCH(Table6[POINTER],MG_3[Column3],0)</f>
        <v>#N/A</v>
      </c>
      <c r="C14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pcimitasi252rest36ls</v>
      </c>
      <c r="D1479" t="s">
        <v>1495</v>
      </c>
      <c r="E1479" s="1" t="s">
        <v>3390</v>
      </c>
      <c r="F1479">
        <v>1</v>
      </c>
      <c r="H1479">
        <f ca="1">_xlfn.IFNA(SUMIF(MG_3[Column3],Table6[POINTER],MG_3[TOTAL]),"")</f>
        <v>0</v>
      </c>
      <c r="I1479">
        <f ca="1">SUM(Table6[[#This Row],[AWAL]],Table6[[#This Row],[M_3]])</f>
        <v>1</v>
      </c>
    </row>
    <row r="1480" spans="2:9" hidden="1" x14ac:dyDescent="0.25">
      <c r="B1480" t="e">
        <f ca="1">MATCH(Table6[POINTER],MG_3[Column3],0)</f>
        <v>#N/A</v>
      </c>
      <c r="C14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pcimitasi37230ls</v>
      </c>
      <c r="D1480" t="s">
        <v>1496</v>
      </c>
      <c r="E1480" s="1" t="s">
        <v>3347</v>
      </c>
      <c r="F1480">
        <v>3</v>
      </c>
      <c r="H1480">
        <f ca="1">_xlfn.IFNA(SUMIF(MG_3[Column3],Table6[POINTER],MG_3[TOTAL]),"")</f>
        <v>0</v>
      </c>
      <c r="I1480">
        <f ca="1">SUM(Table6[[#This Row],[AWAL]],Table6[[#This Row],[M_3]])</f>
        <v>3</v>
      </c>
    </row>
    <row r="1481" spans="2:9" hidden="1" x14ac:dyDescent="0.25">
      <c r="B1481" t="e">
        <f ca="1">MATCH(Table6[POINTER],MG_3[Column3],0)</f>
        <v>#N/A</v>
      </c>
      <c r="C14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pcimitasi373vintage30ls</v>
      </c>
      <c r="D1481" t="s">
        <v>1497</v>
      </c>
      <c r="E1481" s="1" t="s">
        <v>3347</v>
      </c>
      <c r="F1481">
        <v>8</v>
      </c>
      <c r="H1481">
        <f ca="1">_xlfn.IFNA(SUMIF(MG_3[Column3],Table6[POINTER],MG_3[TOTAL]),"")</f>
        <v>0</v>
      </c>
      <c r="I1481">
        <f ca="1">SUM(Table6[[#This Row],[AWAL]],Table6[[#This Row],[M_3]])</f>
        <v>8</v>
      </c>
    </row>
    <row r="1482" spans="2:9" hidden="1" x14ac:dyDescent="0.25">
      <c r="B1482" t="e">
        <f ca="1">MATCH(Table6[POINTER],MG_3[Column3],0)</f>
        <v>#N/A</v>
      </c>
      <c r="C14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pcisif4575a3235blk12ls</v>
      </c>
      <c r="D1482" t="s">
        <v>1498</v>
      </c>
      <c r="E1482" s="1" t="s">
        <v>3487</v>
      </c>
      <c r="F1482">
        <v>4</v>
      </c>
      <c r="H1482">
        <f ca="1">_xlfn.IFNA(SUMIF(MG_3[Column3],Table6[POINTER],MG_3[TOTAL]),"")</f>
        <v>0</v>
      </c>
      <c r="I1482">
        <f ca="1">SUM(Table6[[#This Row],[AWAL]],Table6[[#This Row],[M_3]])</f>
        <v>4</v>
      </c>
    </row>
    <row r="1483" spans="2:9" hidden="1" x14ac:dyDescent="0.25">
      <c r="B1483" t="e">
        <f ca="1">MATCH(Table6[POINTER],MG_3[Column3],0)</f>
        <v>#N/A</v>
      </c>
      <c r="C14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pcjx3852168pc</v>
      </c>
      <c r="D1483" t="s">
        <v>1499</v>
      </c>
      <c r="E1483" s="1" t="s">
        <v>3476</v>
      </c>
      <c r="F1483">
        <v>5</v>
      </c>
      <c r="H1483">
        <f ca="1">_xlfn.IFNA(SUMIF(MG_3[Column3],Table6[POINTER],MG_3[TOTAL]),"")</f>
        <v>0</v>
      </c>
      <c r="I1483">
        <f ca="1">SUM(Table6[[#This Row],[AWAL]],Table6[[#This Row],[M_3]])</f>
        <v>5</v>
      </c>
    </row>
    <row r="1484" spans="2:9" hidden="1" x14ac:dyDescent="0.25">
      <c r="B1484" t="e">
        <f ca="1">MATCH(Table6[POINTER],MG_3[Column3],0)</f>
        <v>#N/A</v>
      </c>
      <c r="C14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pckainberdirimm50ls</v>
      </c>
      <c r="D1484" t="s">
        <v>1500</v>
      </c>
      <c r="E1484" s="1" t="s">
        <v>3326</v>
      </c>
      <c r="F1484">
        <v>2</v>
      </c>
      <c r="H1484">
        <f ca="1">_xlfn.IFNA(SUMIF(MG_3[Column3],Table6[POINTER],MG_3[TOTAL]),"")</f>
        <v>0</v>
      </c>
      <c r="I1484">
        <f ca="1">SUM(Table6[[#This Row],[AWAL]],Table6[[#This Row],[M_3]])</f>
        <v>2</v>
      </c>
    </row>
    <row r="1485" spans="2:9" hidden="1" x14ac:dyDescent="0.25">
      <c r="B1485" t="e">
        <f ca="1">MATCH(Table6[POINTER],MG_3[Column3],0)</f>
        <v>#N/A</v>
      </c>
      <c r="C14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pckaininstartenagabaru36ls</v>
      </c>
      <c r="D1485" t="s">
        <v>1501</v>
      </c>
      <c r="E1485" s="1" t="s">
        <v>3390</v>
      </c>
      <c r="F1485">
        <v>2</v>
      </c>
      <c r="H1485">
        <f ca="1">_xlfn.IFNA(SUMIF(MG_3[Column3],Table6[POINTER],MG_3[TOTAL]),"")</f>
        <v>0</v>
      </c>
      <c r="I1485">
        <f ca="1">SUM(Table6[[#This Row],[AWAL]],Table6[[#This Row],[M_3]])</f>
        <v>2</v>
      </c>
    </row>
    <row r="1486" spans="2:9" hidden="1" x14ac:dyDescent="0.25">
      <c r="B1486" t="e">
        <f ca="1">MATCH(Table6[POINTER],MG_3[Column3],0)</f>
        <v>#N/A</v>
      </c>
      <c r="C14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pckartonkax21059issunicorn240pcs</v>
      </c>
      <c r="D1486" t="s">
        <v>1502</v>
      </c>
      <c r="E1486" s="1" t="s">
        <v>3337</v>
      </c>
      <c r="F1486">
        <v>1</v>
      </c>
      <c r="H1486">
        <f ca="1">_xlfn.IFNA(SUMIF(MG_3[Column3],Table6[POINTER],MG_3[TOTAL]),"")</f>
        <v>0</v>
      </c>
      <c r="I1486">
        <f ca="1">SUM(Table6[[#This Row],[AWAL]],Table6[[#This Row],[M_3]])</f>
        <v>1</v>
      </c>
    </row>
    <row r="1487" spans="2:9" hidden="1" x14ac:dyDescent="0.25">
      <c r="B1487" t="e">
        <f ca="1">MATCH(Table6[POINTER],MG_3[Column3],0)</f>
        <v>#N/A</v>
      </c>
      <c r="C14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pckartonkax21060issunicorn240pcs</v>
      </c>
      <c r="D1487" t="s">
        <v>1503</v>
      </c>
      <c r="E1487" s="1" t="s">
        <v>3337</v>
      </c>
      <c r="F1487">
        <v>1</v>
      </c>
      <c r="H1487">
        <f ca="1">_xlfn.IFNA(SUMIF(MG_3[Column3],Table6[POINTER],MG_3[TOTAL]),"")</f>
        <v>0</v>
      </c>
      <c r="I1487">
        <f ca="1">SUM(Table6[[#This Row],[AWAL]],Table6[[#This Row],[M_3]])</f>
        <v>1</v>
      </c>
    </row>
    <row r="1488" spans="2:9" hidden="1" x14ac:dyDescent="0.25">
      <c r="B1488" t="e">
        <f ca="1">MATCH(Table6[POINTER],MG_3[Column3],0)</f>
        <v>#N/A</v>
      </c>
      <c r="C14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pckartonmy001004blk240</v>
      </c>
      <c r="D1488" t="s">
        <v>1504</v>
      </c>
      <c r="E1488" s="1">
        <v>240</v>
      </c>
      <c r="F1488">
        <v>7</v>
      </c>
      <c r="H1488">
        <f ca="1">_xlfn.IFNA(SUMIF(MG_3[Column3],Table6[POINTER],MG_3[TOTAL]),"")</f>
        <v>0</v>
      </c>
      <c r="I1488">
        <f ca="1">SUM(Table6[[#This Row],[AWAL]],Table6[[#This Row],[M_3]])</f>
        <v>7</v>
      </c>
    </row>
    <row r="1489" spans="2:9" hidden="1" x14ac:dyDescent="0.25">
      <c r="B1489" t="e">
        <f ca="1">MATCH(Table6[POINTER],MG_3[Column3],0)</f>
        <v>#N/A</v>
      </c>
      <c r="C14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pckartonwy1257240pc</v>
      </c>
      <c r="D1489" t="s">
        <v>1505</v>
      </c>
      <c r="E1489" s="1" t="s">
        <v>3343</v>
      </c>
      <c r="F1489">
        <v>5</v>
      </c>
      <c r="H1489">
        <f ca="1">_xlfn.IFNA(SUMIF(MG_3[Column3],Table6[POINTER],MG_3[TOTAL]),"")</f>
        <v>0</v>
      </c>
      <c r="I1489">
        <f ca="1">SUM(Table6[[#This Row],[AWAL]],Table6[[#This Row],[M_3]])</f>
        <v>5</v>
      </c>
    </row>
    <row r="1490" spans="2:9" hidden="1" x14ac:dyDescent="0.25">
      <c r="B1490" t="e">
        <f ca="1">MATCH(Table6[POINTER],MG_3[Column3],0)</f>
        <v>#N/A</v>
      </c>
      <c r="C14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pckartonwy1258240pc</v>
      </c>
      <c r="D1490" t="s">
        <v>1506</v>
      </c>
      <c r="E1490" s="1" t="s">
        <v>3343</v>
      </c>
      <c r="F1490">
        <v>16</v>
      </c>
      <c r="H1490">
        <f ca="1">_xlfn.IFNA(SUMIF(MG_3[Column3],Table6[POINTER],MG_3[TOTAL]),"")</f>
        <v>0</v>
      </c>
      <c r="I1490">
        <f ca="1">SUM(Table6[[#This Row],[AWAL]],Table6[[#This Row],[M_3]])</f>
        <v>16</v>
      </c>
    </row>
    <row r="1491" spans="2:9" hidden="1" x14ac:dyDescent="0.25">
      <c r="B1491" t="e">
        <f ca="1">MATCH(Table6[POINTER],MG_3[Column3],0)</f>
        <v>#N/A</v>
      </c>
      <c r="C14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pckartonwy1263sorok288pc</v>
      </c>
      <c r="D1491" t="s">
        <v>1507</v>
      </c>
      <c r="E1491" s="1" t="s">
        <v>3497</v>
      </c>
      <c r="F1491">
        <v>9</v>
      </c>
      <c r="H1491">
        <f ca="1">_xlfn.IFNA(SUMIF(MG_3[Column3],Table6[POINTER],MG_3[TOTAL]),"")</f>
        <v>0</v>
      </c>
      <c r="I1491">
        <f ca="1">SUM(Table6[[#This Row],[AWAL]],Table6[[#This Row],[M_3]])</f>
        <v>9</v>
      </c>
    </row>
    <row r="1492" spans="2:9" hidden="1" x14ac:dyDescent="0.25">
      <c r="B1492" t="e">
        <f ca="1">MATCH(Table6[POINTER],MG_3[Column3],0)</f>
        <v>#N/A</v>
      </c>
      <c r="C14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pckartonwy1270blk240pc</v>
      </c>
      <c r="D1492" t="s">
        <v>1508</v>
      </c>
      <c r="E1492" s="1" t="s">
        <v>3343</v>
      </c>
      <c r="F1492">
        <v>5</v>
      </c>
      <c r="H1492">
        <f ca="1">_xlfn.IFNA(SUMIF(MG_3[Column3],Table6[POINTER],MG_3[TOTAL]),"")</f>
        <v>0</v>
      </c>
      <c r="I1492">
        <f ca="1">SUM(Table6[[#This Row],[AWAL]],Table6[[#This Row],[M_3]])</f>
        <v>5</v>
      </c>
    </row>
    <row r="1493" spans="2:9" hidden="1" x14ac:dyDescent="0.25">
      <c r="B1493" t="e">
        <f ca="1">MATCH(Table6[POINTER],MG_3[Column3],0)</f>
        <v>#N/A</v>
      </c>
      <c r="C14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pckayagi1160615912ls</v>
      </c>
      <c r="D1493" t="s">
        <v>1509</v>
      </c>
      <c r="E1493" s="1" t="s">
        <v>3487</v>
      </c>
      <c r="F1493">
        <v>2</v>
      </c>
      <c r="H1493">
        <f ca="1">_xlfn.IFNA(SUMIF(MG_3[Column3],Table6[POINTER],MG_3[TOTAL]),"")</f>
        <v>0</v>
      </c>
      <c r="I1493">
        <f ca="1">SUM(Table6[[#This Row],[AWAL]],Table6[[#This Row],[M_3]])</f>
        <v>2</v>
      </c>
    </row>
    <row r="1494" spans="2:9" hidden="1" x14ac:dyDescent="0.25">
      <c r="B1494" t="e">
        <f ca="1">MATCH(Table6[POINTER],MG_3[Column3],0)</f>
        <v>#N/A</v>
      </c>
      <c r="C14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pcklg1609144ls</v>
      </c>
      <c r="D1494" t="s">
        <v>1510</v>
      </c>
      <c r="E1494" s="1" t="s">
        <v>3359</v>
      </c>
      <c r="F1494">
        <v>2</v>
      </c>
      <c r="H1494">
        <f ca="1">_xlfn.IFNA(SUMIF(MG_3[Column3],Table6[POINTER],MG_3[TOTAL]),"")</f>
        <v>0</v>
      </c>
      <c r="I1494">
        <f ca="1">SUM(Table6[[#This Row],[AWAL]],Table6[[#This Row],[M_3]])</f>
        <v>2</v>
      </c>
    </row>
    <row r="1495" spans="2:9" hidden="1" x14ac:dyDescent="0.25">
      <c r="B1495" t="e">
        <f ca="1">MATCH(Table6[POINTER],MG_3[Column3],0)</f>
        <v>#N/A</v>
      </c>
      <c r="C14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pcklg1915144pcs</v>
      </c>
      <c r="D1495" t="s">
        <v>1511</v>
      </c>
      <c r="E1495" s="1" t="s">
        <v>3366</v>
      </c>
      <c r="F1495">
        <v>1</v>
      </c>
      <c r="H1495">
        <f ca="1">_xlfn.IFNA(SUMIF(MG_3[Column3],Table6[POINTER],MG_3[TOTAL]),"")</f>
        <v>0</v>
      </c>
      <c r="I1495">
        <f ca="1">SUM(Table6[[#This Row],[AWAL]],Table6[[#This Row],[M_3]])</f>
        <v>1</v>
      </c>
    </row>
    <row r="1496" spans="2:9" hidden="1" x14ac:dyDescent="0.25">
      <c r="B1496" t="e">
        <f ca="1">MATCH(Table6[POINTER],MG_3[Column3],0)</f>
        <v>#N/A</v>
      </c>
      <c r="C14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pcklg905mobil120pcs</v>
      </c>
      <c r="D1496" t="s">
        <v>1512</v>
      </c>
      <c r="E1496" s="1" t="s">
        <v>3313</v>
      </c>
      <c r="F1496">
        <v>7</v>
      </c>
      <c r="H1496">
        <f ca="1">_xlfn.IFNA(SUMIF(MG_3[Column3],Table6[POINTER],MG_3[TOTAL]),"")</f>
        <v>0</v>
      </c>
      <c r="I1496">
        <f ca="1">SUM(Table6[[#This Row],[AWAL]],Table6[[#This Row],[M_3]])</f>
        <v>7</v>
      </c>
    </row>
    <row r="1497" spans="2:9" hidden="1" x14ac:dyDescent="0.25">
      <c r="B1497" t="e">
        <f ca="1">MATCH(Table6[POINTER],MG_3[Column3],0)</f>
        <v>#N/A</v>
      </c>
      <c r="C14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pcklgad070144pcs</v>
      </c>
      <c r="D1497" t="s">
        <v>1513</v>
      </c>
      <c r="E1497" s="1" t="s">
        <v>3366</v>
      </c>
      <c r="F1497">
        <v>1</v>
      </c>
      <c r="H1497">
        <f ca="1">_xlfn.IFNA(SUMIF(MG_3[Column3],Table6[POINTER],MG_3[TOTAL]),"")</f>
        <v>0</v>
      </c>
      <c r="I1497">
        <f ca="1">SUM(Table6[[#This Row],[AWAL]],Table6[[#This Row],[M_3]])</f>
        <v>1</v>
      </c>
    </row>
    <row r="1498" spans="2:9" hidden="1" x14ac:dyDescent="0.25">
      <c r="B1498" t="e">
        <f ca="1">MATCH(Table6[POINTER],MG_3[Column3],0)</f>
        <v>#N/A</v>
      </c>
      <c r="C14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pcklgb233120</v>
      </c>
      <c r="D1498" t="s">
        <v>1514</v>
      </c>
      <c r="E1498" s="1">
        <v>120</v>
      </c>
      <c r="F1498">
        <v>2</v>
      </c>
      <c r="H1498">
        <f ca="1">_xlfn.IFNA(SUMIF(MG_3[Column3],Table6[POINTER],MG_3[TOTAL]),"")</f>
        <v>0</v>
      </c>
      <c r="I1498">
        <f ca="1">SUM(Table6[[#This Row],[AWAL]],Table6[[#This Row],[M_3]])</f>
        <v>2</v>
      </c>
    </row>
    <row r="1499" spans="2:9" hidden="1" x14ac:dyDescent="0.25">
      <c r="B1499" t="e">
        <f ca="1">MATCH(Table6[POINTER],MG_3[Column3],0)</f>
        <v>#N/A</v>
      </c>
      <c r="C14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pcklgb56905120pc</v>
      </c>
      <c r="D1499" t="s">
        <v>1515</v>
      </c>
      <c r="E1499" s="1" t="s">
        <v>3385</v>
      </c>
      <c r="F1499">
        <v>1</v>
      </c>
      <c r="H1499">
        <f ca="1">_xlfn.IFNA(SUMIF(MG_3[Column3],Table6[POINTER],MG_3[TOTAL]),"")</f>
        <v>0</v>
      </c>
      <c r="I1499">
        <f ca="1">SUM(Table6[[#This Row],[AWAL]],Table6[[#This Row],[M_3]])</f>
        <v>1</v>
      </c>
    </row>
    <row r="1500" spans="2:9" hidden="1" x14ac:dyDescent="0.25">
      <c r="B1500" t="e">
        <f ca="1">MATCH(Table6[POINTER],MG_3[Column3],0)</f>
        <v>#N/A</v>
      </c>
      <c r="C15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pcklgb5691060pc</v>
      </c>
      <c r="D1500" t="s">
        <v>1516</v>
      </c>
      <c r="E1500" s="1" t="s">
        <v>3316</v>
      </c>
      <c r="F1500">
        <v>2</v>
      </c>
      <c r="H1500">
        <f ca="1">_xlfn.IFNA(SUMIF(MG_3[Column3],Table6[POINTER],MG_3[TOTAL]),"")</f>
        <v>0</v>
      </c>
      <c r="I1500">
        <f ca="1">SUM(Table6[[#This Row],[AWAL]],Table6[[#This Row],[M_3]])</f>
        <v>2</v>
      </c>
    </row>
    <row r="1501" spans="2:9" hidden="1" x14ac:dyDescent="0.25">
      <c r="B1501" t="e">
        <f ca="1">MATCH(Table6[POINTER],MG_3[Column3],0)</f>
        <v>#N/A</v>
      </c>
      <c r="C15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pcklgb652200pc</v>
      </c>
      <c r="D1501" t="s">
        <v>1517</v>
      </c>
      <c r="E1501" s="1" t="s">
        <v>3438</v>
      </c>
      <c r="F1501">
        <v>8</v>
      </c>
      <c r="H1501">
        <f ca="1">_xlfn.IFNA(SUMIF(MG_3[Column3],Table6[POINTER],MG_3[TOTAL]),"")</f>
        <v>0</v>
      </c>
      <c r="I1501">
        <f ca="1">SUM(Table6[[#This Row],[AWAL]],Table6[[#This Row],[M_3]])</f>
        <v>8</v>
      </c>
    </row>
    <row r="1502" spans="2:9" hidden="1" x14ac:dyDescent="0.25">
      <c r="B1502" t="e">
        <f ca="1">MATCH(Table6[POINTER],MG_3[Column3],0)</f>
        <v>#N/A</v>
      </c>
      <c r="C15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pcklgcarsmurfb6815681612ls</v>
      </c>
      <c r="D1502" t="s">
        <v>1518</v>
      </c>
      <c r="E1502" s="1" t="s">
        <v>3487</v>
      </c>
      <c r="F1502">
        <v>4</v>
      </c>
      <c r="H1502">
        <f ca="1">_xlfn.IFNA(SUMIF(MG_3[Column3],Table6[POINTER],MG_3[TOTAL]),"")</f>
        <v>0</v>
      </c>
      <c r="I1502">
        <f ca="1">SUM(Table6[[#This Row],[AWAL]],Table6[[#This Row],[M_3]])</f>
        <v>4</v>
      </c>
    </row>
    <row r="1503" spans="2:9" hidden="1" x14ac:dyDescent="0.25">
      <c r="B1503" t="e">
        <f ca="1">MATCH(Table6[POINTER],MG_3[Column3],0)</f>
        <v>#N/A</v>
      </c>
      <c r="C15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pcklgcc1008isi72pcs</v>
      </c>
      <c r="D1503" t="s">
        <v>1519</v>
      </c>
      <c r="E1503" s="1" t="s">
        <v>3485</v>
      </c>
      <c r="F1503">
        <v>12</v>
      </c>
      <c r="H1503">
        <f ca="1">_xlfn.IFNA(SUMIF(MG_3[Column3],Table6[POINTER],MG_3[TOTAL]),"")</f>
        <v>0</v>
      </c>
      <c r="I1503">
        <f ca="1">SUM(Table6[[#This Row],[AWAL]],Table6[[#This Row],[M_3]])</f>
        <v>12</v>
      </c>
    </row>
    <row r="1504" spans="2:9" hidden="1" x14ac:dyDescent="0.25">
      <c r="B1504" t="e">
        <f ca="1">MATCH(Table6[POINTER],MG_3[Column3],0)</f>
        <v>#N/A</v>
      </c>
      <c r="C15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pcklgd1310ls</v>
      </c>
      <c r="D1504" t="s">
        <v>1520</v>
      </c>
      <c r="E1504" s="1" t="s">
        <v>3379</v>
      </c>
      <c r="F1504">
        <v>58</v>
      </c>
      <c r="H1504">
        <f ca="1">_xlfn.IFNA(SUMIF(MG_3[Column3],Table6[POINTER],MG_3[TOTAL]),"")</f>
        <v>0</v>
      </c>
      <c r="I1504">
        <f ca="1">SUM(Table6[[#This Row],[AWAL]],Table6[[#This Row],[M_3]])</f>
        <v>58</v>
      </c>
    </row>
    <row r="1505" spans="2:9" hidden="1" x14ac:dyDescent="0.25">
      <c r="B1505" t="e">
        <f ca="1">MATCH(Table6[POINTER],MG_3[Column3],0)</f>
        <v>#N/A</v>
      </c>
      <c r="C15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pcklgd810ls</v>
      </c>
      <c r="D1505" t="s">
        <v>1521</v>
      </c>
      <c r="E1505" s="1" t="s">
        <v>3379</v>
      </c>
      <c r="F1505">
        <v>3</v>
      </c>
      <c r="H1505">
        <f ca="1">_xlfn.IFNA(SUMIF(MG_3[Column3],Table6[POINTER],MG_3[TOTAL]),"")</f>
        <v>0</v>
      </c>
      <c r="I1505">
        <f ca="1">SUM(Table6[[#This Row],[AWAL]],Table6[[#This Row],[M_3]])</f>
        <v>3</v>
      </c>
    </row>
    <row r="1506" spans="2:9" hidden="1" x14ac:dyDescent="0.25">
      <c r="B1506" t="e">
        <f ca="1">MATCH(Table6[POINTER],MG_3[Column3],0)</f>
        <v>#N/A</v>
      </c>
      <c r="C15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pcklgdisneysmurff43c12010612ls</v>
      </c>
      <c r="D1506" t="s">
        <v>1522</v>
      </c>
      <c r="E1506" s="1" t="s">
        <v>3487</v>
      </c>
      <c r="F1506">
        <v>10</v>
      </c>
      <c r="H1506">
        <f ca="1">_xlfn.IFNA(SUMIF(MG_3[Column3],Table6[POINTER],MG_3[TOTAL]),"")</f>
        <v>0</v>
      </c>
      <c r="I1506">
        <f ca="1">SUM(Table6[[#This Row],[AWAL]],Table6[[#This Row],[M_3]])</f>
        <v>10</v>
      </c>
    </row>
    <row r="1507" spans="2:9" hidden="1" x14ac:dyDescent="0.25">
      <c r="B1507" t="e">
        <f ca="1">MATCH(Table6[POINTER],MG_3[Column3],0)</f>
        <v>#N/A</v>
      </c>
      <c r="C15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pcklgdkk28872pc</v>
      </c>
      <c r="D1507" t="s">
        <v>1523</v>
      </c>
      <c r="E1507" s="1" t="s">
        <v>3384</v>
      </c>
      <c r="F1507">
        <v>2</v>
      </c>
      <c r="H1507">
        <f ca="1">_xlfn.IFNA(SUMIF(MG_3[Column3],Table6[POINTER],MG_3[TOTAL]),"")</f>
        <v>0</v>
      </c>
      <c r="I1507">
        <f ca="1">SUM(Table6[[#This Row],[AWAL]],Table6[[#This Row],[M_3]])</f>
        <v>2</v>
      </c>
    </row>
    <row r="1508" spans="2:9" hidden="1" x14ac:dyDescent="0.25">
      <c r="B1508" t="e">
        <f ca="1">MATCH(Table6[POINTER],MG_3[Column3],0)</f>
        <v>#N/A</v>
      </c>
      <c r="C15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pcklgh1113sheepc12014200pc</v>
      </c>
      <c r="D1508" t="s">
        <v>1524</v>
      </c>
      <c r="E1508" s="1" t="s">
        <v>3438</v>
      </c>
      <c r="F1508">
        <v>20</v>
      </c>
      <c r="H1508">
        <f ca="1">_xlfn.IFNA(SUMIF(MG_3[Column3],Table6[POINTER],MG_3[TOTAL]),"")</f>
        <v>0</v>
      </c>
      <c r="I1508">
        <f ca="1">SUM(Table6[[#This Row],[AWAL]],Table6[[#This Row],[M_3]])</f>
        <v>20</v>
      </c>
    </row>
    <row r="1509" spans="2:9" hidden="1" x14ac:dyDescent="0.25">
      <c r="B1509" t="e">
        <f ca="1">MATCH(Table6[POINTER],MG_3[Column3],0)</f>
        <v>#N/A</v>
      </c>
      <c r="C15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pcklgk597mobil144pcs</v>
      </c>
      <c r="D1509" t="s">
        <v>3807</v>
      </c>
      <c r="E1509" s="1" t="s">
        <v>3366</v>
      </c>
      <c r="F1509">
        <v>53</v>
      </c>
      <c r="G1509" t="s">
        <v>3813</v>
      </c>
      <c r="H1509">
        <f ca="1">_xlfn.IFNA(SUMIF(MG_3[Column3],Table6[POINTER],MG_3[TOTAL]),"")</f>
        <v>0</v>
      </c>
      <c r="I1509">
        <f ca="1">SUM(Table6[[#This Row],[AWAL]],Table6[[#This Row],[M_3]])</f>
        <v>53</v>
      </c>
    </row>
    <row r="1510" spans="2:9" hidden="1" x14ac:dyDescent="0.25">
      <c r="B1510" t="e">
        <f ca="1">MATCH(Table6[POINTER],MG_3[Column3],0)</f>
        <v>#N/A</v>
      </c>
      <c r="C15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pcklgkaraktersn7109144pc</v>
      </c>
      <c r="D1510" t="s">
        <v>1525</v>
      </c>
      <c r="E1510" s="1" t="s">
        <v>3312</v>
      </c>
      <c r="F1510">
        <v>1</v>
      </c>
      <c r="H1510">
        <f ca="1">_xlfn.IFNA(SUMIF(MG_3[Column3],Table6[POINTER],MG_3[TOTAL]),"")</f>
        <v>0</v>
      </c>
      <c r="I1510">
        <f ca="1">SUM(Table6[[#This Row],[AWAL]],Table6[[#This Row],[M_3]])</f>
        <v>1</v>
      </c>
    </row>
    <row r="1511" spans="2:9" hidden="1" x14ac:dyDescent="0.25">
      <c r="B1511" t="e">
        <f ca="1">MATCH(Table6[POINTER],MG_3[Column3],0)</f>
        <v>#N/A</v>
      </c>
      <c r="C15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pcklglpy99108x215x453sd120pcs</v>
      </c>
      <c r="D1511" t="s">
        <v>1526</v>
      </c>
      <c r="E1511" s="1" t="s">
        <v>3313</v>
      </c>
      <c r="F1511">
        <v>1</v>
      </c>
      <c r="H1511">
        <f ca="1">_xlfn.IFNA(SUMIF(MG_3[Column3],Table6[POINTER],MG_3[TOTAL]),"")</f>
        <v>0</v>
      </c>
      <c r="I1511">
        <f ca="1">SUM(Table6[[#This Row],[AWAL]],Table6[[#This Row],[M_3]])</f>
        <v>1</v>
      </c>
    </row>
    <row r="1512" spans="2:9" hidden="1" x14ac:dyDescent="0.25">
      <c r="B1512" t="e">
        <f ca="1">MATCH(Table6[POINTER],MG_3[Column3],0)</f>
        <v>#N/A</v>
      </c>
      <c r="C15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pcklgqz1011kalkulator160pc</v>
      </c>
      <c r="D1512" t="s">
        <v>1527</v>
      </c>
      <c r="E1512" s="1" t="s">
        <v>3334</v>
      </c>
      <c r="F1512">
        <v>2</v>
      </c>
      <c r="H1512">
        <f ca="1">_xlfn.IFNA(SUMIF(MG_3[Column3],Table6[POINTER],MG_3[TOTAL]),"")</f>
        <v>0</v>
      </c>
      <c r="I1512">
        <f ca="1">SUM(Table6[[#This Row],[AWAL]],Table6[[#This Row],[M_3]])</f>
        <v>2</v>
      </c>
    </row>
    <row r="1513" spans="2:9" hidden="1" x14ac:dyDescent="0.25">
      <c r="B1513" t="e">
        <f ca="1">MATCH(Table6[POINTER],MG_3[Column3],0)</f>
        <v>#N/A</v>
      </c>
      <c r="C15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pcklgreta84192pc</v>
      </c>
      <c r="D1513" t="s">
        <v>1528</v>
      </c>
      <c r="E1513" s="1" t="s">
        <v>3483</v>
      </c>
      <c r="F1513">
        <v>2</v>
      </c>
      <c r="H1513">
        <f ca="1">_xlfn.IFNA(SUMIF(MG_3[Column3],Table6[POINTER],MG_3[TOTAL]),"")</f>
        <v>0</v>
      </c>
      <c r="I1513">
        <f ca="1">SUM(Table6[[#This Row],[AWAL]],Table6[[#This Row],[M_3]])</f>
        <v>2</v>
      </c>
    </row>
    <row r="1514" spans="2:9" hidden="1" x14ac:dyDescent="0.25">
      <c r="B1514" t="e">
        <f ca="1">MATCH(Table6[POINTER],MG_3[Column3],0)</f>
        <v>#N/A</v>
      </c>
      <c r="C15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pcklgretd94kotak180pc</v>
      </c>
      <c r="D1514" t="s">
        <v>1529</v>
      </c>
      <c r="E1514" s="1" t="s">
        <v>3387</v>
      </c>
      <c r="F1514">
        <v>3</v>
      </c>
      <c r="H1514">
        <f ca="1">_xlfn.IFNA(SUMIF(MG_3[Column3],Table6[POINTER],MG_3[TOTAL]),"")</f>
        <v>0</v>
      </c>
      <c r="I1514">
        <f ca="1">SUM(Table6[[#This Row],[AWAL]],Table6[[#This Row],[M_3]])</f>
        <v>3</v>
      </c>
    </row>
    <row r="1515" spans="2:9" hidden="1" x14ac:dyDescent="0.25">
      <c r="B1515" t="e">
        <f ca="1">MATCH(Table6[POINTER],MG_3[Column3],0)</f>
        <v>#N/A</v>
      </c>
      <c r="C15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pcklgsetkt6601blk192</v>
      </c>
      <c r="D1515" t="s">
        <v>1530</v>
      </c>
      <c r="E1515" s="1">
        <v>192</v>
      </c>
      <c r="F1515">
        <v>39</v>
      </c>
      <c r="H1515">
        <f ca="1">_xlfn.IFNA(SUMIF(MG_3[Column3],Table6[POINTER],MG_3[TOTAL]),"")</f>
        <v>0</v>
      </c>
      <c r="I1515">
        <f ca="1">SUM(Table6[[#This Row],[AWAL]],Table6[[#This Row],[M_3]])</f>
        <v>39</v>
      </c>
    </row>
    <row r="1516" spans="2:9" hidden="1" x14ac:dyDescent="0.25">
      <c r="B1516" t="e">
        <f ca="1">MATCH(Table6[POINTER],MG_3[Column3],0)</f>
        <v>#N/A</v>
      </c>
      <c r="C15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pcklgsusunsika20ls</v>
      </c>
      <c r="D1516" t="s">
        <v>1531</v>
      </c>
      <c r="E1516" s="1" t="s">
        <v>3309</v>
      </c>
      <c r="F1516">
        <v>12</v>
      </c>
      <c r="H1516">
        <f ca="1">_xlfn.IFNA(SUMIF(MG_3[Column3],Table6[POINTER],MG_3[TOTAL]),"")</f>
        <v>0</v>
      </c>
      <c r="I1516">
        <f ca="1">SUM(Table6[[#This Row],[AWAL]],Table6[[#This Row],[M_3]])</f>
        <v>12</v>
      </c>
    </row>
    <row r="1517" spans="2:9" hidden="1" x14ac:dyDescent="0.25">
      <c r="B1517" t="e">
        <f ca="1">MATCH(Table6[POINTER],MG_3[Column3],0)</f>
        <v>#N/A</v>
      </c>
      <c r="C15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pcklgty552160pcs</v>
      </c>
      <c r="D1517" t="s">
        <v>1532</v>
      </c>
      <c r="E1517" s="1" t="s">
        <v>3338</v>
      </c>
      <c r="F1517">
        <v>46</v>
      </c>
      <c r="H1517">
        <f ca="1">_xlfn.IFNA(SUMIF(MG_3[Column3],Table6[POINTER],MG_3[TOTAL]),"")</f>
        <v>0</v>
      </c>
      <c r="I1517">
        <f ca="1">SUM(Table6[[#This Row],[AWAL]],Table6[[#This Row],[M_3]])</f>
        <v>46</v>
      </c>
    </row>
    <row r="1518" spans="2:9" hidden="1" x14ac:dyDescent="0.25">
      <c r="B1518" t="e">
        <f ca="1">MATCH(Table6[POINTER],MG_3[Column3],0)</f>
        <v>#N/A</v>
      </c>
      <c r="C15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pcklgxd3348minionxhr192pcs</v>
      </c>
      <c r="D1518" t="s">
        <v>1533</v>
      </c>
      <c r="E1518" s="1" t="s">
        <v>3496</v>
      </c>
      <c r="F1518">
        <v>7</v>
      </c>
      <c r="H1518">
        <f ca="1">_xlfn.IFNA(SUMIF(MG_3[Column3],Table6[POINTER],MG_3[TOTAL]),"")</f>
        <v>0</v>
      </c>
      <c r="I1518">
        <f ca="1">SUM(Table6[[#This Row],[AWAL]],Table6[[#This Row],[M_3]])</f>
        <v>7</v>
      </c>
    </row>
    <row r="1519" spans="2:9" hidden="1" x14ac:dyDescent="0.25">
      <c r="B1519" t="e">
        <f ca="1">MATCH(Table6[POINTER],MG_3[Column3],0)</f>
        <v>#N/A</v>
      </c>
      <c r="C15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pcklgxd3348peppapigx2192pcs</v>
      </c>
      <c r="D1519" t="s">
        <v>1534</v>
      </c>
      <c r="E1519" s="1" t="s">
        <v>3496</v>
      </c>
      <c r="F1519">
        <v>7</v>
      </c>
      <c r="H1519">
        <f ca="1">_xlfn.IFNA(SUMIF(MG_3[Column3],Table6[POINTER],MG_3[TOTAL]),"")</f>
        <v>0</v>
      </c>
      <c r="I1519">
        <f ca="1">SUM(Table6[[#This Row],[AWAL]],Table6[[#This Row],[M_3]])</f>
        <v>7</v>
      </c>
    </row>
    <row r="1520" spans="2:9" hidden="1" x14ac:dyDescent="0.25">
      <c r="B1520" t="e">
        <f ca="1">MATCH(Table6[POINTER],MG_3[Column3],0)</f>
        <v>#N/A</v>
      </c>
      <c r="C15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pcklgzg691312ls</v>
      </c>
      <c r="D1520" t="s">
        <v>1535</v>
      </c>
      <c r="E1520" s="1" t="s">
        <v>3487</v>
      </c>
      <c r="F1520">
        <v>14</v>
      </c>
      <c r="H1520">
        <f ca="1">_xlfn.IFNA(SUMIF(MG_3[Column3],Table6[POINTER],MG_3[TOTAL]),"")</f>
        <v>0</v>
      </c>
      <c r="I1520">
        <f ca="1">SUM(Table6[[#This Row],[AWAL]],Table6[[#This Row],[M_3]])</f>
        <v>14</v>
      </c>
    </row>
    <row r="1521" spans="2:9" hidden="1" x14ac:dyDescent="0.25">
      <c r="B1521" t="e">
        <f ca="1">MATCH(Table6[POINTER],MG_3[Column3],0)</f>
        <v>#N/A</v>
      </c>
      <c r="C15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pckm2wtp12lsn</v>
      </c>
      <c r="D1521" t="s">
        <v>1536</v>
      </c>
      <c r="E1521" s="1" t="s">
        <v>3482</v>
      </c>
      <c r="F1521">
        <v>2</v>
      </c>
      <c r="H1521">
        <f ca="1">_xlfn.IFNA(SUMIF(MG_3[Column3],Table6[POINTER],MG_3[TOTAL]),"")</f>
        <v>0</v>
      </c>
      <c r="I1521">
        <f ca="1">SUM(Table6[[#This Row],[AWAL]],Table6[[#This Row],[M_3]])</f>
        <v>2</v>
      </c>
    </row>
    <row r="1522" spans="2:9" hidden="1" x14ac:dyDescent="0.25">
      <c r="B1522" t="e">
        <f ca="1">MATCH(Table6[POINTER],MG_3[Column3],0)</f>
        <v>#N/A</v>
      </c>
      <c r="C15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pckm215311a212ls</v>
      </c>
      <c r="D1522" t="s">
        <v>1537</v>
      </c>
      <c r="E1522" s="1" t="s">
        <v>3487</v>
      </c>
      <c r="F1522">
        <v>7</v>
      </c>
      <c r="H1522">
        <f ca="1">_xlfn.IFNA(SUMIF(MG_3[Column3],Table6[POINTER],MG_3[TOTAL]),"")</f>
        <v>0</v>
      </c>
      <c r="I1522">
        <f ca="1">SUM(Table6[[#This Row],[AWAL]],Table6[[#This Row],[M_3]])</f>
        <v>7</v>
      </c>
    </row>
    <row r="1523" spans="2:9" hidden="1" x14ac:dyDescent="0.25">
      <c r="B1523" t="e">
        <f ca="1">MATCH(Table6[POINTER],MG_3[Column3],0)</f>
        <v>#N/A</v>
      </c>
      <c r="C15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pckm2211km23712ls</v>
      </c>
      <c r="D1523" t="s">
        <v>1538</v>
      </c>
      <c r="E1523" s="1" t="s">
        <v>3487</v>
      </c>
      <c r="F1523">
        <v>18</v>
      </c>
      <c r="H1523">
        <f ca="1">_xlfn.IFNA(SUMIF(MG_3[Column3],Table6[POINTER],MG_3[TOTAL]),"")</f>
        <v>0</v>
      </c>
      <c r="I1523">
        <f ca="1">SUM(Table6[[#This Row],[AWAL]],Table6[[#This Row],[M_3]])</f>
        <v>18</v>
      </c>
    </row>
    <row r="1524" spans="2:9" hidden="1" x14ac:dyDescent="0.25">
      <c r="B1524" t="e">
        <f ca="1">MATCH(Table6[POINTER],MG_3[Column3],0)</f>
        <v>#N/A</v>
      </c>
      <c r="C15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pckm30cblk16ls</v>
      </c>
      <c r="D1524" t="s">
        <v>1539</v>
      </c>
      <c r="E1524" s="1" t="s">
        <v>3490</v>
      </c>
      <c r="F1524">
        <v>10</v>
      </c>
      <c r="H1524">
        <f ca="1">_xlfn.IFNA(SUMIF(MG_3[Column3],Table6[POINTER],MG_3[TOTAL]),"")</f>
        <v>0</v>
      </c>
      <c r="I1524">
        <f ca="1">SUM(Table6[[#This Row],[AWAL]],Table6[[#This Row],[M_3]])</f>
        <v>10</v>
      </c>
    </row>
    <row r="1525" spans="2:9" hidden="1" x14ac:dyDescent="0.25">
      <c r="B1525" t="e">
        <f ca="1">MATCH(Table6[POINTER],MG_3[Column3],0)</f>
        <v>#N/A</v>
      </c>
      <c r="C15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pckm3115</v>
      </c>
      <c r="D1525" t="s">
        <v>1540</v>
      </c>
      <c r="E1525" s="1" t="s">
        <v>3370</v>
      </c>
      <c r="F1525">
        <v>1</v>
      </c>
      <c r="H1525">
        <f ca="1">_xlfn.IFNA(SUMIF(MG_3[Column3],Table6[POINTER],MG_3[TOTAL]),"")</f>
        <v>0</v>
      </c>
      <c r="I1525">
        <f ca="1">SUM(Table6[[#This Row],[AWAL]],Table6[[#This Row],[M_3]])</f>
        <v>1</v>
      </c>
    </row>
    <row r="1526" spans="2:9" hidden="1" x14ac:dyDescent="0.25">
      <c r="B1526" t="e">
        <f ca="1">MATCH(Table6[POINTER],MG_3[Column3],0)</f>
        <v>#N/A</v>
      </c>
      <c r="C15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pckode1susunbiasa8003168pcs</v>
      </c>
      <c r="D1526" t="s">
        <v>1541</v>
      </c>
      <c r="E1526" s="1" t="s">
        <v>3629</v>
      </c>
      <c r="F1526">
        <v>4</v>
      </c>
      <c r="H1526">
        <f ca="1">_xlfn.IFNA(SUMIF(MG_3[Column3],Table6[POINTER],MG_3[TOTAL]),"")</f>
        <v>0</v>
      </c>
      <c r="I1526">
        <f ca="1">SUM(Table6[[#This Row],[AWAL]],Table6[[#This Row],[M_3]])</f>
        <v>4</v>
      </c>
    </row>
    <row r="1527" spans="2:9" hidden="1" x14ac:dyDescent="0.25">
      <c r="B1527" t="e">
        <f ca="1">MATCH(Table6[POINTER],MG_3[Column3],0)</f>
        <v>#N/A</v>
      </c>
      <c r="C15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pckode1susunkalkulator8003168pcs</v>
      </c>
      <c r="D1527" t="s">
        <v>1542</v>
      </c>
      <c r="E1527" s="1" t="s">
        <v>3629</v>
      </c>
      <c r="F1527">
        <v>7</v>
      </c>
      <c r="H1527">
        <f ca="1">_xlfn.IFNA(SUMIF(MG_3[Column3],Table6[POINTER],MG_3[TOTAL]),"")</f>
        <v>0</v>
      </c>
      <c r="I1527">
        <f ca="1">SUM(Table6[[#This Row],[AWAL]],Table6[[#This Row],[M_3]])</f>
        <v>7</v>
      </c>
    </row>
    <row r="1528" spans="2:9" hidden="1" x14ac:dyDescent="0.25">
      <c r="B1528" t="e">
        <f ca="1">MATCH(Table6[POINTER],MG_3[Column3],0)</f>
        <v>#N/A</v>
      </c>
      <c r="C15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pckode3ssna2020d96pcs</v>
      </c>
      <c r="D1528" t="s">
        <v>1543</v>
      </c>
      <c r="E1528" s="1" t="s">
        <v>3369</v>
      </c>
      <c r="F1528">
        <v>7</v>
      </c>
      <c r="H1528">
        <f ca="1">_xlfn.IFNA(SUMIF(MG_3[Column3],Table6[POINTER],MG_3[TOTAL]),"")</f>
        <v>0</v>
      </c>
      <c r="I1528">
        <f ca="1">SUM(Table6[[#This Row],[AWAL]],Table6[[#This Row],[M_3]])</f>
        <v>7</v>
      </c>
    </row>
    <row r="1529" spans="2:9" hidden="1" x14ac:dyDescent="0.25">
      <c r="B1529" t="e">
        <f ca="1">MATCH(Table6[POINTER],MG_3[Column3],0)</f>
        <v>#N/A</v>
      </c>
      <c r="C15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pckodek22168pc</v>
      </c>
      <c r="D1529" t="s">
        <v>1544</v>
      </c>
      <c r="E1529" s="1" t="s">
        <v>3476</v>
      </c>
      <c r="F1529">
        <v>38</v>
      </c>
      <c r="H1529">
        <f ca="1">_xlfn.IFNA(SUMIF(MG_3[Column3],Table6[POINTER],MG_3[TOTAL]),"")</f>
        <v>0</v>
      </c>
      <c r="I1529">
        <f ca="1">SUM(Table6[[#This Row],[AWAL]],Table6[[#This Row],[M_3]])</f>
        <v>38</v>
      </c>
    </row>
    <row r="1530" spans="2:9" hidden="1" x14ac:dyDescent="0.25">
      <c r="B1530" t="e">
        <f ca="1">MATCH(Table6[POINTER],MG_3[Column3],0)</f>
        <v>#N/A</v>
      </c>
      <c r="C15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pckw225572pc</v>
      </c>
      <c r="D1530" t="s">
        <v>1545</v>
      </c>
      <c r="E1530" s="1" t="s">
        <v>3384</v>
      </c>
      <c r="F1530">
        <v>1</v>
      </c>
      <c r="H1530">
        <f ca="1">_xlfn.IFNA(SUMIF(MG_3[Column3],Table6[POINTER],MG_3[TOTAL]),"")</f>
        <v>0</v>
      </c>
      <c r="I1530">
        <f ca="1">SUM(Table6[[#This Row],[AWAL]],Table6[[#This Row],[M_3]])</f>
        <v>1</v>
      </c>
    </row>
    <row r="1531" spans="2:9" hidden="1" x14ac:dyDescent="0.25">
      <c r="B1531" t="e">
        <f ca="1">MATCH(Table6[POINTER],MG_3[Column3],0)</f>
        <v>#N/A</v>
      </c>
      <c r="C15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pckx20102disneyc16161atas160pc</v>
      </c>
      <c r="D1531" t="s">
        <v>1546</v>
      </c>
      <c r="E1531" s="1" t="s">
        <v>3334</v>
      </c>
      <c r="F1531">
        <v>1</v>
      </c>
      <c r="H1531">
        <f ca="1">_xlfn.IFNA(SUMIF(MG_3[Column3],Table6[POINTER],MG_3[TOTAL]),"")</f>
        <v>0</v>
      </c>
      <c r="I1531">
        <f ca="1">SUM(Table6[[#This Row],[AWAL]],Table6[[#This Row],[M_3]])</f>
        <v>1</v>
      </c>
    </row>
    <row r="1532" spans="2:9" hidden="1" x14ac:dyDescent="0.25">
      <c r="B1532" t="e">
        <f ca="1">MATCH(Table6[POINTER],MG_3[Column3],0)</f>
        <v>#N/A</v>
      </c>
      <c r="C15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pclce393asegi300pc</v>
      </c>
      <c r="D1532" t="s">
        <v>1547</v>
      </c>
      <c r="E1532" s="1" t="s">
        <v>3335</v>
      </c>
      <c r="F1532">
        <v>1</v>
      </c>
      <c r="H1532">
        <f ca="1">_xlfn.IFNA(SUMIF(MG_3[Column3],Table6[POINTER],MG_3[TOTAL]),"")</f>
        <v>0</v>
      </c>
      <c r="I1532">
        <f ca="1">SUM(Table6[[#This Row],[AWAL]],Table6[[#This Row],[M_3]])</f>
        <v>1</v>
      </c>
    </row>
    <row r="1533" spans="2:9" hidden="1" x14ac:dyDescent="0.25">
      <c r="B1533" t="e">
        <f ca="1">MATCH(Table6[POINTER],MG_3[Column3],0)</f>
        <v>#N/A</v>
      </c>
      <c r="C15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pclxt9907300pc</v>
      </c>
      <c r="D1533" t="s">
        <v>1548</v>
      </c>
      <c r="E1533" s="1" t="s">
        <v>3335</v>
      </c>
      <c r="F1533">
        <v>1</v>
      </c>
      <c r="H1533">
        <f ca="1">_xlfn.IFNA(SUMIF(MG_3[Column3],Table6[POINTER],MG_3[TOTAL]),"")</f>
        <v>0</v>
      </c>
      <c r="I1533">
        <f ca="1">SUM(Table6[[#This Row],[AWAL]],Table6[[#This Row],[M_3]])</f>
        <v>1</v>
      </c>
    </row>
    <row r="1534" spans="2:9" hidden="1" x14ac:dyDescent="0.25">
      <c r="B1534" t="e">
        <f ca="1">MATCH(Table6[POINTER],MG_3[Column3],0)</f>
        <v>#N/A</v>
      </c>
      <c r="C15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pclzm3452180pc</v>
      </c>
      <c r="D1534" t="s">
        <v>1549</v>
      </c>
      <c r="E1534" s="1" t="s">
        <v>3387</v>
      </c>
      <c r="F1534">
        <v>1</v>
      </c>
      <c r="H1534">
        <f ca="1">_xlfn.IFNA(SUMIF(MG_3[Column3],Table6[POINTER],MG_3[TOTAL]),"")</f>
        <v>0</v>
      </c>
      <c r="I1534">
        <f ca="1">SUM(Table6[[#This Row],[AWAL]],Table6[[#This Row],[M_3]])</f>
        <v>1</v>
      </c>
    </row>
    <row r="1535" spans="2:9" hidden="1" x14ac:dyDescent="0.25">
      <c r="B1535" t="e">
        <f ca="1">MATCH(Table6[POINTER],MG_3[Column3],0)</f>
        <v>#N/A</v>
      </c>
      <c r="C15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pclampu66351unicorn288pc</v>
      </c>
      <c r="D1535" t="s">
        <v>1550</v>
      </c>
      <c r="E1535" s="1" t="s">
        <v>3497</v>
      </c>
      <c r="F1535">
        <v>1</v>
      </c>
      <c r="H1535">
        <f ca="1">_xlfn.IFNA(SUMIF(MG_3[Column3],Table6[POINTER],MG_3[TOTAL]),"")</f>
        <v>0</v>
      </c>
      <c r="I1535">
        <f ca="1">SUM(Table6[[#This Row],[AWAL]],Table6[[#This Row],[M_3]])</f>
        <v>1</v>
      </c>
    </row>
    <row r="1536" spans="2:9" hidden="1" x14ac:dyDescent="0.25">
      <c r="B1536" t="e">
        <f ca="1">MATCH(Table6[POINTER],MG_3[Column3],0)</f>
        <v>#N/A</v>
      </c>
      <c r="C15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pclampu66352lol288pc</v>
      </c>
      <c r="D1536" t="s">
        <v>1551</v>
      </c>
      <c r="E1536" s="1" t="s">
        <v>3497</v>
      </c>
      <c r="F1536">
        <v>2</v>
      </c>
      <c r="H1536">
        <f ca="1">_xlfn.IFNA(SUMIF(MG_3[Column3],Table6[POINTER],MG_3[TOTAL]),"")</f>
        <v>0</v>
      </c>
      <c r="I1536">
        <f ca="1">SUM(Table6[[#This Row],[AWAL]],Table6[[#This Row],[M_3]])</f>
        <v>2</v>
      </c>
    </row>
    <row r="1537" spans="2:9" hidden="1" x14ac:dyDescent="0.25">
      <c r="B1537" t="e">
        <f ca="1">MATCH(Table6[POINTER],MG_3[Column3],0)</f>
        <v>#N/A</v>
      </c>
      <c r="C15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pclampu66352lol432pc</v>
      </c>
      <c r="D1537" t="s">
        <v>1551</v>
      </c>
      <c r="E1537" s="1" t="s">
        <v>3630</v>
      </c>
      <c r="F1537">
        <v>4</v>
      </c>
      <c r="H1537">
        <f ca="1">_xlfn.IFNA(SUMIF(MG_3[Column3],Table6[POINTER],MG_3[TOTAL]),"")</f>
        <v>0</v>
      </c>
      <c r="I1537">
        <f ca="1">SUM(Table6[[#This Row],[AWAL]],Table6[[#This Row],[M_3]])</f>
        <v>4</v>
      </c>
    </row>
    <row r="1538" spans="2:9" hidden="1" x14ac:dyDescent="0.25">
      <c r="B1538" t="e">
        <f ca="1">MATCH(Table6[POINTER],MG_3[Column3],0)</f>
        <v>#N/A</v>
      </c>
      <c r="C15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pclampu66355bts432pc</v>
      </c>
      <c r="D1538" t="s">
        <v>1552</v>
      </c>
      <c r="E1538" s="1" t="s">
        <v>3630</v>
      </c>
      <c r="F1538">
        <v>5</v>
      </c>
      <c r="H1538">
        <f ca="1">_xlfn.IFNA(SUMIF(MG_3[Column3],Table6[POINTER],MG_3[TOTAL]),"")</f>
        <v>0</v>
      </c>
      <c r="I1538">
        <f ca="1">SUM(Table6[[#This Row],[AWAL]],Table6[[#This Row],[M_3]])</f>
        <v>5</v>
      </c>
    </row>
    <row r="1539" spans="2:9" hidden="1" x14ac:dyDescent="0.25">
      <c r="B1539" t="e">
        <f ca="1">MATCH(Table6[POINTER],MG_3[Column3],0)</f>
        <v>#N/A</v>
      </c>
      <c r="C15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pclampu66361unicorn432pc</v>
      </c>
      <c r="D1539" t="s">
        <v>1553</v>
      </c>
      <c r="E1539" s="1" t="s">
        <v>3630</v>
      </c>
      <c r="F1539">
        <v>1</v>
      </c>
      <c r="H1539">
        <f ca="1">_xlfn.IFNA(SUMIF(MG_3[Column3],Table6[POINTER],MG_3[TOTAL]),"")</f>
        <v>0</v>
      </c>
      <c r="I1539">
        <f ca="1">SUM(Table6[[#This Row],[AWAL]],Table6[[#This Row],[M_3]])</f>
        <v>1</v>
      </c>
    </row>
    <row r="1540" spans="2:9" hidden="1" x14ac:dyDescent="0.25">
      <c r="B1540" t="e">
        <f ca="1">MATCH(Table6[POINTER],MG_3[Column3],0)</f>
        <v>#N/A</v>
      </c>
      <c r="C15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pclampu66362lol288pc</v>
      </c>
      <c r="D1540" t="s">
        <v>1554</v>
      </c>
      <c r="E1540" s="1" t="s">
        <v>3497</v>
      </c>
      <c r="F1540">
        <v>4</v>
      </c>
      <c r="H1540">
        <f ca="1">_xlfn.IFNA(SUMIF(MG_3[Column3],Table6[POINTER],MG_3[TOTAL]),"")</f>
        <v>0</v>
      </c>
      <c r="I1540">
        <f ca="1">SUM(Table6[[#This Row],[AWAL]],Table6[[#This Row],[M_3]])</f>
        <v>4</v>
      </c>
    </row>
    <row r="1541" spans="2:9" hidden="1" x14ac:dyDescent="0.25">
      <c r="B1541" t="e">
        <f ca="1">MATCH(Table6[POINTER],MG_3[Column3],0)</f>
        <v>#N/A</v>
      </c>
      <c r="C15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pclampu66362lol432pc</v>
      </c>
      <c r="D1541" t="s">
        <v>1554</v>
      </c>
      <c r="E1541" s="1" t="s">
        <v>3630</v>
      </c>
      <c r="F1541">
        <v>5</v>
      </c>
      <c r="H1541">
        <f ca="1">_xlfn.IFNA(SUMIF(MG_3[Column3],Table6[POINTER],MG_3[TOTAL]),"")</f>
        <v>0</v>
      </c>
      <c r="I1541">
        <f ca="1">SUM(Table6[[#This Row],[AWAL]],Table6[[#This Row],[M_3]])</f>
        <v>5</v>
      </c>
    </row>
    <row r="1542" spans="2:9" hidden="1" x14ac:dyDescent="0.25">
      <c r="B1542" t="e">
        <f ca="1">MATCH(Table6[POINTER],MG_3[Column3],0)</f>
        <v>#N/A</v>
      </c>
      <c r="C15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pclampu66363avenger432pc</v>
      </c>
      <c r="D1542" t="s">
        <v>1555</v>
      </c>
      <c r="E1542" s="1" t="s">
        <v>3630</v>
      </c>
      <c r="F1542">
        <v>2</v>
      </c>
      <c r="H1542">
        <f ca="1">_xlfn.IFNA(SUMIF(MG_3[Column3],Table6[POINTER],MG_3[TOTAL]),"")</f>
        <v>0</v>
      </c>
      <c r="I1542">
        <f ca="1">SUM(Table6[[#This Row],[AWAL]],Table6[[#This Row],[M_3]])</f>
        <v>2</v>
      </c>
    </row>
    <row r="1543" spans="2:9" hidden="1" x14ac:dyDescent="0.25">
      <c r="B1543" t="e">
        <f ca="1">MATCH(Table6[POINTER],MG_3[Column3],0)</f>
        <v>#N/A</v>
      </c>
      <c r="C15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pclampu66366bt21432pc</v>
      </c>
      <c r="D1543" t="s">
        <v>1556</v>
      </c>
      <c r="E1543" s="1" t="s">
        <v>3630</v>
      </c>
      <c r="F1543">
        <v>24</v>
      </c>
      <c r="H1543">
        <f ca="1">_xlfn.IFNA(SUMIF(MG_3[Column3],Table6[POINTER],MG_3[TOTAL]),"")</f>
        <v>0</v>
      </c>
      <c r="I1543">
        <f ca="1">SUM(Table6[[#This Row],[AWAL]],Table6[[#This Row],[M_3]])</f>
        <v>24</v>
      </c>
    </row>
    <row r="1544" spans="2:9" hidden="1" x14ac:dyDescent="0.25">
      <c r="B1544" t="e">
        <f ca="1">MATCH(Table6[POINTER],MG_3[Column3],0)</f>
        <v>#N/A</v>
      </c>
      <c r="C15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pcm005296pcs</v>
      </c>
      <c r="D1544" t="s">
        <v>1557</v>
      </c>
      <c r="E1544" s="1" t="s">
        <v>3369</v>
      </c>
      <c r="F1544">
        <v>1</v>
      </c>
      <c r="H1544">
        <f ca="1">_xlfn.IFNA(SUMIF(MG_3[Column3],Table6[POINTER],MG_3[TOTAL]),"")</f>
        <v>0</v>
      </c>
      <c r="I1544">
        <f ca="1">SUM(Table6[[#This Row],[AWAL]],Table6[[#This Row],[M_3]])</f>
        <v>1</v>
      </c>
    </row>
    <row r="1545" spans="2:9" hidden="1" x14ac:dyDescent="0.25">
      <c r="B1545" t="e">
        <f ca="1">MATCH(Table6[POINTER],MG_3[Column3],0)</f>
        <v>#N/A</v>
      </c>
      <c r="C15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pcm65009kb120pc</v>
      </c>
      <c r="D1545" t="s">
        <v>1558</v>
      </c>
      <c r="E1545" s="1" t="s">
        <v>3385</v>
      </c>
      <c r="F1545">
        <v>1</v>
      </c>
      <c r="H1545">
        <f ca="1">_xlfn.IFNA(SUMIF(MG_3[Column3],Table6[POINTER],MG_3[TOTAL]),"")</f>
        <v>0</v>
      </c>
      <c r="I1545">
        <f ca="1">SUM(Table6[[#This Row],[AWAL]],Table6[[#This Row],[M_3]])</f>
        <v>1</v>
      </c>
    </row>
    <row r="1546" spans="2:9" hidden="1" x14ac:dyDescent="0.25">
      <c r="B1546" t="e">
        <f ca="1">MATCH(Table6[POINTER],MG_3[Column3],0)</f>
        <v>#N/A</v>
      </c>
      <c r="C15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pcm9363192pcs</v>
      </c>
      <c r="D1546" t="s">
        <v>1559</v>
      </c>
      <c r="E1546" s="1" t="s">
        <v>3496</v>
      </c>
      <c r="F1546">
        <v>1</v>
      </c>
      <c r="H1546">
        <f ca="1">_xlfn.IFNA(SUMIF(MG_3[Column3],Table6[POINTER],MG_3[TOTAL]),"")</f>
        <v>0</v>
      </c>
      <c r="I1546">
        <f ca="1">SUM(Table6[[#This Row],[AWAL]],Table6[[#This Row],[M_3]])</f>
        <v>1</v>
      </c>
    </row>
    <row r="1547" spans="2:9" hidden="1" x14ac:dyDescent="0.25">
      <c r="B1547" t="e">
        <f ca="1">MATCH(Table6[POINTER],MG_3[Column3],0)</f>
        <v>#N/A</v>
      </c>
      <c r="C15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pcma6682120pcs</v>
      </c>
      <c r="D1547" t="s">
        <v>1560</v>
      </c>
      <c r="E1547" s="1" t="s">
        <v>3313</v>
      </c>
      <c r="F1547">
        <v>14</v>
      </c>
      <c r="H1547">
        <f ca="1">_xlfn.IFNA(SUMIF(MG_3[Column3],Table6[POINTER],MG_3[TOTAL]),"")</f>
        <v>0</v>
      </c>
      <c r="I1547">
        <f ca="1">SUM(Table6[[#This Row],[AWAL]],Table6[[#This Row],[M_3]])</f>
        <v>14</v>
      </c>
    </row>
    <row r="1548" spans="2:9" hidden="1" x14ac:dyDescent="0.25">
      <c r="B1548" t="e">
        <f ca="1">MATCH(Table6[POINTER],MG_3[Column3],0)</f>
        <v>#N/A</v>
      </c>
      <c r="C15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pcmagnet65031120pcs</v>
      </c>
      <c r="D1548" t="s">
        <v>1561</v>
      </c>
      <c r="E1548" s="1" t="s">
        <v>3313</v>
      </c>
      <c r="F1548">
        <v>4</v>
      </c>
      <c r="H1548">
        <f ca="1">_xlfn.IFNA(SUMIF(MG_3[Column3],Table6[POINTER],MG_3[TOTAL]),"")</f>
        <v>0</v>
      </c>
      <c r="I1548">
        <f ca="1">SUM(Table6[[#This Row],[AWAL]],Table6[[#This Row],[M_3]])</f>
        <v>4</v>
      </c>
    </row>
    <row r="1549" spans="2:9" hidden="1" x14ac:dyDescent="0.25">
      <c r="B1549" t="e">
        <f ca="1">MATCH(Table6[POINTER],MG_3[Column3],0)</f>
        <v>#N/A</v>
      </c>
      <c r="C15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pcmagnetxu0084120pcs</v>
      </c>
      <c r="D1549" t="s">
        <v>1562</v>
      </c>
      <c r="E1549" s="1" t="s">
        <v>3313</v>
      </c>
      <c r="F1549">
        <v>3</v>
      </c>
      <c r="H1549">
        <f ca="1">_xlfn.IFNA(SUMIF(MG_3[Column3],Table6[POINTER],MG_3[TOTAL]),"")</f>
        <v>0</v>
      </c>
      <c r="I1549">
        <f ca="1">SUM(Table6[[#This Row],[AWAL]],Table6[[#This Row],[M_3]])</f>
        <v>3</v>
      </c>
    </row>
    <row r="1550" spans="2:9" hidden="1" x14ac:dyDescent="0.25">
      <c r="B1550" t="e">
        <f ca="1">MATCH(Table6[POINTER],MG_3[Column3],0)</f>
        <v>#N/A</v>
      </c>
      <c r="C15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pcmagnitisicc102596</v>
      </c>
      <c r="D1550" t="s">
        <v>1563</v>
      </c>
      <c r="E1550" s="1">
        <v>96</v>
      </c>
      <c r="F1550">
        <v>14</v>
      </c>
      <c r="H1550">
        <f ca="1">_xlfn.IFNA(SUMIF(MG_3[Column3],Table6[POINTER],MG_3[TOTAL]),"")</f>
        <v>0</v>
      </c>
      <c r="I1550">
        <f ca="1">SUM(Table6[[#This Row],[AWAL]],Table6[[#This Row],[M_3]])</f>
        <v>14</v>
      </c>
    </row>
    <row r="1551" spans="2:9" hidden="1" x14ac:dyDescent="0.25">
      <c r="B1551" t="e">
        <f ca="1">MATCH(Table6[POINTER],MG_3[Column3],0)</f>
        <v>#N/A</v>
      </c>
      <c r="C15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pcmagnitkuncikombinasib351132096pcs</v>
      </c>
      <c r="D1551" t="s">
        <v>1564</v>
      </c>
      <c r="E1551" s="1" t="s">
        <v>3369</v>
      </c>
      <c r="F1551">
        <v>4</v>
      </c>
      <c r="H1551">
        <f ca="1">_xlfn.IFNA(SUMIF(MG_3[Column3],Table6[POINTER],MG_3[TOTAL]),"")</f>
        <v>0</v>
      </c>
      <c r="I1551">
        <f ca="1">SUM(Table6[[#This Row],[AWAL]],Table6[[#This Row],[M_3]])</f>
        <v>4</v>
      </c>
    </row>
    <row r="1552" spans="2:9" hidden="1" x14ac:dyDescent="0.25">
      <c r="B1552" t="e">
        <f ca="1">MATCH(Table6[POINTER],MG_3[Column3],0)</f>
        <v>#N/A</v>
      </c>
      <c r="C15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pcmagnit0110disney0110applebear96pc</v>
      </c>
      <c r="D1552" t="s">
        <v>1565</v>
      </c>
      <c r="E1552" s="1" t="s">
        <v>3383</v>
      </c>
      <c r="F1552">
        <v>1</v>
      </c>
      <c r="H1552">
        <f ca="1">_xlfn.IFNA(SUMIF(MG_3[Column3],Table6[POINTER],MG_3[TOTAL]),"")</f>
        <v>0</v>
      </c>
      <c r="I1552">
        <f ca="1">SUM(Table6[[#This Row],[AWAL]],Table6[[#This Row],[M_3]])</f>
        <v>1</v>
      </c>
    </row>
    <row r="1553" spans="2:9" hidden="1" x14ac:dyDescent="0.25">
      <c r="B1553" t="e">
        <f ca="1">MATCH(Table6[POINTER],MG_3[Column3],0)</f>
        <v>#N/A</v>
      </c>
      <c r="C15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pcmagnit051mmblk72pc</v>
      </c>
      <c r="D1553" t="s">
        <v>1566</v>
      </c>
      <c r="E1553" s="1" t="s">
        <v>3384</v>
      </c>
      <c r="F1553">
        <v>13</v>
      </c>
      <c r="H1553">
        <f ca="1">_xlfn.IFNA(SUMIF(MG_3[Column3],Table6[POINTER],MG_3[TOTAL]),"")</f>
        <v>0</v>
      </c>
      <c r="I1553">
        <f ca="1">SUM(Table6[[#This Row],[AWAL]],Table6[[#This Row],[M_3]])</f>
        <v>13</v>
      </c>
    </row>
    <row r="1554" spans="2:9" hidden="1" x14ac:dyDescent="0.25">
      <c r="B1554" t="e">
        <f ca="1">MATCH(Table6[POINTER],MG_3[Column3],0)</f>
        <v>#N/A</v>
      </c>
      <c r="C15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pcmagnit1151144pc</v>
      </c>
      <c r="D1554" t="s">
        <v>1567</v>
      </c>
      <c r="E1554" s="1" t="s">
        <v>3312</v>
      </c>
      <c r="F1554">
        <v>2</v>
      </c>
      <c r="H1554">
        <f ca="1">_xlfn.IFNA(SUMIF(MG_3[Column3],Table6[POINTER],MG_3[TOTAL]),"")</f>
        <v>0</v>
      </c>
      <c r="I1554">
        <f ca="1">SUM(Table6[[#This Row],[AWAL]],Table6[[#This Row],[M_3]])</f>
        <v>2</v>
      </c>
    </row>
    <row r="1555" spans="2:9" hidden="1" x14ac:dyDescent="0.25">
      <c r="B1555" t="e">
        <f ca="1">MATCH(Table6[POINTER],MG_3[Column3],0)</f>
        <v>#N/A</v>
      </c>
      <c r="C15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pcmagnit351162096pcs</v>
      </c>
      <c r="D1555" t="s">
        <v>1568</v>
      </c>
      <c r="E1555" s="1" t="s">
        <v>3369</v>
      </c>
      <c r="F1555">
        <v>2</v>
      </c>
      <c r="H1555">
        <f ca="1">_xlfn.IFNA(SUMIF(MG_3[Column3],Table6[POINTER],MG_3[TOTAL]),"")</f>
        <v>0</v>
      </c>
      <c r="I1555">
        <f ca="1">SUM(Table6[[#This Row],[AWAL]],Table6[[#This Row],[M_3]])</f>
        <v>2</v>
      </c>
    </row>
    <row r="1556" spans="2:9" hidden="1" x14ac:dyDescent="0.25">
      <c r="B1556" t="e">
        <f ca="1">MATCH(Table6[POINTER],MG_3[Column3],0)</f>
        <v>#N/A</v>
      </c>
      <c r="C15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pcmagnit3512296pcs</v>
      </c>
      <c r="D1556" t="s">
        <v>1569</v>
      </c>
      <c r="E1556" s="1" t="s">
        <v>3369</v>
      </c>
      <c r="F1556">
        <v>5</v>
      </c>
      <c r="H1556">
        <f ca="1">_xlfn.IFNA(SUMIF(MG_3[Column3],Table6[POINTER],MG_3[TOTAL]),"")</f>
        <v>0</v>
      </c>
      <c r="I1556">
        <f ca="1">SUM(Table6[[#This Row],[AWAL]],Table6[[#This Row],[M_3]])</f>
        <v>5</v>
      </c>
    </row>
    <row r="1557" spans="2:9" hidden="1" x14ac:dyDescent="0.25">
      <c r="B1557" t="e">
        <f ca="1">MATCH(Table6[POINTER],MG_3[Column3],0)</f>
        <v>#N/A</v>
      </c>
      <c r="C15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pcmagnit3513996pc</v>
      </c>
      <c r="D1557" t="s">
        <v>1570</v>
      </c>
      <c r="E1557" s="1" t="s">
        <v>3383</v>
      </c>
      <c r="F1557">
        <v>21</v>
      </c>
      <c r="H1557">
        <f ca="1">_xlfn.IFNA(SUMIF(MG_3[Column3],Table6[POINTER],MG_3[TOTAL]),"")</f>
        <v>0</v>
      </c>
      <c r="I1557">
        <f ca="1">SUM(Table6[[#This Row],[AWAL]],Table6[[#This Row],[M_3]])</f>
        <v>21</v>
      </c>
    </row>
    <row r="1558" spans="2:9" hidden="1" x14ac:dyDescent="0.25">
      <c r="B1558" t="e">
        <f ca="1">MATCH(Table6[POINTER],MG_3[Column3],0)</f>
        <v>#N/A</v>
      </c>
      <c r="C15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pcmagnit35145biasa96pcs</v>
      </c>
      <c r="D1558" t="s">
        <v>1571</v>
      </c>
      <c r="E1558" s="1" t="s">
        <v>3369</v>
      </c>
      <c r="F1558">
        <v>5</v>
      </c>
      <c r="H1558">
        <f ca="1">_xlfn.IFNA(SUMIF(MG_3[Column3],Table6[POINTER],MG_3[TOTAL]),"")</f>
        <v>0</v>
      </c>
      <c r="I1558">
        <f ca="1">SUM(Table6[[#This Row],[AWAL]],Table6[[#This Row],[M_3]])</f>
        <v>5</v>
      </c>
    </row>
    <row r="1559" spans="2:9" hidden="1" x14ac:dyDescent="0.25">
      <c r="B1559" t="e">
        <f ca="1">MATCH(Table6[POINTER],MG_3[Column3],0)</f>
        <v>#N/A</v>
      </c>
      <c r="C15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pcmagnit35165biasa96pcs</v>
      </c>
      <c r="D1559" t="s">
        <v>1572</v>
      </c>
      <c r="E1559" s="1" t="s">
        <v>3369</v>
      </c>
      <c r="F1559">
        <v>7</v>
      </c>
      <c r="H1559">
        <f ca="1">_xlfn.IFNA(SUMIF(MG_3[Column3],Table6[POINTER],MG_3[TOTAL]),"")</f>
        <v>0</v>
      </c>
      <c r="I1559">
        <f ca="1">SUM(Table6[[#This Row],[AWAL]],Table6[[#This Row],[M_3]])</f>
        <v>7</v>
      </c>
    </row>
    <row r="1560" spans="2:9" hidden="1" x14ac:dyDescent="0.25">
      <c r="B1560" t="e">
        <f ca="1">MATCH(Table6[POINTER],MG_3[Column3],0)</f>
        <v>#N/A</v>
      </c>
      <c r="C15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pcmagnit3516596pcs</v>
      </c>
      <c r="D1560" t="s">
        <v>3808</v>
      </c>
      <c r="E1560" s="1" t="s">
        <v>3369</v>
      </c>
      <c r="F1560">
        <v>5</v>
      </c>
      <c r="G1560" t="s">
        <v>3813</v>
      </c>
      <c r="H1560">
        <f ca="1">_xlfn.IFNA(SUMIF(MG_3[Column3],Table6[POINTER],MG_3[TOTAL]),"")</f>
        <v>0</v>
      </c>
      <c r="I1560">
        <f ca="1">SUM(Table6[[#This Row],[AWAL]],Table6[[#This Row],[M_3]])</f>
        <v>5</v>
      </c>
    </row>
    <row r="1561" spans="2:9" hidden="1" x14ac:dyDescent="0.25">
      <c r="B1561" t="e">
        <f ca="1">MATCH(Table6[POINTER],MG_3[Column3],0)</f>
        <v>#N/A</v>
      </c>
      <c r="C15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pcmagnit35782096pc</v>
      </c>
      <c r="D1561" t="s">
        <v>1573</v>
      </c>
      <c r="E1561" s="1" t="s">
        <v>3383</v>
      </c>
      <c r="F1561">
        <v>6</v>
      </c>
      <c r="H1561">
        <f ca="1">_xlfn.IFNA(SUMIF(MG_3[Column3],Table6[POINTER],MG_3[TOTAL]),"")</f>
        <v>0</v>
      </c>
      <c r="I1561">
        <f ca="1">SUM(Table6[[#This Row],[AWAL]],Table6[[#This Row],[M_3]])</f>
        <v>6</v>
      </c>
    </row>
    <row r="1562" spans="2:9" hidden="1" x14ac:dyDescent="0.25">
      <c r="B1562" t="e">
        <f ca="1">MATCH(Table6[POINTER],MG_3[Column3],0)</f>
        <v>#N/A</v>
      </c>
      <c r="C15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pcmagnit3dkt8158144pc</v>
      </c>
      <c r="D1562" t="s">
        <v>1574</v>
      </c>
      <c r="E1562" s="1" t="s">
        <v>3312</v>
      </c>
      <c r="F1562">
        <v>2</v>
      </c>
      <c r="H1562">
        <f ca="1">_xlfn.IFNA(SUMIF(MG_3[Column3],Table6[POINTER],MG_3[TOTAL]),"")</f>
        <v>0</v>
      </c>
      <c r="I1562">
        <f ca="1">SUM(Table6[[#This Row],[AWAL]],Table6[[#This Row],[M_3]])</f>
        <v>2</v>
      </c>
    </row>
    <row r="1563" spans="2:9" hidden="1" x14ac:dyDescent="0.25">
      <c r="B1563" t="e">
        <f ca="1">MATCH(Table6[POINTER],MG_3[Column3],0)</f>
        <v>#N/A</v>
      </c>
      <c r="C15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pcmagnit5501besar96pc</v>
      </c>
      <c r="D1563" t="s">
        <v>1575</v>
      </c>
      <c r="E1563" s="1" t="s">
        <v>3383</v>
      </c>
      <c r="F1563">
        <v>1</v>
      </c>
      <c r="H1563">
        <f ca="1">_xlfn.IFNA(SUMIF(MG_3[Column3],Table6[POINTER],MG_3[TOTAL]),"")</f>
        <v>0</v>
      </c>
      <c r="I1563">
        <f ca="1">SUM(Table6[[#This Row],[AWAL]],Table6[[#This Row],[M_3]])</f>
        <v>1</v>
      </c>
    </row>
    <row r="1564" spans="2:9" hidden="1" x14ac:dyDescent="0.25">
      <c r="B1564" t="e">
        <f ca="1">MATCH(Table6[POINTER],MG_3[Column3],0)</f>
        <v>#N/A</v>
      </c>
      <c r="C15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pcmagnit8631call160pcs</v>
      </c>
      <c r="D1564" t="s">
        <v>1576</v>
      </c>
      <c r="E1564" s="1" t="s">
        <v>3338</v>
      </c>
      <c r="F1564">
        <v>54</v>
      </c>
      <c r="H1564">
        <f ca="1">_xlfn.IFNA(SUMIF(MG_3[Column3],Table6[POINTER],MG_3[TOTAL]),"")</f>
        <v>0</v>
      </c>
      <c r="I1564">
        <f ca="1">SUM(Table6[[#This Row],[AWAL]],Table6[[#This Row],[M_3]])</f>
        <v>54</v>
      </c>
    </row>
    <row r="1565" spans="2:9" hidden="1" x14ac:dyDescent="0.25">
      <c r="B1565" t="e">
        <f ca="1">MATCH(Table6[POINTER],MG_3[Column3],0)</f>
        <v>#N/A</v>
      </c>
      <c r="C15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pcmagnit9315240pcs</v>
      </c>
      <c r="D1565" t="s">
        <v>1577</v>
      </c>
      <c r="E1565" s="1" t="s">
        <v>3337</v>
      </c>
      <c r="F1565">
        <v>4</v>
      </c>
      <c r="H1565">
        <f ca="1">_xlfn.IFNA(SUMIF(MG_3[Column3],Table6[POINTER],MG_3[TOTAL]),"")</f>
        <v>0</v>
      </c>
      <c r="I1565">
        <f ca="1">SUM(Table6[[#This Row],[AWAL]],Table6[[#This Row],[M_3]])</f>
        <v>4</v>
      </c>
    </row>
    <row r="1566" spans="2:9" hidden="1" x14ac:dyDescent="0.25">
      <c r="B1566" t="e">
        <f ca="1">MATCH(Table6[POINTER],MG_3[Column3],0)</f>
        <v>#N/A</v>
      </c>
      <c r="C15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pcmagnit9340168pcs</v>
      </c>
      <c r="D1566" t="s">
        <v>1578</v>
      </c>
      <c r="E1566" s="1" t="s">
        <v>3629</v>
      </c>
      <c r="F1566">
        <v>4</v>
      </c>
      <c r="H1566">
        <f ca="1">_xlfn.IFNA(SUMIF(MG_3[Column3],Table6[POINTER],MG_3[TOTAL]),"")</f>
        <v>0</v>
      </c>
      <c r="I1566">
        <f ca="1">SUM(Table6[[#This Row],[AWAL]],Table6[[#This Row],[M_3]])</f>
        <v>4</v>
      </c>
    </row>
    <row r="1567" spans="2:9" hidden="1" x14ac:dyDescent="0.25">
      <c r="B1567" t="e">
        <f ca="1">MATCH(Table6[POINTER],MG_3[Column3],0)</f>
        <v>#N/A</v>
      </c>
      <c r="C15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pcmagnita68573kal144pc</v>
      </c>
      <c r="D1567" t="s">
        <v>1579</v>
      </c>
      <c r="E1567" s="1" t="s">
        <v>3312</v>
      </c>
      <c r="F1567">
        <v>3</v>
      </c>
      <c r="H1567">
        <f ca="1">_xlfn.IFNA(SUMIF(MG_3[Column3],Table6[POINTER],MG_3[TOTAL]),"")</f>
        <v>0</v>
      </c>
      <c r="I1567">
        <f ca="1">SUM(Table6[[#This Row],[AWAL]],Table6[[#This Row],[M_3]])</f>
        <v>3</v>
      </c>
    </row>
    <row r="1568" spans="2:9" hidden="1" x14ac:dyDescent="0.25">
      <c r="B1568" t="e">
        <f ca="1">MATCH(Table6[POINTER],MG_3[Column3],0)</f>
        <v>#N/A</v>
      </c>
      <c r="C15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pcmagnita85396pc</v>
      </c>
      <c r="D1568" t="s">
        <v>1580</v>
      </c>
      <c r="E1568" s="1" t="s">
        <v>3383</v>
      </c>
      <c r="F1568">
        <v>9</v>
      </c>
      <c r="H1568">
        <f ca="1">_xlfn.IFNA(SUMIF(MG_3[Column3],Table6[POINTER],MG_3[TOTAL]),"")</f>
        <v>0</v>
      </c>
      <c r="I1568">
        <f ca="1">SUM(Table6[[#This Row],[AWAL]],Table6[[#This Row],[M_3]])</f>
        <v>9</v>
      </c>
    </row>
    <row r="1569" spans="2:9" hidden="1" x14ac:dyDescent="0.25">
      <c r="B1569" t="e">
        <f ca="1">MATCH(Table6[POINTER],MG_3[Column3],0)</f>
        <v>#N/A</v>
      </c>
      <c r="C15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pcmagnitac176222x75144pcs</v>
      </c>
      <c r="D1569" t="s">
        <v>3814</v>
      </c>
      <c r="E1569" s="1" t="s">
        <v>3366</v>
      </c>
      <c r="F1569">
        <v>30</v>
      </c>
      <c r="G1569" t="s">
        <v>3813</v>
      </c>
      <c r="H1569">
        <f ca="1">_xlfn.IFNA(SUMIF(MG_3[Column3],Table6[POINTER],MG_3[TOTAL]),"")</f>
        <v>0</v>
      </c>
      <c r="I1569">
        <f ca="1">SUM(Table6[[#This Row],[AWAL]],Table6[[#This Row],[M_3]])</f>
        <v>30</v>
      </c>
    </row>
    <row r="1570" spans="2:9" hidden="1" x14ac:dyDescent="0.25">
      <c r="B1570" t="e">
        <f ca="1">MATCH(Table6[POINTER],MG_3[Column3],0)</f>
        <v>#N/A</v>
      </c>
      <c r="C15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pcmagnitac28295144pcs</v>
      </c>
      <c r="D1570" t="s">
        <v>1581</v>
      </c>
      <c r="E1570" s="1" t="s">
        <v>3366</v>
      </c>
      <c r="F1570">
        <v>1</v>
      </c>
      <c r="H1570">
        <f ca="1">_xlfn.IFNA(SUMIF(MG_3[Column3],Table6[POINTER],MG_3[TOTAL]),"")</f>
        <v>0</v>
      </c>
      <c r="I1570">
        <f ca="1">SUM(Table6[[#This Row],[AWAL]],Table6[[#This Row],[M_3]])</f>
        <v>1</v>
      </c>
    </row>
    <row r="1571" spans="2:9" hidden="1" x14ac:dyDescent="0.25">
      <c r="B1571" t="e">
        <f ca="1">MATCH(Table6[POINTER],MG_3[Column3],0)</f>
        <v>#N/A</v>
      </c>
      <c r="C15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pcmagnitairb35241196pcs</v>
      </c>
      <c r="D1571" t="s">
        <v>1582</v>
      </c>
      <c r="E1571" s="1" t="s">
        <v>3369</v>
      </c>
      <c r="F1571">
        <v>4</v>
      </c>
      <c r="H1571">
        <f ca="1">_xlfn.IFNA(SUMIF(MG_3[Column3],Table6[POINTER],MG_3[TOTAL]),"")</f>
        <v>0</v>
      </c>
      <c r="I1571">
        <f ca="1">SUM(Table6[[#This Row],[AWAL]],Table6[[#This Row],[M_3]])</f>
        <v>4</v>
      </c>
    </row>
    <row r="1572" spans="2:9" hidden="1" x14ac:dyDescent="0.25">
      <c r="B1572" t="e">
        <f ca="1">MATCH(Table6[POINTER],MG_3[Column3],0)</f>
        <v>#N/A</v>
      </c>
      <c r="C15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pcmagnitasahanmeja70sshkab120pc</v>
      </c>
      <c r="D1572" t="s">
        <v>1583</v>
      </c>
      <c r="E1572" s="1" t="s">
        <v>3385</v>
      </c>
      <c r="F1572">
        <v>28</v>
      </c>
      <c r="H1572">
        <f ca="1">_xlfn.IFNA(SUMIF(MG_3[Column3],Table6[POINTER],MG_3[TOTAL]),"")</f>
        <v>0</v>
      </c>
      <c r="I1572">
        <f ca="1">SUM(Table6[[#This Row],[AWAL]],Table6[[#This Row],[M_3]])</f>
        <v>28</v>
      </c>
    </row>
    <row r="1573" spans="2:9" hidden="1" x14ac:dyDescent="0.25">
      <c r="B1573" t="e">
        <f ca="1">MATCH(Table6[POINTER],MG_3[Column3],0)</f>
        <v>#N/A</v>
      </c>
      <c r="C15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pcmagnitaz3300blk96pc</v>
      </c>
      <c r="D1573" t="s">
        <v>1584</v>
      </c>
      <c r="E1573" s="1" t="s">
        <v>3383</v>
      </c>
      <c r="F1573">
        <v>9</v>
      </c>
      <c r="H1573">
        <f ca="1">_xlfn.IFNA(SUMIF(MG_3[Column3],Table6[POINTER],MG_3[TOTAL]),"")</f>
        <v>0</v>
      </c>
      <c r="I1573">
        <f ca="1">SUM(Table6[[#This Row],[AWAL]],Table6[[#This Row],[M_3]])</f>
        <v>9</v>
      </c>
    </row>
    <row r="1574" spans="2:9" hidden="1" x14ac:dyDescent="0.25">
      <c r="B1574" t="e">
        <f ca="1">MATCH(Table6[POINTER],MG_3[Column3],0)</f>
        <v>#N/A</v>
      </c>
      <c r="C15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pcmagnitaz3301blk96pc</v>
      </c>
      <c r="D1574" t="s">
        <v>1585</v>
      </c>
      <c r="E1574" s="1" t="s">
        <v>3383</v>
      </c>
      <c r="F1574">
        <v>47</v>
      </c>
      <c r="H1574">
        <f ca="1">_xlfn.IFNA(SUMIF(MG_3[Column3],Table6[POINTER],MG_3[TOTAL]),"")</f>
        <v>0</v>
      </c>
      <c r="I1574">
        <f ca="1">SUM(Table6[[#This Row],[AWAL]],Table6[[#This Row],[M_3]])</f>
        <v>47</v>
      </c>
    </row>
    <row r="1575" spans="2:9" hidden="1" x14ac:dyDescent="0.25">
      <c r="B1575" t="e">
        <f ca="1">MATCH(Table6[POINTER],MG_3[Column3],0)</f>
        <v>#N/A</v>
      </c>
      <c r="C15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pcmagnitaz3302blk96pc</v>
      </c>
      <c r="D1575" t="s">
        <v>1586</v>
      </c>
      <c r="E1575" s="1" t="s">
        <v>3383</v>
      </c>
      <c r="F1575">
        <v>54</v>
      </c>
      <c r="H1575">
        <f ca="1">_xlfn.IFNA(SUMIF(MG_3[Column3],Table6[POINTER],MG_3[TOTAL]),"")</f>
        <v>0</v>
      </c>
      <c r="I1575">
        <f ca="1">SUM(Table6[[#This Row],[AWAL]],Table6[[#This Row],[M_3]])</f>
        <v>54</v>
      </c>
    </row>
    <row r="1576" spans="2:9" hidden="1" x14ac:dyDescent="0.25">
      <c r="B1576" t="e">
        <f ca="1">MATCH(Table6[POINTER],MG_3[Column3],0)</f>
        <v>#N/A</v>
      </c>
      <c r="C15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pcmagnitb0011144pc</v>
      </c>
      <c r="D1576" t="s">
        <v>1587</v>
      </c>
      <c r="E1576" s="1" t="s">
        <v>3312</v>
      </c>
      <c r="F1576">
        <v>6</v>
      </c>
      <c r="H1576">
        <f ca="1">_xlfn.IFNA(SUMIF(MG_3[Column3],Table6[POINTER],MG_3[TOTAL]),"")</f>
        <v>0</v>
      </c>
      <c r="I1576">
        <f ca="1">SUM(Table6[[#This Row],[AWAL]],Table6[[#This Row],[M_3]])</f>
        <v>6</v>
      </c>
    </row>
    <row r="1577" spans="2:9" hidden="1" x14ac:dyDescent="0.25">
      <c r="B1577" t="e">
        <f ca="1">MATCH(Table6[POINTER],MG_3[Column3],0)</f>
        <v>#N/A</v>
      </c>
      <c r="C15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pcmagnitb120s8065144pc</v>
      </c>
      <c r="D1577" t="s">
        <v>1588</v>
      </c>
      <c r="E1577" s="1" t="s">
        <v>3312</v>
      </c>
      <c r="F1577">
        <v>17</v>
      </c>
      <c r="H1577">
        <f ca="1">_xlfn.IFNA(SUMIF(MG_3[Column3],Table6[POINTER],MG_3[TOTAL]),"")</f>
        <v>0</v>
      </c>
      <c r="I1577">
        <f ca="1">SUM(Table6[[#This Row],[AWAL]],Table6[[#This Row],[M_3]])</f>
        <v>17</v>
      </c>
    </row>
    <row r="1578" spans="2:9" hidden="1" x14ac:dyDescent="0.25">
      <c r="B1578" t="e">
        <f ca="1">MATCH(Table6[POINTER],MG_3[Column3],0)</f>
        <v>#N/A</v>
      </c>
      <c r="C15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pcmagnitb190296pc</v>
      </c>
      <c r="D1578" t="s">
        <v>1589</v>
      </c>
      <c r="E1578" s="1" t="s">
        <v>3383</v>
      </c>
      <c r="F1578">
        <v>1</v>
      </c>
      <c r="H1578">
        <f ca="1">_xlfn.IFNA(SUMIF(MG_3[Column3],Table6[POINTER],MG_3[TOTAL]),"")</f>
        <v>0</v>
      </c>
      <c r="I1578">
        <f ca="1">SUM(Table6[[#This Row],[AWAL]],Table6[[#This Row],[M_3]])</f>
        <v>1</v>
      </c>
    </row>
    <row r="1579" spans="2:9" hidden="1" x14ac:dyDescent="0.25">
      <c r="B1579" t="e">
        <f ca="1">MATCH(Table6[POINTER],MG_3[Column3],0)</f>
        <v>#N/A</v>
      </c>
      <c r="C15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pcmagnitb2008160pc</v>
      </c>
      <c r="D1579" t="s">
        <v>1590</v>
      </c>
      <c r="E1579" s="1" t="s">
        <v>3334</v>
      </c>
      <c r="F1579">
        <v>3</v>
      </c>
      <c r="H1579">
        <f ca="1">_xlfn.IFNA(SUMIF(MG_3[Column3],Table6[POINTER],MG_3[TOTAL]),"")</f>
        <v>0</v>
      </c>
      <c r="I1579">
        <f ca="1">SUM(Table6[[#This Row],[AWAL]],Table6[[#This Row],[M_3]])</f>
        <v>3</v>
      </c>
    </row>
    <row r="1580" spans="2:9" hidden="1" x14ac:dyDescent="0.25">
      <c r="B1580" t="e">
        <f ca="1">MATCH(Table6[POINTER],MG_3[Column3],0)</f>
        <v>#N/A</v>
      </c>
      <c r="C15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pcmagnitb200k38812ls</v>
      </c>
      <c r="D1580" t="s">
        <v>1591</v>
      </c>
      <c r="E1580" s="1" t="s">
        <v>3487</v>
      </c>
      <c r="F1580">
        <v>3</v>
      </c>
      <c r="H1580">
        <f ca="1">_xlfn.IFNA(SUMIF(MG_3[Column3],Table6[POINTER],MG_3[TOTAL]),"")</f>
        <v>0</v>
      </c>
      <c r="I1580">
        <f ca="1">SUM(Table6[[#This Row],[AWAL]],Table6[[#This Row],[M_3]])</f>
        <v>3</v>
      </c>
    </row>
    <row r="1581" spans="2:9" hidden="1" x14ac:dyDescent="0.25">
      <c r="B1581" t="e">
        <f ca="1">MATCH(Table6[POINTER],MG_3[Column3],0)</f>
        <v>#N/A</v>
      </c>
      <c r="C15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pcmagnitb206144pc</v>
      </c>
      <c r="D1581" t="s">
        <v>1592</v>
      </c>
      <c r="E1581" s="1" t="s">
        <v>3312</v>
      </c>
      <c r="F1581">
        <v>1</v>
      </c>
      <c r="H1581">
        <f ca="1">_xlfn.IFNA(SUMIF(MG_3[Column3],Table6[POINTER],MG_3[TOTAL]),"")</f>
        <v>0</v>
      </c>
      <c r="I1581">
        <f ca="1">SUM(Table6[[#This Row],[AWAL]],Table6[[#This Row],[M_3]])</f>
        <v>1</v>
      </c>
    </row>
    <row r="1582" spans="2:9" hidden="1" x14ac:dyDescent="0.25">
      <c r="B1582" t="e">
        <f ca="1">MATCH(Table6[POINTER],MG_3[Column3],0)</f>
        <v>#N/A</v>
      </c>
      <c r="C15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pcmagnitb222mainan96pc</v>
      </c>
      <c r="D1582" t="s">
        <v>1593</v>
      </c>
      <c r="E1582" s="1" t="s">
        <v>3383</v>
      </c>
      <c r="F1582">
        <v>3</v>
      </c>
      <c r="H1582">
        <f ca="1">_xlfn.IFNA(SUMIF(MG_3[Column3],Table6[POINTER],MG_3[TOTAL]),"")</f>
        <v>0</v>
      </c>
      <c r="I1582">
        <f ca="1">SUM(Table6[[#This Row],[AWAL]],Table6[[#This Row],[M_3]])</f>
        <v>3</v>
      </c>
    </row>
    <row r="1583" spans="2:9" hidden="1" x14ac:dyDescent="0.25">
      <c r="B1583" t="e">
        <f ca="1">MATCH(Table6[POINTER],MG_3[Column3],0)</f>
        <v>#N/A</v>
      </c>
      <c r="C15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pcmagnitb3514596pcs</v>
      </c>
      <c r="D1583" t="s">
        <v>3809</v>
      </c>
      <c r="E1583" s="1" t="s">
        <v>3369</v>
      </c>
      <c r="F1583">
        <v>2</v>
      </c>
      <c r="G1583" t="s">
        <v>3813</v>
      </c>
      <c r="H1583">
        <f ca="1">_xlfn.IFNA(SUMIF(MG_3[Column3],Table6[POINTER],MG_3[TOTAL]),"")</f>
        <v>0</v>
      </c>
      <c r="I1583">
        <f ca="1">SUM(Table6[[#This Row],[AWAL]],Table6[[#This Row],[M_3]])</f>
        <v>2</v>
      </c>
    </row>
    <row r="1584" spans="2:9" hidden="1" x14ac:dyDescent="0.25">
      <c r="B1584" t="e">
        <f ca="1">MATCH(Table6[POINTER],MG_3[Column3],0)</f>
        <v>#N/A</v>
      </c>
      <c r="C15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pcmagnitb3516596pcs</v>
      </c>
      <c r="D1584" t="s">
        <v>1594</v>
      </c>
      <c r="E1584" s="1" t="s">
        <v>3369</v>
      </c>
      <c r="F1584">
        <v>4</v>
      </c>
      <c r="H1584">
        <f ca="1">_xlfn.IFNA(SUMIF(MG_3[Column3],Table6[POINTER],MG_3[TOTAL]),"")</f>
        <v>0</v>
      </c>
      <c r="I1584">
        <f ca="1">SUM(Table6[[#This Row],[AWAL]],Table6[[#This Row],[M_3]])</f>
        <v>4</v>
      </c>
    </row>
    <row r="1585" spans="2:9" hidden="1" x14ac:dyDescent="0.25">
      <c r="B1585" t="e">
        <f ca="1">MATCH(Table6[POINTER],MG_3[Column3],0)</f>
        <v>#N/A</v>
      </c>
      <c r="C15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pcmagnitb3518996pcs</v>
      </c>
      <c r="D1585" t="s">
        <v>1595</v>
      </c>
      <c r="E1585" s="1" t="s">
        <v>3369</v>
      </c>
      <c r="F1585">
        <v>7</v>
      </c>
      <c r="H1585">
        <f ca="1">_xlfn.IFNA(SUMIF(MG_3[Column3],Table6[POINTER],MG_3[TOTAL]),"")</f>
        <v>0</v>
      </c>
      <c r="I1585">
        <f ca="1">SUM(Table6[[#This Row],[AWAL]],Table6[[#This Row],[M_3]])</f>
        <v>7</v>
      </c>
    </row>
    <row r="1586" spans="2:9" hidden="1" x14ac:dyDescent="0.25">
      <c r="B1586" t="e">
        <f ca="1">MATCH(Table6[POINTER],MG_3[Column3],0)</f>
        <v>#N/A</v>
      </c>
      <c r="C15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pcmagnitb39y262192pc</v>
      </c>
      <c r="D1586" t="s">
        <v>1596</v>
      </c>
      <c r="E1586" s="1" t="s">
        <v>3483</v>
      </c>
      <c r="F1586">
        <v>3</v>
      </c>
      <c r="H1586">
        <f ca="1">_xlfn.IFNA(SUMIF(MG_3[Column3],Table6[POINTER],MG_3[TOTAL]),"")</f>
        <v>0</v>
      </c>
      <c r="I1586">
        <f ca="1">SUM(Table6[[#This Row],[AWAL]],Table6[[#This Row],[M_3]])</f>
        <v>3</v>
      </c>
    </row>
    <row r="1587" spans="2:9" hidden="1" x14ac:dyDescent="0.25">
      <c r="B1587" t="e">
        <f ca="1">MATCH(Table6[POINTER],MG_3[Column3],0)</f>
        <v>#N/A</v>
      </c>
      <c r="C15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pcmagnitb018disney144pc</v>
      </c>
      <c r="D1587" t="s">
        <v>1597</v>
      </c>
      <c r="E1587" s="1" t="s">
        <v>3312</v>
      </c>
      <c r="F1587">
        <v>5</v>
      </c>
      <c r="H1587">
        <f ca="1">_xlfn.IFNA(SUMIF(MG_3[Column3],Table6[POINTER],MG_3[TOTAL]),"")</f>
        <v>0</v>
      </c>
      <c r="I1587">
        <f ca="1">SUM(Table6[[#This Row],[AWAL]],Table6[[#This Row],[M_3]])</f>
        <v>5</v>
      </c>
    </row>
    <row r="1588" spans="2:9" hidden="1" x14ac:dyDescent="0.25">
      <c r="B1588" t="e">
        <f ca="1">MATCH(Table6[POINTER],MG_3[Column3],0)</f>
        <v>#N/A</v>
      </c>
      <c r="C15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pcmagnitc1755122x75160pcs</v>
      </c>
      <c r="D1588" t="s">
        <v>3815</v>
      </c>
      <c r="E1588" s="1" t="s">
        <v>3338</v>
      </c>
      <c r="F1588">
        <v>20</v>
      </c>
      <c r="G1588" t="s">
        <v>3813</v>
      </c>
      <c r="H1588">
        <f ca="1">_xlfn.IFNA(SUMIF(MG_3[Column3],Table6[POINTER],MG_3[TOTAL]),"")</f>
        <v>0</v>
      </c>
      <c r="I1588">
        <f ca="1">SUM(Table6[[#This Row],[AWAL]],Table6[[#This Row],[M_3]])</f>
        <v>20</v>
      </c>
    </row>
    <row r="1589" spans="2:9" hidden="1" x14ac:dyDescent="0.25">
      <c r="B1589" t="e">
        <f ca="1">MATCH(Table6[POINTER],MG_3[Column3],0)</f>
        <v>#N/A</v>
      </c>
      <c r="C15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pcmagnitc9962blkset144pc</v>
      </c>
      <c r="D1589" t="s">
        <v>1598</v>
      </c>
      <c r="E1589" s="1" t="s">
        <v>3312</v>
      </c>
      <c r="F1589">
        <v>6</v>
      </c>
      <c r="H1589">
        <f ca="1">_xlfn.IFNA(SUMIF(MG_3[Column3],Table6[POINTER],MG_3[TOTAL]),"")</f>
        <v>0</v>
      </c>
      <c r="I1589">
        <f ca="1">SUM(Table6[[#This Row],[AWAL]],Table6[[#This Row],[M_3]])</f>
        <v>6</v>
      </c>
    </row>
    <row r="1590" spans="2:9" hidden="1" x14ac:dyDescent="0.25">
      <c r="B1590" t="e">
        <f ca="1">MATCH(Table6[POINTER],MG_3[Column3],0)</f>
        <v>#N/A</v>
      </c>
      <c r="C15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pcmagnitc175822x75192pcs</v>
      </c>
      <c r="D1590" t="s">
        <v>3816</v>
      </c>
      <c r="E1590" s="1" t="s">
        <v>3496</v>
      </c>
      <c r="F1590">
        <v>23</v>
      </c>
      <c r="G1590" t="s">
        <v>3813</v>
      </c>
      <c r="H1590">
        <f ca="1">_xlfn.IFNA(SUMIF(MG_3[Column3],Table6[POINTER],MG_3[TOTAL]),"")</f>
        <v>0</v>
      </c>
      <c r="I1590">
        <f ca="1">SUM(Table6[[#This Row],[AWAL]],Table6[[#This Row],[M_3]])</f>
        <v>23</v>
      </c>
    </row>
    <row r="1591" spans="2:9" hidden="1" x14ac:dyDescent="0.25">
      <c r="B1591" t="e">
        <f ca="1">MATCH(Table6[POINTER],MG_3[Column3],0)</f>
        <v>#N/A</v>
      </c>
      <c r="C15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pcmagnitc2755122x75144pc</v>
      </c>
      <c r="D1591" t="s">
        <v>3817</v>
      </c>
      <c r="E1591" s="1" t="s">
        <v>3312</v>
      </c>
      <c r="F1591">
        <v>3</v>
      </c>
      <c r="H1591">
        <f ca="1">_xlfn.IFNA(SUMIF(MG_3[Column3],Table6[POINTER],MG_3[TOTAL]),"")</f>
        <v>0</v>
      </c>
      <c r="I1591">
        <f ca="1">SUM(Table6[[#This Row],[AWAL]],Table6[[#This Row],[M_3]])</f>
        <v>3</v>
      </c>
    </row>
    <row r="1592" spans="2:9" hidden="1" x14ac:dyDescent="0.25">
      <c r="B1592" t="e">
        <f ca="1">MATCH(Table6[POINTER],MG_3[Column3],0)</f>
        <v>#N/A</v>
      </c>
      <c r="C15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pcmagnitc2755122x75192pcs</v>
      </c>
      <c r="D1592" t="s">
        <v>3817</v>
      </c>
      <c r="E1592" s="1" t="s">
        <v>3496</v>
      </c>
      <c r="F1592">
        <v>20</v>
      </c>
      <c r="G1592" t="s">
        <v>3813</v>
      </c>
      <c r="H1592">
        <f ca="1">_xlfn.IFNA(SUMIF(MG_3[Column3],Table6[POINTER],MG_3[TOTAL]),"")</f>
        <v>0</v>
      </c>
      <c r="I1592">
        <f ca="1">SUM(Table6[[#This Row],[AWAL]],Table6[[#This Row],[M_3]])</f>
        <v>20</v>
      </c>
    </row>
    <row r="1593" spans="2:9" hidden="1" x14ac:dyDescent="0.25">
      <c r="B1593" t="e">
        <f ca="1">MATCH(Table6[POINTER],MG_3[Column3],0)</f>
        <v>#N/A</v>
      </c>
      <c r="C15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pcmagnitc52123d23x85144pcs</v>
      </c>
      <c r="D1593" t="s">
        <v>3818</v>
      </c>
      <c r="E1593" s="1" t="s">
        <v>3366</v>
      </c>
      <c r="F1593">
        <v>3</v>
      </c>
      <c r="G1593" t="s">
        <v>3813</v>
      </c>
      <c r="H1593">
        <f ca="1">_xlfn.IFNA(SUMIF(MG_3[Column3],Table6[POINTER],MG_3[TOTAL]),"")</f>
        <v>0</v>
      </c>
      <c r="I1593">
        <f ca="1">SUM(Table6[[#This Row],[AWAL]],Table6[[#This Row],[M_3]])</f>
        <v>3</v>
      </c>
    </row>
    <row r="1594" spans="2:9" hidden="1" x14ac:dyDescent="0.25">
      <c r="B1594" t="e">
        <f ca="1">MATCH(Table6[POINTER],MG_3[Column3],0)</f>
        <v>#N/A</v>
      </c>
      <c r="C15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pcmagnitcallmc7121blk96pcs</v>
      </c>
      <c r="D1594" t="s">
        <v>1599</v>
      </c>
      <c r="E1594" s="1" t="s">
        <v>3369</v>
      </c>
      <c r="F1594">
        <v>17</v>
      </c>
      <c r="H1594">
        <f ca="1">_xlfn.IFNA(SUMIF(MG_3[Column3],Table6[POINTER],MG_3[TOTAL]),"")</f>
        <v>0</v>
      </c>
      <c r="I1594">
        <f ca="1">SUM(Table6[[#This Row],[AWAL]],Table6[[#This Row],[M_3]])</f>
        <v>17</v>
      </c>
    </row>
    <row r="1595" spans="2:9" hidden="1" x14ac:dyDescent="0.25">
      <c r="B1595" t="e">
        <f ca="1">MATCH(Table6[POINTER],MG_3[Column3],0)</f>
        <v>#N/A</v>
      </c>
      <c r="C15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pcmagnitcardcc1012b96pc</v>
      </c>
      <c r="D1595" t="s">
        <v>1600</v>
      </c>
      <c r="E1595" s="1" t="s">
        <v>3383</v>
      </c>
      <c r="F1595">
        <v>57</v>
      </c>
      <c r="H1595">
        <f ca="1">_xlfn.IFNA(SUMIF(MG_3[Column3],Table6[POINTER],MG_3[TOTAL]),"")</f>
        <v>0</v>
      </c>
      <c r="I1595">
        <f ca="1">SUM(Table6[[#This Row],[AWAL]],Table6[[#This Row],[M_3]])</f>
        <v>57</v>
      </c>
    </row>
    <row r="1596" spans="2:9" hidden="1" x14ac:dyDescent="0.25">
      <c r="B1596" t="e">
        <f ca="1">MATCH(Table6[POINTER],MG_3[Column3],0)</f>
        <v>#N/A</v>
      </c>
      <c r="C15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pcmagnitcardcc1017b144pc</v>
      </c>
      <c r="D1596" t="s">
        <v>1601</v>
      </c>
      <c r="E1596" s="1" t="s">
        <v>3312</v>
      </c>
      <c r="F1596">
        <v>6</v>
      </c>
      <c r="H1596">
        <f ca="1">_xlfn.IFNA(SUMIF(MG_3[Column3],Table6[POINTER],MG_3[TOTAL]),"")</f>
        <v>0</v>
      </c>
      <c r="I1596">
        <f ca="1">SUM(Table6[[#This Row],[AWAL]],Table6[[#This Row],[M_3]])</f>
        <v>6</v>
      </c>
    </row>
    <row r="1597" spans="2:9" hidden="1" x14ac:dyDescent="0.25">
      <c r="B1597" t="e">
        <f ca="1">MATCH(Table6[POINTER],MG_3[Column3],0)</f>
        <v>#N/A</v>
      </c>
      <c r="C15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pcmagnitcc7806call12lsn</v>
      </c>
      <c r="D1597" t="s">
        <v>1602</v>
      </c>
      <c r="E1597" s="1" t="s">
        <v>3482</v>
      </c>
      <c r="F1597">
        <v>33</v>
      </c>
      <c r="H1597">
        <f ca="1">_xlfn.IFNA(SUMIF(MG_3[Column3],Table6[POINTER],MG_3[TOTAL]),"")</f>
        <v>0</v>
      </c>
      <c r="I1597">
        <f ca="1">SUM(Table6[[#This Row],[AWAL]],Table6[[#This Row],[M_3]])</f>
        <v>33</v>
      </c>
    </row>
    <row r="1598" spans="2:9" hidden="1" x14ac:dyDescent="0.25">
      <c r="B1598" t="e">
        <f ca="1">MATCH(Table6[POINTER],MG_3[Column3],0)</f>
        <v>#N/A</v>
      </c>
      <c r="C15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pcmagnitcc780820lsn</v>
      </c>
      <c r="D1598" t="s">
        <v>1603</v>
      </c>
      <c r="E1598" s="1" t="s">
        <v>3532</v>
      </c>
      <c r="F1598">
        <v>34</v>
      </c>
      <c r="H1598">
        <f ca="1">_xlfn.IFNA(SUMIF(MG_3[Column3],Table6[POINTER],MG_3[TOTAL]),"")</f>
        <v>0</v>
      </c>
      <c r="I1598">
        <f ca="1">SUM(Table6[[#This Row],[AWAL]],Table6[[#This Row],[M_3]])</f>
        <v>34</v>
      </c>
    </row>
    <row r="1599" spans="2:9" hidden="1" x14ac:dyDescent="0.25">
      <c r="B1599" t="e">
        <f ca="1">MATCH(Table6[POINTER],MG_3[Column3],0)</f>
        <v>#N/A</v>
      </c>
      <c r="C15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pcmagnitcc856144pc</v>
      </c>
      <c r="D1599" t="s">
        <v>1604</v>
      </c>
      <c r="E1599" s="1" t="s">
        <v>3312</v>
      </c>
      <c r="F1599">
        <v>5</v>
      </c>
      <c r="H1599">
        <f ca="1">_xlfn.IFNA(SUMIF(MG_3[Column3],Table6[POINTER],MG_3[TOTAL]),"")</f>
        <v>0</v>
      </c>
      <c r="I1599">
        <f ca="1">SUM(Table6[[#This Row],[AWAL]],Table6[[#This Row],[M_3]])</f>
        <v>5</v>
      </c>
    </row>
    <row r="1600" spans="2:9" hidden="1" x14ac:dyDescent="0.25">
      <c r="B1600" t="e">
        <f ca="1">MATCH(Table6[POINTER],MG_3[Column3],0)</f>
        <v>#N/A</v>
      </c>
      <c r="C16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pcmagnitdkk9907160pc</v>
      </c>
      <c r="D1600" t="s">
        <v>1605</v>
      </c>
      <c r="E1600" s="1" t="s">
        <v>3334</v>
      </c>
      <c r="F1600">
        <v>11</v>
      </c>
      <c r="H1600">
        <f ca="1">_xlfn.IFNA(SUMIF(MG_3[Column3],Table6[POINTER],MG_3[TOTAL]),"")</f>
        <v>0</v>
      </c>
      <c r="I1600">
        <f ca="1">SUM(Table6[[#This Row],[AWAL]],Table6[[#This Row],[M_3]])</f>
        <v>11</v>
      </c>
    </row>
    <row r="1601" spans="2:9" hidden="1" x14ac:dyDescent="0.25">
      <c r="B1601" t="e">
        <f ca="1">MATCH(Table6[POINTER],MG_3[Column3],0)</f>
        <v>#N/A</v>
      </c>
      <c r="C16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pcmagnitdkk9908160pc</v>
      </c>
      <c r="D1601" t="s">
        <v>1606</v>
      </c>
      <c r="E1601" s="1" t="s">
        <v>3334</v>
      </c>
      <c r="F1601">
        <v>21</v>
      </c>
      <c r="H1601">
        <f ca="1">_xlfn.IFNA(SUMIF(MG_3[Column3],Table6[POINTER],MG_3[TOTAL]),"")</f>
        <v>0</v>
      </c>
      <c r="I1601">
        <f ca="1">SUM(Table6[[#This Row],[AWAL]],Table6[[#This Row],[M_3]])</f>
        <v>21</v>
      </c>
    </row>
    <row r="1602" spans="2:9" hidden="1" x14ac:dyDescent="0.25">
      <c r="B1602" t="e">
        <f ca="1">MATCH(Table6[POINTER],MG_3[Column3],0)</f>
        <v>#N/A</v>
      </c>
      <c r="C16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pcmagnitdkk9910160bh</v>
      </c>
      <c r="D1602" t="s">
        <v>1607</v>
      </c>
      <c r="E1602" s="1" t="s">
        <v>3631</v>
      </c>
      <c r="F1602">
        <v>21</v>
      </c>
      <c r="H1602">
        <f ca="1">_xlfn.IFNA(SUMIF(MG_3[Column3],Table6[POINTER],MG_3[TOTAL]),"")</f>
        <v>0</v>
      </c>
      <c r="I1602">
        <f ca="1">SUM(Table6[[#This Row],[AWAL]],Table6[[#This Row],[M_3]])</f>
        <v>21</v>
      </c>
    </row>
    <row r="1603" spans="2:9" hidden="1" x14ac:dyDescent="0.25">
      <c r="B1603" t="e">
        <f ca="1">MATCH(Table6[POINTER],MG_3[Column3],0)</f>
        <v>#N/A</v>
      </c>
      <c r="C16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pcmagnitfc175722x75144pcs</v>
      </c>
      <c r="D1603" t="s">
        <v>3819</v>
      </c>
      <c r="E1603" s="1" t="s">
        <v>3366</v>
      </c>
      <c r="F1603">
        <v>34</v>
      </c>
      <c r="G1603" t="s">
        <v>3813</v>
      </c>
      <c r="H1603">
        <f ca="1">_xlfn.IFNA(SUMIF(MG_3[Column3],Table6[POINTER],MG_3[TOTAL]),"")</f>
        <v>0</v>
      </c>
      <c r="I1603">
        <f ca="1">SUM(Table6[[#This Row],[AWAL]],Table6[[#This Row],[M_3]])</f>
        <v>34</v>
      </c>
    </row>
    <row r="1604" spans="2:9" hidden="1" x14ac:dyDescent="0.25">
      <c r="B1604" t="e">
        <f ca="1">MATCH(Table6[POINTER],MG_3[Column3],0)</f>
        <v>#N/A</v>
      </c>
      <c r="C16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pcmagnitfc175822x75144pcs</v>
      </c>
      <c r="D1604" t="s">
        <v>3820</v>
      </c>
      <c r="E1604" s="1" t="s">
        <v>3366</v>
      </c>
      <c r="F1604">
        <v>21</v>
      </c>
      <c r="G1604" t="s">
        <v>3813</v>
      </c>
      <c r="H1604">
        <f ca="1">_xlfn.IFNA(SUMIF(MG_3[Column3],Table6[POINTER],MG_3[TOTAL]),"")</f>
        <v>0</v>
      </c>
      <c r="I1604">
        <f ca="1">SUM(Table6[[#This Row],[AWAL]],Table6[[#This Row],[M_3]])</f>
        <v>21</v>
      </c>
    </row>
    <row r="1605" spans="2:9" hidden="1" x14ac:dyDescent="0.25">
      <c r="B1605" t="e">
        <f ca="1">MATCH(Table6[POINTER],MG_3[Column3],0)</f>
        <v>#N/A</v>
      </c>
      <c r="C16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pcmagnitfc52233d23x85144pcs</v>
      </c>
      <c r="D1605" t="s">
        <v>3821</v>
      </c>
      <c r="E1605" s="1" t="s">
        <v>3366</v>
      </c>
      <c r="F1605">
        <v>20</v>
      </c>
      <c r="G1605" t="s">
        <v>3813</v>
      </c>
      <c r="H1605">
        <f ca="1">_xlfn.IFNA(SUMIF(MG_3[Column3],Table6[POINTER],MG_3[TOTAL]),"")</f>
        <v>0</v>
      </c>
      <c r="I1605">
        <f ca="1">SUM(Table6[[#This Row],[AWAL]],Table6[[#This Row],[M_3]])</f>
        <v>20</v>
      </c>
    </row>
    <row r="1606" spans="2:9" hidden="1" x14ac:dyDescent="0.25">
      <c r="B1606" t="e">
        <f ca="1">MATCH(Table6[POINTER],MG_3[Column3],0)</f>
        <v>#N/A</v>
      </c>
      <c r="C16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pcmagnitfc629523x10144pcs</v>
      </c>
      <c r="D1606" t="s">
        <v>3822</v>
      </c>
      <c r="E1606" s="1" t="s">
        <v>3366</v>
      </c>
      <c r="F1606">
        <v>2</v>
      </c>
      <c r="G1606" t="s">
        <v>3813</v>
      </c>
      <c r="H1606">
        <f ca="1">_xlfn.IFNA(SUMIF(MG_3[Column3],Table6[POINTER],MG_3[TOTAL]),"")</f>
        <v>0</v>
      </c>
      <c r="I1606">
        <f ca="1">SUM(Table6[[#This Row],[AWAL]],Table6[[#This Row],[M_3]])</f>
        <v>2</v>
      </c>
    </row>
    <row r="1607" spans="2:9" hidden="1" x14ac:dyDescent="0.25">
      <c r="B1607" t="e">
        <f ca="1">MATCH(Table6[POINTER],MG_3[Column3],0)</f>
        <v>#N/A</v>
      </c>
      <c r="C16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pcmagnitfx2210metaliklebar22x10120pcs</v>
      </c>
      <c r="D1607" t="s">
        <v>3823</v>
      </c>
      <c r="E1607" s="1" t="s">
        <v>3313</v>
      </c>
      <c r="F1607">
        <v>8</v>
      </c>
      <c r="G1607" t="s">
        <v>3813</v>
      </c>
      <c r="H1607">
        <f ca="1">_xlfn.IFNA(SUMIF(MG_3[Column3],Table6[POINTER],MG_3[TOTAL]),"")</f>
        <v>0</v>
      </c>
      <c r="I1607">
        <f ca="1">SUM(Table6[[#This Row],[AWAL]],Table6[[#This Row],[M_3]])</f>
        <v>8</v>
      </c>
    </row>
    <row r="1608" spans="2:9" hidden="1" x14ac:dyDescent="0.25">
      <c r="B1608" t="e">
        <f ca="1">MATCH(Table6[POINTER],MG_3[Column3],0)</f>
        <v>#N/A</v>
      </c>
      <c r="C16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pcmagnitfx227522x75metalik144pcs</v>
      </c>
      <c r="D1608" t="s">
        <v>3824</v>
      </c>
      <c r="E1608" s="1" t="s">
        <v>3366</v>
      </c>
      <c r="F1608">
        <v>7</v>
      </c>
      <c r="G1608" t="s">
        <v>3813</v>
      </c>
      <c r="H1608">
        <f ca="1">_xlfn.IFNA(SUMIF(MG_3[Column3],Table6[POINTER],MG_3[TOTAL]),"")</f>
        <v>0</v>
      </c>
      <c r="I1608">
        <f ca="1">SUM(Table6[[#This Row],[AWAL]],Table6[[#This Row],[M_3]])</f>
        <v>7</v>
      </c>
    </row>
    <row r="1609" spans="2:9" hidden="1" x14ac:dyDescent="0.25">
      <c r="B1609" t="e">
        <f ca="1">MATCH(Table6[POINTER],MG_3[Column3],0)</f>
        <v>#N/A</v>
      </c>
      <c r="C16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pcmagnitfy682222x75192pcs</v>
      </c>
      <c r="D1609" t="s">
        <v>3825</v>
      </c>
      <c r="E1609" s="1" t="s">
        <v>3496</v>
      </c>
      <c r="F1609">
        <v>9</v>
      </c>
      <c r="G1609" t="s">
        <v>3813</v>
      </c>
      <c r="H1609">
        <f ca="1">_xlfn.IFNA(SUMIF(MG_3[Column3],Table6[POINTER],MG_3[TOTAL]),"")</f>
        <v>0</v>
      </c>
      <c r="I1609">
        <f ca="1">SUM(Table6[[#This Row],[AWAL]],Table6[[#This Row],[M_3]])</f>
        <v>9</v>
      </c>
    </row>
    <row r="1610" spans="2:9" hidden="1" x14ac:dyDescent="0.25">
      <c r="B1610" t="e">
        <f ca="1">MATCH(Table6[POINTER],MG_3[Column3],0)</f>
        <v>#N/A</v>
      </c>
      <c r="C16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pcmagnitfy6823144pcs</v>
      </c>
      <c r="D1610" t="s">
        <v>1609</v>
      </c>
      <c r="E1610" s="1" t="s">
        <v>3366</v>
      </c>
      <c r="F1610">
        <v>15</v>
      </c>
      <c r="H1610">
        <f ca="1">_xlfn.IFNA(SUMIF(MG_3[Column3],Table6[POINTER],MG_3[TOTAL]),"")</f>
        <v>0</v>
      </c>
      <c r="I1610">
        <f ca="1">SUM(Table6[[#This Row],[AWAL]],Table6[[#This Row],[M_3]])</f>
        <v>15</v>
      </c>
    </row>
    <row r="1611" spans="2:9" hidden="1" x14ac:dyDescent="0.25">
      <c r="B1611" t="e">
        <f ca="1">MATCH(Table6[POINTER],MG_3[Column3],0)</f>
        <v>#N/A</v>
      </c>
      <c r="C16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pcmagnitjh220a22x85192pcs</v>
      </c>
      <c r="D1611" t="s">
        <v>4321</v>
      </c>
      <c r="E1611" s="1" t="s">
        <v>3496</v>
      </c>
      <c r="F1611">
        <v>25</v>
      </c>
      <c r="G1611" t="s">
        <v>3813</v>
      </c>
      <c r="H1611">
        <f ca="1">_xlfn.IFNA(SUMIF(MG_3[Column3],Table6[POINTER],MG_3[TOTAL]),"")</f>
        <v>0</v>
      </c>
      <c r="I1611">
        <f ca="1">SUM(Table6[[#This Row],[AWAL]],Table6[[#This Row],[M_3]])</f>
        <v>25</v>
      </c>
    </row>
    <row r="1612" spans="2:9" hidden="1" x14ac:dyDescent="0.25">
      <c r="B1612" t="e">
        <f ca="1">MATCH(Table6[POINTER],MG_3[Column3],0)</f>
        <v>#N/A</v>
      </c>
      <c r="C16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pcmagnitjumbo35751972pc</v>
      </c>
      <c r="D1612" t="s">
        <v>1610</v>
      </c>
      <c r="E1612" s="1" t="s">
        <v>3384</v>
      </c>
      <c r="F1612">
        <v>26</v>
      </c>
      <c r="H1612">
        <f ca="1">_xlfn.IFNA(SUMIF(MG_3[Column3],Table6[POINTER],MG_3[TOTAL]),"")</f>
        <v>0</v>
      </c>
      <c r="I1612">
        <f ca="1">SUM(Table6[[#This Row],[AWAL]],Table6[[#This Row],[M_3]])</f>
        <v>26</v>
      </c>
    </row>
    <row r="1613" spans="2:9" hidden="1" x14ac:dyDescent="0.25">
      <c r="B1613" t="e">
        <f ca="1">MATCH(Table6[POINTER],MG_3[Column3],0)</f>
        <v>#N/A</v>
      </c>
      <c r="C16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pcmagnitk2712ls</v>
      </c>
      <c r="D1613" t="s">
        <v>1611</v>
      </c>
      <c r="E1613" s="1" t="s">
        <v>3487</v>
      </c>
      <c r="F1613">
        <v>4</v>
      </c>
      <c r="H1613">
        <f ca="1">_xlfn.IFNA(SUMIF(MG_3[Column3],Table6[POINTER],MG_3[TOTAL]),"")</f>
        <v>0</v>
      </c>
      <c r="I1613">
        <f ca="1">SUM(Table6[[#This Row],[AWAL]],Table6[[#This Row],[M_3]])</f>
        <v>4</v>
      </c>
    </row>
    <row r="1614" spans="2:9" hidden="1" x14ac:dyDescent="0.25">
      <c r="B1614" t="e">
        <f ca="1">MATCH(Table6[POINTER],MG_3[Column3],0)</f>
        <v>#N/A</v>
      </c>
      <c r="C16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pcmagnitk61boxmagnit120pc</v>
      </c>
      <c r="D1614" t="s">
        <v>1612</v>
      </c>
      <c r="E1614" s="1" t="s">
        <v>3385</v>
      </c>
      <c r="F1614">
        <v>33</v>
      </c>
      <c r="H1614">
        <f ca="1">_xlfn.IFNA(SUMIF(MG_3[Column3],Table6[POINTER],MG_3[TOTAL]),"")</f>
        <v>0</v>
      </c>
      <c r="I1614">
        <f ca="1">SUM(Table6[[#This Row],[AWAL]],Table6[[#This Row],[M_3]])</f>
        <v>33</v>
      </c>
    </row>
    <row r="1615" spans="2:9" hidden="1" x14ac:dyDescent="0.25">
      <c r="B1615" t="e">
        <f ca="1">MATCH(Table6[POINTER],MG_3[Column3],0)</f>
        <v>#N/A</v>
      </c>
      <c r="C16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pcmagnitk62aboxmagnit144pc</v>
      </c>
      <c r="D1615" t="s">
        <v>1613</v>
      </c>
      <c r="E1615" s="1" t="s">
        <v>3312</v>
      </c>
      <c r="F1615">
        <v>27</v>
      </c>
      <c r="H1615">
        <f ca="1">_xlfn.IFNA(SUMIF(MG_3[Column3],Table6[POINTER],MG_3[TOTAL]),"")</f>
        <v>0</v>
      </c>
      <c r="I1615">
        <f ca="1">SUM(Table6[[#This Row],[AWAL]],Table6[[#This Row],[M_3]])</f>
        <v>27</v>
      </c>
    </row>
    <row r="1616" spans="2:9" hidden="1" x14ac:dyDescent="0.25">
      <c r="B1616" t="e">
        <f ca="1">MATCH(Table6[POINTER],MG_3[Column3],0)</f>
        <v>#N/A</v>
      </c>
      <c r="C16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pcmagnitkm8837696pc</v>
      </c>
      <c r="D1616" t="s">
        <v>1614</v>
      </c>
      <c r="E1616" s="1" t="s">
        <v>3383</v>
      </c>
      <c r="F1616">
        <v>1</v>
      </c>
      <c r="H1616">
        <f ca="1">_xlfn.IFNA(SUMIF(MG_3[Column3],Table6[POINTER],MG_3[TOTAL]),"")</f>
        <v>0</v>
      </c>
      <c r="I1616">
        <f ca="1">SUM(Table6[[#This Row],[AWAL]],Table6[[#This Row],[M_3]])</f>
        <v>1</v>
      </c>
    </row>
    <row r="1617" spans="2:9" hidden="1" x14ac:dyDescent="0.25">
      <c r="B1617" t="e">
        <f ca="1">MATCH(Table6[POINTER],MG_3[Column3],0)</f>
        <v>#N/A</v>
      </c>
      <c r="C16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pcmagnitkpm35510396pc</v>
      </c>
      <c r="D1617" t="s">
        <v>1615</v>
      </c>
      <c r="E1617" s="1" t="s">
        <v>3383</v>
      </c>
      <c r="F1617">
        <v>2</v>
      </c>
      <c r="H1617">
        <f ca="1">_xlfn.IFNA(SUMIF(MG_3[Column3],Table6[POINTER],MG_3[TOTAL]),"")</f>
        <v>0</v>
      </c>
      <c r="I1617">
        <f ca="1">SUM(Table6[[#This Row],[AWAL]],Table6[[#This Row],[M_3]])</f>
        <v>2</v>
      </c>
    </row>
    <row r="1618" spans="2:9" hidden="1" x14ac:dyDescent="0.25">
      <c r="B1618" t="e">
        <f ca="1">MATCH(Table6[POINTER],MG_3[Column3],0)</f>
        <v>#N/A</v>
      </c>
      <c r="C16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pcmagnitkt06144pc</v>
      </c>
      <c r="D1618" t="s">
        <v>1616</v>
      </c>
      <c r="E1618" s="1" t="s">
        <v>3312</v>
      </c>
      <c r="F1618">
        <v>2</v>
      </c>
      <c r="H1618">
        <f ca="1">_xlfn.IFNA(SUMIF(MG_3[Column3],Table6[POINTER],MG_3[TOTAL]),"")</f>
        <v>0</v>
      </c>
      <c r="I1618">
        <f ca="1">SUM(Table6[[#This Row],[AWAL]],Table6[[#This Row],[M_3]])</f>
        <v>2</v>
      </c>
    </row>
    <row r="1619" spans="2:9" hidden="1" x14ac:dyDescent="0.25">
      <c r="B1619" t="e">
        <f ca="1">MATCH(Table6[POINTER],MG_3[Column3],0)</f>
        <v>#N/A</v>
      </c>
      <c r="C16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pcmagnitkt07144pc</v>
      </c>
      <c r="D1619" t="s">
        <v>1617</v>
      </c>
      <c r="E1619" s="1" t="s">
        <v>3312</v>
      </c>
      <c r="F1619">
        <v>26</v>
      </c>
      <c r="H1619">
        <f ca="1">_xlfn.IFNA(SUMIF(MG_3[Column3],Table6[POINTER],MG_3[TOTAL]),"")</f>
        <v>0</v>
      </c>
      <c r="I1619">
        <f ca="1">SUM(Table6[[#This Row],[AWAL]],Table6[[#This Row],[M_3]])</f>
        <v>26</v>
      </c>
    </row>
    <row r="1620" spans="2:9" hidden="1" x14ac:dyDescent="0.25">
      <c r="B1620" t="e">
        <f ca="1">MATCH(Table6[POINTER],MG_3[Column3],0)</f>
        <v>#N/A</v>
      </c>
      <c r="C16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pcmagnitkt532144pc</v>
      </c>
      <c r="D1620" t="s">
        <v>1618</v>
      </c>
      <c r="E1620" s="1" t="s">
        <v>3312</v>
      </c>
      <c r="F1620">
        <v>1</v>
      </c>
      <c r="H1620">
        <f ca="1">_xlfn.IFNA(SUMIF(MG_3[Column3],Table6[POINTER],MG_3[TOTAL]),"")</f>
        <v>0</v>
      </c>
      <c r="I1620">
        <f ca="1">SUM(Table6[[#This Row],[AWAL]],Table6[[#This Row],[M_3]])</f>
        <v>1</v>
      </c>
    </row>
    <row r="1621" spans="2:9" hidden="1" x14ac:dyDescent="0.25">
      <c r="B1621" t="e">
        <f ca="1">MATCH(Table6[POINTER],MG_3[Column3],0)</f>
        <v>#N/A</v>
      </c>
      <c r="C16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pcmagnitkt858144pc</v>
      </c>
      <c r="D1621" t="s">
        <v>1619</v>
      </c>
      <c r="E1621" s="1" t="s">
        <v>3312</v>
      </c>
      <c r="F1621">
        <v>5</v>
      </c>
      <c r="H1621">
        <f ca="1">_xlfn.IFNA(SUMIF(MG_3[Column3],Table6[POINTER],MG_3[TOTAL]),"")</f>
        <v>0</v>
      </c>
      <c r="I1621">
        <f ca="1">SUM(Table6[[#This Row],[AWAL]],Table6[[#This Row],[M_3]])</f>
        <v>5</v>
      </c>
    </row>
    <row r="1622" spans="2:9" hidden="1" x14ac:dyDescent="0.25">
      <c r="B1622" t="e">
        <f ca="1">MATCH(Table6[POINTER],MG_3[Column3],0)</f>
        <v>#N/A</v>
      </c>
      <c r="C16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pcmagnitkt8774120pc</v>
      </c>
      <c r="D1622" t="s">
        <v>1620</v>
      </c>
      <c r="E1622" s="1" t="s">
        <v>3385</v>
      </c>
      <c r="F1622">
        <v>1</v>
      </c>
      <c r="H1622">
        <f ca="1">_xlfn.IFNA(SUMIF(MG_3[Column3],Table6[POINTER],MG_3[TOTAL]),"")</f>
        <v>0</v>
      </c>
      <c r="I1622">
        <f ca="1">SUM(Table6[[#This Row],[AWAL]],Table6[[#This Row],[M_3]])</f>
        <v>1</v>
      </c>
    </row>
    <row r="1623" spans="2:9" hidden="1" x14ac:dyDescent="0.25">
      <c r="B1623" t="e">
        <f ca="1">MATCH(Table6[POINTER],MG_3[Column3],0)</f>
        <v>#N/A</v>
      </c>
      <c r="C16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pcmagnitkx16732lebarwb72pc</v>
      </c>
      <c r="D1623" t="s">
        <v>1621</v>
      </c>
      <c r="E1623" s="1" t="s">
        <v>3384</v>
      </c>
      <c r="F1623">
        <v>36</v>
      </c>
      <c r="H1623">
        <f ca="1">_xlfn.IFNA(SUMIF(MG_3[Column3],Table6[POINTER],MG_3[TOTAL]),"")</f>
        <v>0</v>
      </c>
      <c r="I1623">
        <f ca="1">SUM(Table6[[#This Row],[AWAL]],Table6[[#This Row],[M_3]])</f>
        <v>36</v>
      </c>
    </row>
    <row r="1624" spans="2:9" hidden="1" x14ac:dyDescent="0.25">
      <c r="B1624" t="e">
        <f ca="1">MATCH(Table6[POINTER],MG_3[Column3],0)</f>
        <v>#N/A</v>
      </c>
      <c r="C16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pcmagnitky779blk144pc</v>
      </c>
      <c r="D1624" t="s">
        <v>1622</v>
      </c>
      <c r="E1624" s="1" t="s">
        <v>3312</v>
      </c>
      <c r="F1624">
        <v>4</v>
      </c>
      <c r="H1624">
        <f ca="1">_xlfn.IFNA(SUMIF(MG_3[Column3],Table6[POINTER],MG_3[TOTAL]),"")</f>
        <v>0</v>
      </c>
      <c r="I1624">
        <f ca="1">SUM(Table6[[#This Row],[AWAL]],Table6[[#This Row],[M_3]])</f>
        <v>4</v>
      </c>
    </row>
    <row r="1625" spans="2:9" hidden="1" x14ac:dyDescent="0.25">
      <c r="B1625" t="e">
        <f ca="1">MATCH(Table6[POINTER],MG_3[Column3],0)</f>
        <v>#N/A</v>
      </c>
      <c r="C16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pcmagnitlc5510lipatwb144pc</v>
      </c>
      <c r="D1625" t="s">
        <v>1623</v>
      </c>
      <c r="E1625" s="1" t="s">
        <v>3312</v>
      </c>
      <c r="F1625">
        <v>11</v>
      </c>
      <c r="H1625">
        <f ca="1">_xlfn.IFNA(SUMIF(MG_3[Column3],Table6[POINTER],MG_3[TOTAL]),"")</f>
        <v>0</v>
      </c>
      <c r="I1625">
        <f ca="1">SUM(Table6[[#This Row],[AWAL]],Table6[[#This Row],[M_3]])</f>
        <v>11</v>
      </c>
    </row>
    <row r="1626" spans="2:9" hidden="1" x14ac:dyDescent="0.25">
      <c r="B1626" t="e">
        <f ca="1">MATCH(Table6[POINTER],MG_3[Column3],0)</f>
        <v>#N/A</v>
      </c>
      <c r="C16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pcmagntlpy623x8144pcs</v>
      </c>
      <c r="D1626" t="s">
        <v>3826</v>
      </c>
      <c r="E1626" s="1" t="s">
        <v>3366</v>
      </c>
      <c r="F1626">
        <v>27</v>
      </c>
      <c r="G1626" t="s">
        <v>3813</v>
      </c>
      <c r="H1626">
        <f ca="1">_xlfn.IFNA(SUMIF(MG_3[Column3],Table6[POINTER],MG_3[TOTAL]),"")</f>
        <v>0</v>
      </c>
      <c r="I1626">
        <f ca="1">SUM(Table6[[#This Row],[AWAL]],Table6[[#This Row],[M_3]])</f>
        <v>27</v>
      </c>
    </row>
    <row r="1627" spans="2:9" hidden="1" x14ac:dyDescent="0.25">
      <c r="B1627" t="e">
        <f ca="1">MATCH(Table6[POINTER],MG_3[Column3],0)</f>
        <v>#N/A</v>
      </c>
      <c r="C16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pcmagnitmc8088timbul144pc</v>
      </c>
      <c r="D1627" t="s">
        <v>1624</v>
      </c>
      <c r="E1627" s="1" t="s">
        <v>3312</v>
      </c>
      <c r="F1627">
        <v>6</v>
      </c>
      <c r="H1627">
        <f ca="1">_xlfn.IFNA(SUMIF(MG_3[Column3],Table6[POINTER],MG_3[TOTAL]),"")</f>
        <v>0</v>
      </c>
      <c r="I1627">
        <f ca="1">SUM(Table6[[#This Row],[AWAL]],Table6[[#This Row],[M_3]])</f>
        <v>6</v>
      </c>
    </row>
    <row r="1628" spans="2:9" hidden="1" x14ac:dyDescent="0.25">
      <c r="B1628" t="e">
        <f ca="1">MATCH(Table6[POINTER],MG_3[Column3],0)</f>
        <v>#N/A</v>
      </c>
      <c r="C16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pcmagnitminiona720144pc</v>
      </c>
      <c r="D1628" t="s">
        <v>1625</v>
      </c>
      <c r="E1628" s="1" t="s">
        <v>3312</v>
      </c>
      <c r="F1628">
        <v>5</v>
      </c>
      <c r="H1628">
        <f ca="1">_xlfn.IFNA(SUMIF(MG_3[Column3],Table6[POINTER],MG_3[TOTAL]),"")</f>
        <v>0</v>
      </c>
      <c r="I1628">
        <f ca="1">SUM(Table6[[#This Row],[AWAL]],Table6[[#This Row],[M_3]])</f>
        <v>5</v>
      </c>
    </row>
    <row r="1629" spans="2:9" hidden="1" x14ac:dyDescent="0.25">
      <c r="B1629" t="e">
        <f ca="1">MATCH(Table6[POINTER],MG_3[Column3],0)</f>
        <v>#N/A</v>
      </c>
      <c r="C16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pcmagnitminionkt535144pc</v>
      </c>
      <c r="D1629" t="s">
        <v>1626</v>
      </c>
      <c r="E1629" s="1" t="s">
        <v>3312</v>
      </c>
      <c r="F1629">
        <v>1</v>
      </c>
      <c r="H1629">
        <f ca="1">_xlfn.IFNA(SUMIF(MG_3[Column3],Table6[POINTER],MG_3[TOTAL]),"")</f>
        <v>0</v>
      </c>
      <c r="I1629">
        <f ca="1">SUM(Table6[[#This Row],[AWAL]],Table6[[#This Row],[M_3]])</f>
        <v>1</v>
      </c>
    </row>
    <row r="1630" spans="2:9" hidden="1" x14ac:dyDescent="0.25">
      <c r="B1630" t="e">
        <f ca="1">MATCH(Table6[POINTER],MG_3[Column3],0)</f>
        <v>#N/A</v>
      </c>
      <c r="C16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pcmagnitminionkt569144pc</v>
      </c>
      <c r="D1630" t="s">
        <v>1627</v>
      </c>
      <c r="E1630" s="1" t="s">
        <v>3312</v>
      </c>
      <c r="F1630">
        <v>2</v>
      </c>
      <c r="H1630">
        <f ca="1">_xlfn.IFNA(SUMIF(MG_3[Column3],Table6[POINTER],MG_3[TOTAL]),"")</f>
        <v>0</v>
      </c>
      <c r="I1630">
        <f ca="1">SUM(Table6[[#This Row],[AWAL]],Table6[[#This Row],[M_3]])</f>
        <v>2</v>
      </c>
    </row>
    <row r="1631" spans="2:9" hidden="1" x14ac:dyDescent="0.25">
      <c r="B1631" t="e">
        <f ca="1">MATCH(Table6[POINTER],MG_3[Column3],0)</f>
        <v>#N/A</v>
      </c>
      <c r="C16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pcmagnitms9022bussetroda120pc</v>
      </c>
      <c r="D1631" t="s">
        <v>1628</v>
      </c>
      <c r="E1631" s="1" t="s">
        <v>3385</v>
      </c>
      <c r="F1631">
        <v>11</v>
      </c>
      <c r="H1631">
        <f ca="1">_xlfn.IFNA(SUMIF(MG_3[Column3],Table6[POINTER],MG_3[TOTAL]),"")</f>
        <v>0</v>
      </c>
      <c r="I1631">
        <f ca="1">SUM(Table6[[#This Row],[AWAL]],Table6[[#This Row],[M_3]])</f>
        <v>11</v>
      </c>
    </row>
    <row r="1632" spans="2:9" hidden="1" x14ac:dyDescent="0.25">
      <c r="B1632" t="e">
        <f ca="1">MATCH(Table6[POINTER],MG_3[Column3],0)</f>
        <v>#N/A</v>
      </c>
      <c r="C16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pcmagnitqm079disney144pc</v>
      </c>
      <c r="D1632" t="s">
        <v>1629</v>
      </c>
      <c r="E1632" s="1" t="s">
        <v>3312</v>
      </c>
      <c r="F1632">
        <v>4</v>
      </c>
      <c r="H1632">
        <f ca="1">_xlfn.IFNA(SUMIF(MG_3[Column3],Table6[POINTER],MG_3[TOTAL]),"")</f>
        <v>0</v>
      </c>
      <c r="I1632">
        <f ca="1">SUM(Table6[[#This Row],[AWAL]],Table6[[#This Row],[M_3]])</f>
        <v>4</v>
      </c>
    </row>
    <row r="1633" spans="2:9" hidden="1" x14ac:dyDescent="0.25">
      <c r="B1633" t="e">
        <f ca="1">MATCH(Table6[POINTER],MG_3[Column3],0)</f>
        <v>#N/A</v>
      </c>
      <c r="C16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pcmagnits8088wbprincessmmwtp120pc</v>
      </c>
      <c r="D1633" t="s">
        <v>1630</v>
      </c>
      <c r="E1633" s="1" t="s">
        <v>3385</v>
      </c>
      <c r="F1633">
        <v>13</v>
      </c>
      <c r="H1633">
        <f ca="1">_xlfn.IFNA(SUMIF(MG_3[Column3],Table6[POINTER],MG_3[TOTAL]),"")</f>
        <v>0</v>
      </c>
      <c r="I1633">
        <f ca="1">SUM(Table6[[#This Row],[AWAL]],Table6[[#This Row],[M_3]])</f>
        <v>13</v>
      </c>
    </row>
    <row r="1634" spans="2:9" hidden="1" x14ac:dyDescent="0.25">
      <c r="B1634" t="e">
        <f ca="1">MATCH(Table6[POINTER],MG_3[Column3],0)</f>
        <v>#N/A</v>
      </c>
      <c r="C16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pcmagnitx501144pc</v>
      </c>
      <c r="D1634" t="s">
        <v>1631</v>
      </c>
      <c r="E1634" s="1" t="s">
        <v>3312</v>
      </c>
      <c r="F1634">
        <v>16</v>
      </c>
      <c r="H1634">
        <f ca="1">_xlfn.IFNA(SUMIF(MG_3[Column3],Table6[POINTER],MG_3[TOTAL]),"")</f>
        <v>0</v>
      </c>
      <c r="I1634">
        <f ca="1">SUM(Table6[[#This Row],[AWAL]],Table6[[#This Row],[M_3]])</f>
        <v>16</v>
      </c>
    </row>
    <row r="1635" spans="2:9" hidden="1" x14ac:dyDescent="0.25">
      <c r="B1635" t="e">
        <f ca="1">MATCH(Table6[POINTER],MG_3[Column3],0)</f>
        <v>#N/A</v>
      </c>
      <c r="C16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pcmagnitxdc6102144pc</v>
      </c>
      <c r="D1635" t="s">
        <v>1632</v>
      </c>
      <c r="E1635" s="1" t="s">
        <v>3312</v>
      </c>
      <c r="F1635">
        <v>3</v>
      </c>
      <c r="H1635">
        <f ca="1">_xlfn.IFNA(SUMIF(MG_3[Column3],Table6[POINTER],MG_3[TOTAL]),"")</f>
        <v>0</v>
      </c>
      <c r="I1635">
        <f ca="1">SUM(Table6[[#This Row],[AWAL]],Table6[[#This Row],[M_3]])</f>
        <v>3</v>
      </c>
    </row>
    <row r="1636" spans="2:9" hidden="1" x14ac:dyDescent="0.25">
      <c r="B1636" t="e">
        <f ca="1">MATCH(Table6[POINTER],MG_3[Column3],0)</f>
        <v>#N/A</v>
      </c>
      <c r="C16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pcmagnitxpm519010sandal96pc</v>
      </c>
      <c r="D1636" t="s">
        <v>1633</v>
      </c>
      <c r="E1636" s="1" t="s">
        <v>3383</v>
      </c>
      <c r="F1636">
        <v>1</v>
      </c>
      <c r="H1636">
        <f ca="1">_xlfn.IFNA(SUMIF(MG_3[Column3],Table6[POINTER],MG_3[TOTAL]),"")</f>
        <v>0</v>
      </c>
      <c r="I1636">
        <f ca="1">SUM(Table6[[#This Row],[AWAL]],Table6[[#This Row],[M_3]])</f>
        <v>1</v>
      </c>
    </row>
    <row r="1637" spans="2:9" hidden="1" x14ac:dyDescent="0.25">
      <c r="B1637" t="e">
        <f ca="1">MATCH(Table6[POINTER],MG_3[Column3],0)</f>
        <v>#N/A</v>
      </c>
      <c r="C16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pcmagnitxu1219putar120pc</v>
      </c>
      <c r="D1637" t="s">
        <v>1634</v>
      </c>
      <c r="E1637" s="1" t="s">
        <v>3385</v>
      </c>
      <c r="F1637">
        <v>4</v>
      </c>
      <c r="H1637">
        <f ca="1">_xlfn.IFNA(SUMIF(MG_3[Column3],Table6[POINTER],MG_3[TOTAL]),"")</f>
        <v>0</v>
      </c>
      <c r="I1637">
        <f ca="1">SUM(Table6[[#This Row],[AWAL]],Table6[[#This Row],[M_3]])</f>
        <v>4</v>
      </c>
    </row>
    <row r="1638" spans="2:9" hidden="1" x14ac:dyDescent="0.25">
      <c r="B1638" t="e">
        <f ca="1">MATCH(Table6[POINTER],MG_3[Column3],0)</f>
        <v>#N/A</v>
      </c>
      <c r="C16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pcmagnitxu6605whiteboard120pc</v>
      </c>
      <c r="D1638" t="s">
        <v>1635</v>
      </c>
      <c r="E1638" s="1" t="s">
        <v>3385</v>
      </c>
      <c r="F1638">
        <v>1</v>
      </c>
      <c r="H1638">
        <f ca="1">_xlfn.IFNA(SUMIF(MG_3[Column3],Table6[POINTER],MG_3[TOTAL]),"")</f>
        <v>0</v>
      </c>
      <c r="I1638">
        <f ca="1">SUM(Table6[[#This Row],[AWAL]],Table6[[#This Row],[M_3]])</f>
        <v>1</v>
      </c>
    </row>
    <row r="1639" spans="2:9" hidden="1" x14ac:dyDescent="0.25">
      <c r="B1639" t="e">
        <f ca="1">MATCH(Table6[POINTER],MG_3[Column3],0)</f>
        <v>#N/A</v>
      </c>
      <c r="C16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pcmainan8054288pc</v>
      </c>
      <c r="D1639" t="s">
        <v>1636</v>
      </c>
      <c r="E1639" s="1" t="s">
        <v>3497</v>
      </c>
      <c r="F1639">
        <v>2</v>
      </c>
      <c r="H1639">
        <f ca="1">_xlfn.IFNA(SUMIF(MG_3[Column3],Table6[POINTER],MG_3[TOTAL]),"")</f>
        <v>0</v>
      </c>
      <c r="I1639">
        <f ca="1">SUM(Table6[[#This Row],[AWAL]],Table6[[#This Row],[M_3]])</f>
        <v>2</v>
      </c>
    </row>
    <row r="1640" spans="2:9" hidden="1" x14ac:dyDescent="0.25">
      <c r="B1640" t="e">
        <f ca="1">MATCH(Table6[POINTER],MG_3[Column3],0)</f>
        <v>#N/A</v>
      </c>
      <c r="C16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pcmetalboxa311klgds391410ls</v>
      </c>
      <c r="D1640" t="s">
        <v>1637</v>
      </c>
      <c r="E1640" s="1" t="s">
        <v>3379</v>
      </c>
      <c r="F1640">
        <v>4</v>
      </c>
      <c r="H1640">
        <f ca="1">_xlfn.IFNA(SUMIF(MG_3[Column3],Table6[POINTER],MG_3[TOTAL]),"")</f>
        <v>0</v>
      </c>
      <c r="I1640">
        <f ca="1">SUM(Table6[[#This Row],[AWAL]],Table6[[#This Row],[M_3]])</f>
        <v>4</v>
      </c>
    </row>
    <row r="1641" spans="2:9" hidden="1" x14ac:dyDescent="0.25">
      <c r="B1641" t="e">
        <f ca="1">MATCH(Table6[POINTER],MG_3[Column3],0)</f>
        <v>#N/A</v>
      </c>
      <c r="C16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pcmikacerminpc218288pc</v>
      </c>
      <c r="D1641" t="s">
        <v>1638</v>
      </c>
      <c r="E1641" s="1" t="s">
        <v>3497</v>
      </c>
      <c r="F1641">
        <v>5</v>
      </c>
      <c r="H1641">
        <f ca="1">_xlfn.IFNA(SUMIF(MG_3[Column3],Table6[POINTER],MG_3[TOTAL]),"")</f>
        <v>0</v>
      </c>
      <c r="I1641">
        <f ca="1">SUM(Table6[[#This Row],[AWAL]],Table6[[#This Row],[M_3]])</f>
        <v>5</v>
      </c>
    </row>
    <row r="1642" spans="2:9" hidden="1" x14ac:dyDescent="0.25">
      <c r="B1642" t="e">
        <f ca="1">MATCH(Table6[POINTER],MG_3[Column3],0)</f>
        <v>#N/A</v>
      </c>
      <c r="C16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pcmikarakitansq8031200pcs</v>
      </c>
      <c r="D1642" t="s">
        <v>1639</v>
      </c>
      <c r="E1642" s="1" t="s">
        <v>3632</v>
      </c>
      <c r="F1642">
        <v>32</v>
      </c>
      <c r="H1642">
        <f ca="1">_xlfn.IFNA(SUMIF(MG_3[Column3],Table6[POINTER],MG_3[TOTAL]),"")</f>
        <v>0</v>
      </c>
      <c r="I1642">
        <f ca="1">SUM(Table6[[#This Row],[AWAL]],Table6[[#This Row],[M_3]])</f>
        <v>32</v>
      </c>
    </row>
    <row r="1643" spans="2:9" hidden="1" x14ac:dyDescent="0.25">
      <c r="B1643" t="e">
        <f ca="1">MATCH(Table6[POINTER],MG_3[Column3],0)</f>
        <v>#N/A</v>
      </c>
      <c r="C16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pcovalbts1067blk26ls</v>
      </c>
      <c r="D1643" t="s">
        <v>1640</v>
      </c>
      <c r="E1643" s="1" t="s">
        <v>3633</v>
      </c>
      <c r="F1643">
        <v>2</v>
      </c>
      <c r="H1643">
        <f ca="1">_xlfn.IFNA(SUMIF(MG_3[Column3],Table6[POINTER],MG_3[TOTAL]),"")</f>
        <v>0</v>
      </c>
      <c r="I1643">
        <f ca="1">SUM(Table6[[#This Row],[AWAL]],Table6[[#This Row],[M_3]])</f>
        <v>2</v>
      </c>
    </row>
    <row r="1644" spans="2:9" hidden="1" x14ac:dyDescent="0.25">
      <c r="B1644" t="e">
        <f ca="1">MATCH(Table6[POINTER],MG_3[Column3],0)</f>
        <v>#N/A</v>
      </c>
      <c r="C16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pcpa0960mobiltarik96pc</v>
      </c>
      <c r="D1644" t="s">
        <v>1641</v>
      </c>
      <c r="E1644" s="1" t="s">
        <v>3383</v>
      </c>
      <c r="F1644">
        <v>3</v>
      </c>
      <c r="H1644">
        <f ca="1">_xlfn.IFNA(SUMIF(MG_3[Column3],Table6[POINTER],MG_3[TOTAL]),"")</f>
        <v>0</v>
      </c>
      <c r="I1644">
        <f ca="1">SUM(Table6[[#This Row],[AWAL]],Table6[[#This Row],[M_3]])</f>
        <v>3</v>
      </c>
    </row>
    <row r="1645" spans="2:9" hidden="1" x14ac:dyDescent="0.25">
      <c r="B1645" t="e">
        <f ca="1">MATCH(Table6[POINTER],MG_3[Column3],0)</f>
        <v>#N/A</v>
      </c>
      <c r="C16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pcpb2296pc</v>
      </c>
      <c r="D1645" t="s">
        <v>1642</v>
      </c>
      <c r="E1645" s="1" t="s">
        <v>3383</v>
      </c>
      <c r="F1645">
        <v>14</v>
      </c>
      <c r="H1645">
        <f ca="1">_xlfn.IFNA(SUMIF(MG_3[Column3],Table6[POINTER],MG_3[TOTAL]),"")</f>
        <v>0</v>
      </c>
      <c r="I1645">
        <f ca="1">SUM(Table6[[#This Row],[AWAL]],Table6[[#This Row],[M_3]])</f>
        <v>14</v>
      </c>
    </row>
    <row r="1646" spans="2:9" hidden="1" x14ac:dyDescent="0.25">
      <c r="B1646" t="e">
        <f ca="1">MATCH(Table6[POINTER],MG_3[Column3],0)</f>
        <v>#N/A</v>
      </c>
      <c r="C16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pcpkm8861144pcs</v>
      </c>
      <c r="D1646" t="s">
        <v>1643</v>
      </c>
      <c r="E1646" s="1" t="s">
        <v>3366</v>
      </c>
      <c r="F1646">
        <v>2</v>
      </c>
      <c r="H1646">
        <f ca="1">_xlfn.IFNA(SUMIF(MG_3[Column3],Table6[POINTER],MG_3[TOTAL]),"")</f>
        <v>0</v>
      </c>
      <c r="I1646">
        <f ca="1">SUM(Table6[[#This Row],[AWAL]],Table6[[#This Row],[M_3]])</f>
        <v>2</v>
      </c>
    </row>
    <row r="1647" spans="2:9" hidden="1" x14ac:dyDescent="0.25">
      <c r="B1647" t="e">
        <f ca="1">MATCH(Table6[POINTER],MG_3[Column3],0)</f>
        <v>#N/A</v>
      </c>
      <c r="C16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pcplst0093192pc</v>
      </c>
      <c r="D1647" t="s">
        <v>1644</v>
      </c>
      <c r="E1647" s="1" t="s">
        <v>3483</v>
      </c>
      <c r="F1647">
        <v>2</v>
      </c>
      <c r="H1647">
        <f ca="1">_xlfn.IFNA(SUMIF(MG_3[Column3],Table6[POINTER],MG_3[TOTAL]),"")</f>
        <v>0</v>
      </c>
      <c r="I1647">
        <f ca="1">SUM(Table6[[#This Row],[AWAL]],Table6[[#This Row],[M_3]])</f>
        <v>2</v>
      </c>
    </row>
    <row r="1648" spans="2:9" hidden="1" x14ac:dyDescent="0.25">
      <c r="B1648" t="e">
        <f ca="1">MATCH(Table6[POINTER],MG_3[Column3],0)</f>
        <v>#N/A</v>
      </c>
      <c r="C16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pcplst20107wb96pc</v>
      </c>
      <c r="D1648" t="s">
        <v>1645</v>
      </c>
      <c r="E1648" s="1" t="s">
        <v>3383</v>
      </c>
      <c r="F1648">
        <v>2</v>
      </c>
      <c r="H1648">
        <f ca="1">_xlfn.IFNA(SUMIF(MG_3[Column3],Table6[POINTER],MG_3[TOTAL]),"")</f>
        <v>0</v>
      </c>
      <c r="I1648">
        <f ca="1">SUM(Table6[[#This Row],[AWAL]],Table6[[#This Row],[M_3]])</f>
        <v>2</v>
      </c>
    </row>
    <row r="1649" spans="2:9" hidden="1" x14ac:dyDescent="0.25">
      <c r="B1649" t="e">
        <f ca="1">MATCH(Table6[POINTER],MG_3[Column3],0)</f>
        <v>#N/A</v>
      </c>
      <c r="C16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pcplst908sailormoon24ls</v>
      </c>
      <c r="D1649" t="s">
        <v>1646</v>
      </c>
      <c r="E1649" s="1" t="s">
        <v>3310</v>
      </c>
      <c r="F1649">
        <v>3</v>
      </c>
      <c r="H1649">
        <f ca="1">_xlfn.IFNA(SUMIF(MG_3[Column3],Table6[POINTER],MG_3[TOTAL]),"")</f>
        <v>0</v>
      </c>
      <c r="I1649">
        <f ca="1">SUM(Table6[[#This Row],[AWAL]],Table6[[#This Row],[M_3]])</f>
        <v>3</v>
      </c>
    </row>
    <row r="1650" spans="2:9" hidden="1" x14ac:dyDescent="0.25">
      <c r="B1650" t="e">
        <f ca="1">MATCH(Table6[POINTER],MG_3[Column3],0)</f>
        <v>#N/A</v>
      </c>
      <c r="C16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pcplstdisney0093sb362mmouse192pc</v>
      </c>
      <c r="D1650" t="s">
        <v>1647</v>
      </c>
      <c r="E1650" s="1" t="s">
        <v>3483</v>
      </c>
      <c r="F1650">
        <v>3</v>
      </c>
      <c r="H1650">
        <f ca="1">_xlfn.IFNA(SUMIF(MG_3[Column3],Table6[POINTER],MG_3[TOTAL]),"")</f>
        <v>0</v>
      </c>
      <c r="I1650">
        <f ca="1">SUM(Table6[[#This Row],[AWAL]],Table6[[#This Row],[M_3]])</f>
        <v>3</v>
      </c>
    </row>
    <row r="1651" spans="2:9" hidden="1" x14ac:dyDescent="0.25">
      <c r="B1651" t="e">
        <f ca="1">MATCH(Table6[POINTER],MG_3[Column3],0)</f>
        <v>#N/A</v>
      </c>
      <c r="C16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pcplstht1024minion216pc</v>
      </c>
      <c r="D1651" t="s">
        <v>1648</v>
      </c>
      <c r="E1651" s="1" t="s">
        <v>3574</v>
      </c>
      <c r="F1651">
        <v>5</v>
      </c>
      <c r="H1651">
        <f ca="1">_xlfn.IFNA(SUMIF(MG_3[Column3],Table6[POINTER],MG_3[TOTAL]),"")</f>
        <v>0</v>
      </c>
      <c r="I1651">
        <f ca="1">SUM(Table6[[#This Row],[AWAL]],Table6[[#This Row],[M_3]])</f>
        <v>5</v>
      </c>
    </row>
    <row r="1652" spans="2:9" hidden="1" x14ac:dyDescent="0.25">
      <c r="B1652" t="e">
        <f ca="1">MATCH(Table6[POINTER],MG_3[Column3],0)</f>
        <v>#N/A</v>
      </c>
      <c r="C16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pcplstht406288pc</v>
      </c>
      <c r="D1652" t="s">
        <v>1649</v>
      </c>
      <c r="E1652" s="1" t="s">
        <v>3497</v>
      </c>
      <c r="F1652">
        <v>7</v>
      </c>
      <c r="H1652">
        <f ca="1">_xlfn.IFNA(SUMIF(MG_3[Column3],Table6[POINTER],MG_3[TOTAL]),"")</f>
        <v>0</v>
      </c>
      <c r="I1652">
        <f ca="1">SUM(Table6[[#This Row],[AWAL]],Table6[[#This Row],[M_3]])</f>
        <v>7</v>
      </c>
    </row>
    <row r="1653" spans="2:9" hidden="1" x14ac:dyDescent="0.25">
      <c r="B1653" t="e">
        <f ca="1">MATCH(Table6[POINTER],MG_3[Column3],0)</f>
        <v>#N/A</v>
      </c>
      <c r="C16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pcplstkotakb1f150220ls</v>
      </c>
      <c r="D1653" t="s">
        <v>1650</v>
      </c>
      <c r="E1653" s="1" t="s">
        <v>3309</v>
      </c>
      <c r="F1653">
        <v>21</v>
      </c>
      <c r="H1653">
        <f ca="1">_xlfn.IFNA(SUMIF(MG_3[Column3],Table6[POINTER],MG_3[TOTAL]),"")</f>
        <v>0</v>
      </c>
      <c r="I1653">
        <f ca="1">SUM(Table6[[#This Row],[AWAL]],Table6[[#This Row],[M_3]])</f>
        <v>21</v>
      </c>
    </row>
    <row r="1654" spans="2:9" hidden="1" x14ac:dyDescent="0.25">
      <c r="B1654" t="e">
        <f ca="1">MATCH(Table6[POINTER],MG_3[Column3],0)</f>
        <v>#N/A</v>
      </c>
      <c r="C16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pcplstkotakb1f150425ls</v>
      </c>
      <c r="D1654" t="s">
        <v>1651</v>
      </c>
      <c r="E1654" s="1" t="s">
        <v>3599</v>
      </c>
      <c r="F1654">
        <v>17</v>
      </c>
      <c r="H1654">
        <f ca="1">_xlfn.IFNA(SUMIF(MG_3[Column3],Table6[POINTER],MG_3[TOTAL]),"")</f>
        <v>0</v>
      </c>
      <c r="I1654">
        <f ca="1">SUM(Table6[[#This Row],[AWAL]],Table6[[#This Row],[M_3]])</f>
        <v>17</v>
      </c>
    </row>
    <row r="1655" spans="2:9" hidden="1" x14ac:dyDescent="0.25">
      <c r="B1655" t="e">
        <f ca="1">MATCH(Table6[POINTER],MG_3[Column3],0)</f>
        <v>#N/A</v>
      </c>
      <c r="C16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pcplstpc102pbprincessdisney57ls</v>
      </c>
      <c r="D1655" t="s">
        <v>1652</v>
      </c>
      <c r="E1655" s="1" t="s">
        <v>3634</v>
      </c>
      <c r="F1655">
        <v>2</v>
      </c>
      <c r="H1655">
        <f ca="1">_xlfn.IFNA(SUMIF(MG_3[Column3],Table6[POINTER],MG_3[TOTAL]),"")</f>
        <v>0</v>
      </c>
      <c r="I1655">
        <f ca="1">SUM(Table6[[#This Row],[AWAL]],Table6[[#This Row],[M_3]])</f>
        <v>2</v>
      </c>
    </row>
    <row r="1656" spans="2:9" hidden="1" x14ac:dyDescent="0.25">
      <c r="B1656" t="e">
        <f ca="1">MATCH(Table6[POINTER],MG_3[Column3],0)</f>
        <v>#N/A</v>
      </c>
      <c r="C16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pcplstsh012196pc</v>
      </c>
      <c r="D1656" t="s">
        <v>1653</v>
      </c>
      <c r="E1656" s="1" t="s">
        <v>3383</v>
      </c>
      <c r="F1656">
        <v>3</v>
      </c>
      <c r="H1656">
        <f ca="1">_xlfn.IFNA(SUMIF(MG_3[Column3],Table6[POINTER],MG_3[TOTAL]),"")</f>
        <v>0</v>
      </c>
      <c r="I1656">
        <f ca="1">SUM(Table6[[#This Row],[AWAL]],Table6[[#This Row],[M_3]])</f>
        <v>3</v>
      </c>
    </row>
    <row r="1657" spans="2:9" hidden="1" x14ac:dyDescent="0.25">
      <c r="B1657" t="e">
        <f ca="1">MATCH(Table6[POINTER],MG_3[Column3],0)</f>
        <v>#N/A</v>
      </c>
      <c r="C16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pcplstsn720696</v>
      </c>
      <c r="D1657" t="s">
        <v>1654</v>
      </c>
      <c r="E1657" s="1">
        <v>96</v>
      </c>
      <c r="F1657">
        <v>3</v>
      </c>
      <c r="H1657">
        <f ca="1">_xlfn.IFNA(SUMIF(MG_3[Column3],Table6[POINTER],MG_3[TOTAL]),"")</f>
        <v>0</v>
      </c>
      <c r="I1657">
        <f ca="1">SUM(Table6[[#This Row],[AWAL]],Table6[[#This Row],[M_3]])</f>
        <v>3</v>
      </c>
    </row>
    <row r="1658" spans="2:9" hidden="1" x14ac:dyDescent="0.25">
      <c r="B1658" t="e">
        <f ca="1">MATCH(Table6[POINTER],MG_3[Column3],0)</f>
        <v>#N/A</v>
      </c>
      <c r="C16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pcplsttoplapbc0520ls</v>
      </c>
      <c r="D1658" t="s">
        <v>1655</v>
      </c>
      <c r="E1658" s="1" t="s">
        <v>3309</v>
      </c>
      <c r="F1658">
        <v>6</v>
      </c>
      <c r="H1658">
        <f ca="1">_xlfn.IFNA(SUMIF(MG_3[Column3],Table6[POINTER],MG_3[TOTAL]),"")</f>
        <v>0</v>
      </c>
      <c r="I1658">
        <f ca="1">SUM(Table6[[#This Row],[AWAL]],Table6[[#This Row],[M_3]])</f>
        <v>6</v>
      </c>
    </row>
    <row r="1659" spans="2:9" hidden="1" x14ac:dyDescent="0.25">
      <c r="B1659" t="e">
        <f ca="1">MATCH(Table6[POINTER],MG_3[Column3],0)</f>
        <v>#N/A</v>
      </c>
      <c r="C16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pcplsttt68006802kitty96pc</v>
      </c>
      <c r="D1659" t="s">
        <v>1656</v>
      </c>
      <c r="E1659" s="1" t="s">
        <v>3383</v>
      </c>
      <c r="F1659">
        <v>4</v>
      </c>
      <c r="H1659">
        <f ca="1">_xlfn.IFNA(SUMIF(MG_3[Column3],Table6[POINTER],MG_3[TOTAL]),"")</f>
        <v>0</v>
      </c>
      <c r="I1659">
        <f ca="1">SUM(Table6[[#This Row],[AWAL]],Table6[[#This Row],[M_3]])</f>
        <v>4</v>
      </c>
    </row>
    <row r="1660" spans="2:9" hidden="1" x14ac:dyDescent="0.25">
      <c r="B1660" t="e">
        <f ca="1">MATCH(Table6[POINTER],MG_3[Column3],0)</f>
        <v>#N/A</v>
      </c>
      <c r="C16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pcplsttt68006802thomas96pc</v>
      </c>
      <c r="D1660" t="s">
        <v>1657</v>
      </c>
      <c r="E1660" s="1" t="s">
        <v>3383</v>
      </c>
      <c r="F1660">
        <v>2</v>
      </c>
      <c r="H1660">
        <f ca="1">_xlfn.IFNA(SUMIF(MG_3[Column3],Table6[POINTER],MG_3[TOTAL]),"")</f>
        <v>0</v>
      </c>
      <c r="I1660">
        <f ca="1">SUM(Table6[[#This Row],[AWAL]],Table6[[#This Row],[M_3]])</f>
        <v>2</v>
      </c>
    </row>
    <row r="1661" spans="2:9" hidden="1" x14ac:dyDescent="0.25">
      <c r="B1661" t="e">
        <f ca="1">MATCH(Table6[POINTER],MG_3[Column3],0)</f>
        <v>#N/A</v>
      </c>
      <c r="C16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pcplstwb2010896pc</v>
      </c>
      <c r="D1661" t="s">
        <v>1658</v>
      </c>
      <c r="E1661" s="1" t="s">
        <v>3383</v>
      </c>
      <c r="F1661">
        <v>1</v>
      </c>
      <c r="H1661">
        <f ca="1">_xlfn.IFNA(SUMIF(MG_3[Column3],Table6[POINTER],MG_3[TOTAL]),"")</f>
        <v>0</v>
      </c>
      <c r="I1661">
        <f ca="1">SUM(Table6[[#This Row],[AWAL]],Table6[[#This Row],[M_3]])</f>
        <v>1</v>
      </c>
    </row>
    <row r="1662" spans="2:9" hidden="1" x14ac:dyDescent="0.25">
      <c r="B1662" t="e">
        <f ca="1">MATCH(Table6[POINTER],MG_3[Column3],0)</f>
        <v>#N/A</v>
      </c>
      <c r="C16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pcr64216pc</v>
      </c>
      <c r="D1662" t="s">
        <v>1659</v>
      </c>
      <c r="E1662" s="1" t="s">
        <v>3574</v>
      </c>
      <c r="F1662">
        <v>4</v>
      </c>
      <c r="H1662">
        <f ca="1">_xlfn.IFNA(SUMIF(MG_3[Column3],Table6[POINTER],MG_3[TOTAL]),"")</f>
        <v>0</v>
      </c>
      <c r="I1662">
        <f ca="1">SUM(Table6[[#This Row],[AWAL]],Table6[[#This Row],[M_3]])</f>
        <v>4</v>
      </c>
    </row>
    <row r="1663" spans="2:9" hidden="1" x14ac:dyDescent="0.25">
      <c r="B1663" t="e">
        <f ca="1">MATCH(Table6[POINTER],MG_3[Column3],0)</f>
        <v>#N/A</v>
      </c>
      <c r="C16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pcrest8833</v>
      </c>
      <c r="D1663" t="s">
        <v>1660</v>
      </c>
      <c r="E1663" s="1" t="s">
        <v>3370</v>
      </c>
      <c r="F1663">
        <v>1</v>
      </c>
      <c r="H1663">
        <f ca="1">_xlfn.IFNA(SUMIF(MG_3[Column3],Table6[POINTER],MG_3[TOTAL]),"")</f>
        <v>0</v>
      </c>
      <c r="I1663">
        <f ca="1">SUM(Table6[[#This Row],[AWAL]],Table6[[#This Row],[M_3]])</f>
        <v>1</v>
      </c>
    </row>
    <row r="1664" spans="2:9" hidden="1" x14ac:dyDescent="0.25">
      <c r="B1664" t="e">
        <f ca="1">MATCH(Table6[POINTER],MG_3[Column3],0)</f>
        <v>#N/A</v>
      </c>
      <c r="C16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pcrest8906</v>
      </c>
      <c r="D1664" t="s">
        <v>1661</v>
      </c>
      <c r="E1664" s="1" t="s">
        <v>3370</v>
      </c>
      <c r="F1664">
        <v>1</v>
      </c>
      <c r="H1664">
        <f ca="1">_xlfn.IFNA(SUMIF(MG_3[Column3],Table6[POINTER],MG_3[TOTAL]),"")</f>
        <v>0</v>
      </c>
      <c r="I1664">
        <f ca="1">SUM(Table6[[#This Row],[AWAL]],Table6[[#This Row],[M_3]])</f>
        <v>1</v>
      </c>
    </row>
    <row r="1665" spans="2:9" hidden="1" x14ac:dyDescent="0.25">
      <c r="B1665" t="e">
        <f ca="1">MATCH(Table6[POINTER],MG_3[Column3],0)</f>
        <v>#N/A</v>
      </c>
      <c r="C16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pcret1006432pc</v>
      </c>
      <c r="D1665" t="s">
        <v>1662</v>
      </c>
      <c r="E1665" s="1" t="s">
        <v>3630</v>
      </c>
      <c r="F1665">
        <v>14</v>
      </c>
      <c r="H1665">
        <f ca="1">_xlfn.IFNA(SUMIF(MG_3[Column3],Table6[POINTER],MG_3[TOTAL]),"")</f>
        <v>0</v>
      </c>
      <c r="I1665">
        <f ca="1">SUM(Table6[[#This Row],[AWAL]],Table6[[#This Row],[M_3]])</f>
        <v>14</v>
      </c>
    </row>
    <row r="1666" spans="2:9" hidden="1" x14ac:dyDescent="0.25">
      <c r="B1666" t="e">
        <f ca="1">MATCH(Table6[POINTER],MG_3[Column3],0)</f>
        <v>#N/A</v>
      </c>
      <c r="C16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pcret112318ls</v>
      </c>
      <c r="D1666" t="s">
        <v>1663</v>
      </c>
      <c r="E1666" s="1" t="s">
        <v>3635</v>
      </c>
      <c r="F1666">
        <v>1</v>
      </c>
      <c r="H1666">
        <f ca="1">_xlfn.IFNA(SUMIF(MG_3[Column3],Table6[POINTER],MG_3[TOTAL]),"")</f>
        <v>0</v>
      </c>
      <c r="I1666">
        <f ca="1">SUM(Table6[[#This Row],[AWAL]],Table6[[#This Row],[M_3]])</f>
        <v>1</v>
      </c>
    </row>
    <row r="1667" spans="2:9" hidden="1" x14ac:dyDescent="0.25">
      <c r="B1667" t="e">
        <f ca="1">MATCH(Table6[POINTER],MG_3[Column3],0)</f>
        <v>#N/A</v>
      </c>
      <c r="C16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pcret192coffee240pc</v>
      </c>
      <c r="D1667" t="s">
        <v>1664</v>
      </c>
      <c r="E1667" s="1" t="s">
        <v>3343</v>
      </c>
      <c r="F1667">
        <v>2</v>
      </c>
      <c r="H1667">
        <f ca="1">_xlfn.IFNA(SUMIF(MG_3[Column3],Table6[POINTER],MG_3[TOTAL]),"")</f>
        <v>0</v>
      </c>
      <c r="I1667">
        <f ca="1">SUM(Table6[[#This Row],[AWAL]],Table6[[#This Row],[M_3]])</f>
        <v>2</v>
      </c>
    </row>
    <row r="1668" spans="2:9" hidden="1" x14ac:dyDescent="0.25">
      <c r="B1668" t="e">
        <f ca="1">MATCH(Table6[POINTER],MG_3[Column3],0)</f>
        <v>#N/A</v>
      </c>
      <c r="C16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pcret2ovalburunghantu40ls</v>
      </c>
      <c r="D1668" t="s">
        <v>1665</v>
      </c>
      <c r="E1668" s="1" t="s">
        <v>3342</v>
      </c>
      <c r="F1668">
        <v>1</v>
      </c>
      <c r="H1668">
        <f ca="1">_xlfn.IFNA(SUMIF(MG_3[Column3],Table6[POINTER],MG_3[TOTAL]),"")</f>
        <v>0</v>
      </c>
      <c r="I1668">
        <f ca="1">SUM(Table6[[#This Row],[AWAL]],Table6[[#This Row],[M_3]])</f>
        <v>1</v>
      </c>
    </row>
    <row r="1669" spans="2:9" hidden="1" x14ac:dyDescent="0.25">
      <c r="B1669" t="e">
        <f ca="1">MATCH(Table6[POINTER],MG_3[Column3],0)</f>
        <v>#N/A</v>
      </c>
      <c r="C16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pcret2m8126a168pc</v>
      </c>
      <c r="D1669" t="s">
        <v>1666</v>
      </c>
      <c r="E1669" s="1" t="s">
        <v>3476</v>
      </c>
      <c r="F1669">
        <v>1</v>
      </c>
      <c r="H1669">
        <f ca="1">_xlfn.IFNA(SUMIF(MG_3[Column3],Table6[POINTER],MG_3[TOTAL]),"")</f>
        <v>0</v>
      </c>
      <c r="I1669">
        <f ca="1">SUM(Table6[[#This Row],[AWAL]],Table6[[#This Row],[M_3]])</f>
        <v>1</v>
      </c>
    </row>
    <row r="1670" spans="2:9" hidden="1" x14ac:dyDescent="0.25">
      <c r="B1670" t="e">
        <f ca="1">MATCH(Table6[POINTER],MG_3[Column3],0)</f>
        <v>#N/A</v>
      </c>
      <c r="C16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pcret2t8850</v>
      </c>
      <c r="D1670" t="s">
        <v>1667</v>
      </c>
      <c r="E1670" s="1" t="s">
        <v>3370</v>
      </c>
      <c r="F1670">
        <v>1</v>
      </c>
      <c r="H1670">
        <f ca="1">_xlfn.IFNA(SUMIF(MG_3[Column3],Table6[POINTER],MG_3[TOTAL]),"")</f>
        <v>0</v>
      </c>
      <c r="I1670">
        <f ca="1">SUM(Table6[[#This Row],[AWAL]],Table6[[#This Row],[M_3]])</f>
        <v>1</v>
      </c>
    </row>
    <row r="1671" spans="2:9" hidden="1" x14ac:dyDescent="0.25">
      <c r="B1671" t="e">
        <f ca="1">MATCH(Table6[POINTER],MG_3[Column3],0)</f>
        <v>#N/A</v>
      </c>
      <c r="C16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pcret337</v>
      </c>
      <c r="D1671" t="s">
        <v>1668</v>
      </c>
      <c r="E1671" s="1" t="s">
        <v>3370</v>
      </c>
      <c r="F1671">
        <v>2</v>
      </c>
      <c r="H1671">
        <f ca="1">_xlfn.IFNA(SUMIF(MG_3[Column3],Table6[POINTER],MG_3[TOTAL]),"")</f>
        <v>0</v>
      </c>
      <c r="I1671">
        <f ca="1">SUM(Table6[[#This Row],[AWAL]],Table6[[#This Row],[M_3]])</f>
        <v>2</v>
      </c>
    </row>
    <row r="1672" spans="2:9" hidden="1" x14ac:dyDescent="0.25">
      <c r="B1672" t="e">
        <f ca="1">MATCH(Table6[POINTER],MG_3[Column3],0)</f>
        <v>#N/A</v>
      </c>
      <c r="C16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pcret34781200pc</v>
      </c>
      <c r="D1672" t="s">
        <v>1669</v>
      </c>
      <c r="E1672" s="1" t="s">
        <v>3327</v>
      </c>
      <c r="F1672">
        <v>2</v>
      </c>
      <c r="H1672">
        <f ca="1">_xlfn.IFNA(SUMIF(MG_3[Column3],Table6[POINTER],MG_3[TOTAL]),"")</f>
        <v>0</v>
      </c>
      <c r="I1672">
        <f ca="1">SUM(Table6[[#This Row],[AWAL]],Table6[[#This Row],[M_3]])</f>
        <v>2</v>
      </c>
    </row>
    <row r="1673" spans="2:9" hidden="1" x14ac:dyDescent="0.25">
      <c r="B1673" t="e">
        <f ca="1">MATCH(Table6[POINTER],MG_3[Column3],0)</f>
        <v>#N/A</v>
      </c>
      <c r="C16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pcret5080216pcs</v>
      </c>
      <c r="D1673" t="s">
        <v>1670</v>
      </c>
      <c r="E1673" s="1" t="s">
        <v>3636</v>
      </c>
      <c r="F1673">
        <v>1</v>
      </c>
      <c r="H1673">
        <f ca="1">_xlfn.IFNA(SUMIF(MG_3[Column3],Table6[POINTER],MG_3[TOTAL]),"")</f>
        <v>0</v>
      </c>
      <c r="I1673">
        <f ca="1">SUM(Table6[[#This Row],[AWAL]],Table6[[#This Row],[M_3]])</f>
        <v>1</v>
      </c>
    </row>
    <row r="1674" spans="2:9" hidden="1" x14ac:dyDescent="0.25">
      <c r="B1674" t="e">
        <f ca="1">MATCH(Table6[POINTER],MG_3[Column3],0)</f>
        <v>#N/A</v>
      </c>
      <c r="C16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pcret51988ls</v>
      </c>
      <c r="D1674" t="s">
        <v>1671</v>
      </c>
      <c r="E1674" s="1" t="s">
        <v>3637</v>
      </c>
      <c r="F1674">
        <v>4</v>
      </c>
      <c r="H1674">
        <f ca="1">_xlfn.IFNA(SUMIF(MG_3[Column3],Table6[POINTER],MG_3[TOTAL]),"")</f>
        <v>0</v>
      </c>
      <c r="I1674">
        <f ca="1">SUM(Table6[[#This Row],[AWAL]],Table6[[#This Row],[M_3]])</f>
        <v>4</v>
      </c>
    </row>
    <row r="1675" spans="2:9" hidden="1" x14ac:dyDescent="0.25">
      <c r="B1675" t="e">
        <f ca="1">MATCH(Table6[POINTER],MG_3[Column3],0)</f>
        <v>#N/A</v>
      </c>
      <c r="C16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pcret665810ls</v>
      </c>
      <c r="D1675" t="s">
        <v>1672</v>
      </c>
      <c r="E1675" s="1" t="s">
        <v>3379</v>
      </c>
      <c r="F1675">
        <v>2</v>
      </c>
      <c r="H1675">
        <f ca="1">_xlfn.IFNA(SUMIF(MG_3[Column3],Table6[POINTER],MG_3[TOTAL]),"")</f>
        <v>0</v>
      </c>
      <c r="I1675">
        <f ca="1">SUM(Table6[[#This Row],[AWAL]],Table6[[#This Row],[M_3]])</f>
        <v>2</v>
      </c>
    </row>
    <row r="1676" spans="2:9" hidden="1" x14ac:dyDescent="0.25">
      <c r="B1676" t="e">
        <f ca="1">MATCH(Table6[POINTER],MG_3[Column3],0)</f>
        <v>#N/A</v>
      </c>
      <c r="C16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pcret68066813680820ls</v>
      </c>
      <c r="D1676" t="s">
        <v>1673</v>
      </c>
      <c r="E1676" s="1" t="s">
        <v>3309</v>
      </c>
      <c r="F1676">
        <v>7</v>
      </c>
      <c r="H1676">
        <f ca="1">_xlfn.IFNA(SUMIF(MG_3[Column3],Table6[POINTER],MG_3[TOTAL]),"")</f>
        <v>0</v>
      </c>
      <c r="I1676">
        <f ca="1">SUM(Table6[[#This Row],[AWAL]],Table6[[#This Row],[M_3]])</f>
        <v>7</v>
      </c>
    </row>
    <row r="1677" spans="2:9" hidden="1" x14ac:dyDescent="0.25">
      <c r="B1677" t="e">
        <f ca="1">MATCH(Table6[POINTER],MG_3[Column3],0)</f>
        <v>#N/A</v>
      </c>
      <c r="C16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pcret68610ls</v>
      </c>
      <c r="D1677" t="s">
        <v>1674</v>
      </c>
      <c r="E1677" s="1" t="s">
        <v>3379</v>
      </c>
      <c r="F1677">
        <v>2</v>
      </c>
      <c r="H1677">
        <f ca="1">_xlfn.IFNA(SUMIF(MG_3[Column3],Table6[POINTER],MG_3[TOTAL]),"")</f>
        <v>0</v>
      </c>
      <c r="I1677">
        <f ca="1">SUM(Table6[[#This Row],[AWAL]],Table6[[#This Row],[M_3]])</f>
        <v>2</v>
      </c>
    </row>
    <row r="1678" spans="2:9" hidden="1" x14ac:dyDescent="0.25">
      <c r="B1678" t="e">
        <f ca="1">MATCH(Table6[POINTER],MG_3[Column3],0)</f>
        <v>#N/A</v>
      </c>
      <c r="C16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pcret80228031218ls</v>
      </c>
      <c r="D1678" t="s">
        <v>1675</v>
      </c>
      <c r="E1678" s="1" t="s">
        <v>3635</v>
      </c>
      <c r="F1678">
        <v>2</v>
      </c>
      <c r="H1678">
        <f ca="1">_xlfn.IFNA(SUMIF(MG_3[Column3],Table6[POINTER],MG_3[TOTAL]),"")</f>
        <v>0</v>
      </c>
      <c r="I1678">
        <f ca="1">SUM(Table6[[#This Row],[AWAL]],Table6[[#This Row],[M_3]])</f>
        <v>2</v>
      </c>
    </row>
    <row r="1679" spans="2:9" hidden="1" x14ac:dyDescent="0.25">
      <c r="B1679" t="e">
        <f ca="1">MATCH(Table6[POINTER],MG_3[Column3],0)</f>
        <v>#N/A</v>
      </c>
      <c r="C16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pcret81552ret81181198</v>
      </c>
      <c r="D1679" t="s">
        <v>1676</v>
      </c>
      <c r="E1679" s="1">
        <v>198</v>
      </c>
      <c r="F1679">
        <v>3</v>
      </c>
      <c r="H1679">
        <f ca="1">_xlfn.IFNA(SUMIF(MG_3[Column3],Table6[POINTER],MG_3[TOTAL]),"")</f>
        <v>0</v>
      </c>
      <c r="I1679">
        <f ca="1">SUM(Table6[[#This Row],[AWAL]],Table6[[#This Row],[M_3]])</f>
        <v>3</v>
      </c>
    </row>
    <row r="1680" spans="2:9" hidden="1" x14ac:dyDescent="0.25">
      <c r="B1680" t="e">
        <f ca="1">MATCH(Table6[POINTER],MG_3[Column3],0)</f>
        <v>#N/A</v>
      </c>
      <c r="C16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pcret829818ls</v>
      </c>
      <c r="D1680" t="s">
        <v>1677</v>
      </c>
      <c r="E1680" s="1" t="s">
        <v>3635</v>
      </c>
      <c r="F1680">
        <v>1</v>
      </c>
      <c r="H1680">
        <f ca="1">_xlfn.IFNA(SUMIF(MG_3[Column3],Table6[POINTER],MG_3[TOTAL]),"")</f>
        <v>0</v>
      </c>
      <c r="I1680">
        <f ca="1">SUM(Table6[[#This Row],[AWAL]],Table6[[#This Row],[M_3]])</f>
        <v>1</v>
      </c>
    </row>
    <row r="1681" spans="2:9" hidden="1" x14ac:dyDescent="0.25">
      <c r="B1681" t="e">
        <f ca="1">MATCH(Table6[POINTER],MG_3[Column3],0)</f>
        <v>#N/A</v>
      </c>
      <c r="C16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pcret836018ls</v>
      </c>
      <c r="D1681" t="s">
        <v>1678</v>
      </c>
      <c r="E1681" s="1" t="s">
        <v>3635</v>
      </c>
      <c r="F1681">
        <v>1</v>
      </c>
      <c r="H1681">
        <f ca="1">_xlfn.IFNA(SUMIF(MG_3[Column3],Table6[POINTER],MG_3[TOTAL]),"")</f>
        <v>0</v>
      </c>
      <c r="I1681">
        <f ca="1">SUM(Table6[[#This Row],[AWAL]],Table6[[#This Row],[M_3]])</f>
        <v>1</v>
      </c>
    </row>
    <row r="1682" spans="2:9" hidden="1" x14ac:dyDescent="0.25">
      <c r="B1682" t="e">
        <f ca="1">MATCH(Table6[POINTER],MG_3[Column3],0)</f>
        <v>#N/A</v>
      </c>
      <c r="C16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pcret8963216pc</v>
      </c>
      <c r="D1682" t="s">
        <v>1679</v>
      </c>
      <c r="E1682" s="1" t="s">
        <v>3574</v>
      </c>
      <c r="F1682">
        <v>1</v>
      </c>
      <c r="H1682">
        <f ca="1">_xlfn.IFNA(SUMIF(MG_3[Column3],Table6[POINTER],MG_3[TOTAL]),"")</f>
        <v>0</v>
      </c>
      <c r="I1682">
        <f ca="1">SUM(Table6[[#This Row],[AWAL]],Table6[[#This Row],[M_3]])</f>
        <v>1</v>
      </c>
    </row>
    <row r="1683" spans="2:9" hidden="1" x14ac:dyDescent="0.25">
      <c r="B1683" t="e">
        <f ca="1">MATCH(Table6[POINTER],MG_3[Column3],0)</f>
        <v>#N/A</v>
      </c>
      <c r="C16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pcret906618120ls</v>
      </c>
      <c r="D1683" t="s">
        <v>1680</v>
      </c>
      <c r="E1683" s="1" t="s">
        <v>3309</v>
      </c>
      <c r="F1683">
        <v>7</v>
      </c>
      <c r="H1683">
        <f ca="1">_xlfn.IFNA(SUMIF(MG_3[Column3],Table6[POINTER],MG_3[TOTAL]),"")</f>
        <v>0</v>
      </c>
      <c r="I1683">
        <f ca="1">SUM(Table6[[#This Row],[AWAL]],Table6[[#This Row],[M_3]])</f>
        <v>7</v>
      </c>
    </row>
    <row r="1684" spans="2:9" hidden="1" x14ac:dyDescent="0.25">
      <c r="B1684" t="e">
        <f ca="1">MATCH(Table6[POINTER],MG_3[Column3],0)</f>
        <v>#N/A</v>
      </c>
      <c r="C16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pcret90820ls</v>
      </c>
      <c r="D1684" t="s">
        <v>1681</v>
      </c>
      <c r="E1684" s="1" t="s">
        <v>3309</v>
      </c>
      <c r="F1684">
        <v>16</v>
      </c>
      <c r="H1684">
        <f ca="1">_xlfn.IFNA(SUMIF(MG_3[Column3],Table6[POINTER],MG_3[TOTAL]),"")</f>
        <v>0</v>
      </c>
      <c r="I1684">
        <f ca="1">SUM(Table6[[#This Row],[AWAL]],Table6[[#This Row],[M_3]])</f>
        <v>16</v>
      </c>
    </row>
    <row r="1685" spans="2:9" hidden="1" x14ac:dyDescent="0.25">
      <c r="B1685" t="e">
        <f ca="1">MATCH(Table6[POINTER],MG_3[Column3],0)</f>
        <v>#N/A</v>
      </c>
      <c r="C16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pcret9207strong20ls</v>
      </c>
      <c r="D1685" t="s">
        <v>1682</v>
      </c>
      <c r="E1685" s="1" t="s">
        <v>3309</v>
      </c>
      <c r="F1685">
        <v>2</v>
      </c>
      <c r="H1685">
        <f ca="1">_xlfn.IFNA(SUMIF(MG_3[Column3],Table6[POINTER],MG_3[TOTAL]),"")</f>
        <v>0</v>
      </c>
      <c r="I1685">
        <f ca="1">SUM(Table6[[#This Row],[AWAL]],Table6[[#This Row],[M_3]])</f>
        <v>2</v>
      </c>
    </row>
    <row r="1686" spans="2:9" hidden="1" x14ac:dyDescent="0.25">
      <c r="B1686" t="e">
        <f ca="1">MATCH(Table6[POINTER],MG_3[Column3],0)</f>
        <v>#N/A</v>
      </c>
      <c r="C16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pcret930815ls</v>
      </c>
      <c r="D1686" t="s">
        <v>1683</v>
      </c>
      <c r="E1686" s="1" t="s">
        <v>3489</v>
      </c>
      <c r="F1686">
        <v>1</v>
      </c>
      <c r="H1686">
        <f ca="1">_xlfn.IFNA(SUMIF(MG_3[Column3],Table6[POINTER],MG_3[TOTAL]),"")</f>
        <v>0</v>
      </c>
      <c r="I1686">
        <f ca="1">SUM(Table6[[#This Row],[AWAL]],Table6[[#This Row],[M_3]])</f>
        <v>1</v>
      </c>
    </row>
    <row r="1687" spans="2:9" hidden="1" x14ac:dyDescent="0.25">
      <c r="B1687" t="e">
        <f ca="1">MATCH(Table6[POINTER],MG_3[Column3],0)</f>
        <v>#N/A</v>
      </c>
      <c r="C16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pcretbd691180pcs</v>
      </c>
      <c r="D1687" t="s">
        <v>1684</v>
      </c>
      <c r="E1687" s="1" t="s">
        <v>3434</v>
      </c>
      <c r="F1687">
        <v>1</v>
      </c>
      <c r="H1687">
        <f ca="1">_xlfn.IFNA(SUMIF(MG_3[Column3],Table6[POINTER],MG_3[TOTAL]),"")</f>
        <v>0</v>
      </c>
      <c r="I1687">
        <f ca="1">SUM(Table6[[#This Row],[AWAL]],Table6[[#This Row],[M_3]])</f>
        <v>1</v>
      </c>
    </row>
    <row r="1688" spans="2:9" hidden="1" x14ac:dyDescent="0.25">
      <c r="B1688" t="e">
        <f ca="1">MATCH(Table6[POINTER],MG_3[Column3],0)</f>
        <v>#N/A</v>
      </c>
      <c r="C16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pcretbd715180pcs</v>
      </c>
      <c r="D1688" t="s">
        <v>1685</v>
      </c>
      <c r="E1688" s="1" t="s">
        <v>3434</v>
      </c>
      <c r="F1688">
        <v>1</v>
      </c>
      <c r="H1688">
        <f ca="1">_xlfn.IFNA(SUMIF(MG_3[Column3],Table6[POINTER],MG_3[TOTAL]),"")</f>
        <v>0</v>
      </c>
      <c r="I1688">
        <f ca="1">SUM(Table6[[#This Row],[AWAL]],Table6[[#This Row],[M_3]])</f>
        <v>1</v>
      </c>
    </row>
    <row r="1689" spans="2:9" hidden="1" x14ac:dyDescent="0.25">
      <c r="B1689" t="e">
        <f ca="1">MATCH(Table6[POINTER],MG_3[Column3],0)</f>
        <v>#N/A</v>
      </c>
      <c r="C16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pcretbd812180pcs</v>
      </c>
      <c r="D1689" t="s">
        <v>1686</v>
      </c>
      <c r="E1689" s="1" t="s">
        <v>3434</v>
      </c>
      <c r="F1689">
        <v>1</v>
      </c>
      <c r="H1689">
        <f ca="1">_xlfn.IFNA(SUMIF(MG_3[Column3],Table6[POINTER],MG_3[TOTAL]),"")</f>
        <v>0</v>
      </c>
      <c r="I1689">
        <f ca="1">SUM(Table6[[#This Row],[AWAL]],Table6[[#This Row],[M_3]])</f>
        <v>1</v>
      </c>
    </row>
    <row r="1690" spans="2:9" hidden="1" x14ac:dyDescent="0.25">
      <c r="B1690" t="e">
        <f ca="1">MATCH(Table6[POINTER],MG_3[Column3],0)</f>
        <v>#N/A</v>
      </c>
      <c r="C16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pcretbd838180pcs</v>
      </c>
      <c r="D1690" t="s">
        <v>1687</v>
      </c>
      <c r="E1690" s="1" t="s">
        <v>3434</v>
      </c>
      <c r="F1690">
        <v>1</v>
      </c>
      <c r="H1690">
        <f ca="1">_xlfn.IFNA(SUMIF(MG_3[Column3],Table6[POINTER],MG_3[TOTAL]),"")</f>
        <v>0</v>
      </c>
      <c r="I1690">
        <f ca="1">SUM(Table6[[#This Row],[AWAL]],Table6[[#This Row],[M_3]])</f>
        <v>1</v>
      </c>
    </row>
    <row r="1691" spans="2:9" hidden="1" x14ac:dyDescent="0.25">
      <c r="B1691" t="e">
        <f ca="1">MATCH(Table6[POINTER],MG_3[Column3],0)</f>
        <v>#N/A</v>
      </c>
      <c r="C16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pcretbd861180pcs</v>
      </c>
      <c r="D1691" t="s">
        <v>1688</v>
      </c>
      <c r="E1691" s="1" t="s">
        <v>3434</v>
      </c>
      <c r="F1691">
        <v>1</v>
      </c>
      <c r="H1691">
        <f ca="1">_xlfn.IFNA(SUMIF(MG_3[Column3],Table6[POINTER],MG_3[TOTAL]),"")</f>
        <v>0</v>
      </c>
      <c r="I1691">
        <f ca="1">SUM(Table6[[#This Row],[AWAL]],Table6[[#This Row],[M_3]])</f>
        <v>1</v>
      </c>
    </row>
    <row r="1692" spans="2:9" hidden="1" x14ac:dyDescent="0.25">
      <c r="B1692" t="e">
        <f ca="1">MATCH(Table6[POINTER],MG_3[Column3],0)</f>
        <v>#N/A</v>
      </c>
      <c r="C16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pcretbeiledog888118882restleting320ls</v>
      </c>
      <c r="D1692" t="s">
        <v>1689</v>
      </c>
      <c r="E1692" s="1" t="s">
        <v>3309</v>
      </c>
      <c r="F1692">
        <v>4</v>
      </c>
      <c r="H1692">
        <f ca="1">_xlfn.IFNA(SUMIF(MG_3[Column3],Table6[POINTER],MG_3[TOTAL]),"")</f>
        <v>0</v>
      </c>
      <c r="I1692">
        <f ca="1">SUM(Table6[[#This Row],[AWAL]],Table6[[#This Row],[M_3]])</f>
        <v>4</v>
      </c>
    </row>
    <row r="1693" spans="2:9" hidden="1" x14ac:dyDescent="0.25">
      <c r="B1693" t="e">
        <f ca="1">MATCH(Table6[POINTER],MG_3[Column3],0)</f>
        <v>#N/A</v>
      </c>
      <c r="C16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pcretcoolzone884816ls</v>
      </c>
      <c r="D1693" t="s">
        <v>1690</v>
      </c>
      <c r="E1693" s="1" t="s">
        <v>3490</v>
      </c>
      <c r="F1693">
        <v>2</v>
      </c>
      <c r="H1693">
        <f ca="1">_xlfn.IFNA(SUMIF(MG_3[Column3],Table6[POINTER],MG_3[TOTAL]),"")</f>
        <v>0</v>
      </c>
      <c r="I1693">
        <f ca="1">SUM(Table6[[#This Row],[AWAL]],Table6[[#This Row],[M_3]])</f>
        <v>2</v>
      </c>
    </row>
    <row r="1694" spans="2:9" hidden="1" x14ac:dyDescent="0.25">
      <c r="B1694" t="e">
        <f ca="1">MATCH(Table6[POINTER],MG_3[Column3],0)</f>
        <v>#N/A</v>
      </c>
      <c r="C16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pcretcq9052198pc</v>
      </c>
      <c r="D1694" t="s">
        <v>1691</v>
      </c>
      <c r="E1694" s="1" t="s">
        <v>3638</v>
      </c>
      <c r="F1694">
        <v>1</v>
      </c>
      <c r="H1694">
        <f ca="1">_xlfn.IFNA(SUMIF(MG_3[Column3],Table6[POINTER],MG_3[TOTAL]),"")</f>
        <v>0</v>
      </c>
      <c r="I1694">
        <f ca="1">SUM(Table6[[#This Row],[AWAL]],Table6[[#This Row],[M_3]])</f>
        <v>1</v>
      </c>
    </row>
    <row r="1695" spans="2:9" hidden="1" x14ac:dyDescent="0.25">
      <c r="B1695" t="e">
        <f ca="1">MATCH(Table6[POINTER],MG_3[Column3],0)</f>
        <v>#N/A</v>
      </c>
      <c r="C16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pcretdm6210180pc</v>
      </c>
      <c r="D1695" t="s">
        <v>1692</v>
      </c>
      <c r="E1695" s="1" t="s">
        <v>3387</v>
      </c>
      <c r="F1695">
        <v>1</v>
      </c>
      <c r="H1695">
        <f ca="1">_xlfn.IFNA(SUMIF(MG_3[Column3],Table6[POINTER],MG_3[TOTAL]),"")</f>
        <v>0</v>
      </c>
      <c r="I1695">
        <f ca="1">SUM(Table6[[#This Row],[AWAL]],Table6[[#This Row],[M_3]])</f>
        <v>1</v>
      </c>
    </row>
    <row r="1696" spans="2:9" hidden="1" x14ac:dyDescent="0.25">
      <c r="B1696" t="e">
        <f ca="1">MATCH(Table6[POINTER],MG_3[Column3],0)</f>
        <v>#N/A</v>
      </c>
      <c r="C16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pcrethjd4167192pc</v>
      </c>
      <c r="D1696" t="s">
        <v>1693</v>
      </c>
      <c r="E1696" s="1" t="s">
        <v>3483</v>
      </c>
      <c r="F1696">
        <v>4</v>
      </c>
      <c r="H1696">
        <f ca="1">_xlfn.IFNA(SUMIF(MG_3[Column3],Table6[POINTER],MG_3[TOTAL]),"")</f>
        <v>0</v>
      </c>
      <c r="I1696">
        <f ca="1">SUM(Table6[[#This Row],[AWAL]],Table6[[#This Row],[M_3]])</f>
        <v>4</v>
      </c>
    </row>
    <row r="1697" spans="2:9" hidden="1" x14ac:dyDescent="0.25">
      <c r="B1697" t="e">
        <f ca="1">MATCH(Table6[POINTER],MG_3[Column3],0)</f>
        <v>#N/A</v>
      </c>
      <c r="C16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pcretimitasi38527ls</v>
      </c>
      <c r="D1697" t="s">
        <v>1694</v>
      </c>
      <c r="E1697" s="1" t="s">
        <v>3639</v>
      </c>
      <c r="F1697">
        <v>2</v>
      </c>
      <c r="H1697">
        <f ca="1">_xlfn.IFNA(SUMIF(MG_3[Column3],Table6[POINTER],MG_3[TOTAL]),"")</f>
        <v>0</v>
      </c>
      <c r="I1697">
        <f ca="1">SUM(Table6[[#This Row],[AWAL]],Table6[[#This Row],[M_3]])</f>
        <v>2</v>
      </c>
    </row>
    <row r="1698" spans="2:9" hidden="1" x14ac:dyDescent="0.25">
      <c r="B1698" t="e">
        <f ca="1">MATCH(Table6[POINTER],MG_3[Column3],0)</f>
        <v>#N/A</v>
      </c>
      <c r="C16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pcretimitasidisneymblben10bonekanarutobrbstroberyspider60ls</v>
      </c>
      <c r="D1698" t="s">
        <v>1695</v>
      </c>
      <c r="E1698" s="1" t="s">
        <v>3332</v>
      </c>
      <c r="F1698">
        <v>10</v>
      </c>
      <c r="H1698">
        <f ca="1">_xlfn.IFNA(SUMIF(MG_3[Column3],Table6[POINTER],MG_3[TOTAL]),"")</f>
        <v>0</v>
      </c>
      <c r="I1698">
        <f ca="1">SUM(Table6[[#This Row],[AWAL]],Table6[[#This Row],[M_3]])</f>
        <v>10</v>
      </c>
    </row>
    <row r="1699" spans="2:9" hidden="1" x14ac:dyDescent="0.25">
      <c r="B1699" t="e">
        <f ca="1">MATCH(Table6[POINTER],MG_3[Column3],0)</f>
        <v>#N/A</v>
      </c>
      <c r="C16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pcretjx5626mm360pc</v>
      </c>
      <c r="D1699" t="s">
        <v>1696</v>
      </c>
      <c r="E1699" s="1" t="s">
        <v>3351</v>
      </c>
      <c r="F1699">
        <v>2</v>
      </c>
      <c r="H1699">
        <f ca="1">_xlfn.IFNA(SUMIF(MG_3[Column3],Table6[POINTER],MG_3[TOTAL]),"")</f>
        <v>0</v>
      </c>
      <c r="I1699">
        <f ca="1">SUM(Table6[[#This Row],[AWAL]],Table6[[#This Row],[M_3]])</f>
        <v>2</v>
      </c>
    </row>
    <row r="1700" spans="2:9" hidden="1" x14ac:dyDescent="0.25">
      <c r="B1700" t="e">
        <f ca="1">MATCH(Table6[POINTER],MG_3[Column3],0)</f>
        <v>#N/A</v>
      </c>
      <c r="C17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pcretjx93007144pc</v>
      </c>
      <c r="D1700" t="s">
        <v>1697</v>
      </c>
      <c r="E1700" s="1" t="s">
        <v>3312</v>
      </c>
      <c r="F1700">
        <v>1</v>
      </c>
      <c r="H1700">
        <f ca="1">_xlfn.IFNA(SUMIF(MG_3[Column3],Table6[POINTER],MG_3[TOTAL]),"")</f>
        <v>0</v>
      </c>
      <c r="I1700">
        <f ca="1">SUM(Table6[[#This Row],[AWAL]],Table6[[#This Row],[M_3]])</f>
        <v>1</v>
      </c>
    </row>
    <row r="1701" spans="2:9" hidden="1" x14ac:dyDescent="0.25">
      <c r="B1701" t="e">
        <f ca="1">MATCH(Table6[POINTER],MG_3[Column3],0)</f>
        <v>#N/A</v>
      </c>
      <c r="C17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pcretkain1245fr1131751160pc</v>
      </c>
      <c r="D1701" t="s">
        <v>1698</v>
      </c>
      <c r="E1701" s="1" t="s">
        <v>3334</v>
      </c>
      <c r="F1701">
        <v>12</v>
      </c>
      <c r="H1701">
        <f ca="1">_xlfn.IFNA(SUMIF(MG_3[Column3],Table6[POINTER],MG_3[TOTAL]),"")</f>
        <v>0</v>
      </c>
      <c r="I1701">
        <f ca="1">SUM(Table6[[#This Row],[AWAL]],Table6[[#This Row],[M_3]])</f>
        <v>12</v>
      </c>
    </row>
    <row r="1702" spans="2:9" hidden="1" x14ac:dyDescent="0.25">
      <c r="B1702" t="e">
        <f ca="1">MATCH(Table6[POINTER],MG_3[Column3],0)</f>
        <v>#N/A</v>
      </c>
      <c r="C17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pcretkainxd3308fr160pc</v>
      </c>
      <c r="D1702" t="s">
        <v>1699</v>
      </c>
      <c r="E1702" s="1" t="s">
        <v>3334</v>
      </c>
      <c r="F1702">
        <v>11</v>
      </c>
      <c r="H1702">
        <f ca="1">_xlfn.IFNA(SUMIF(MG_3[Column3],Table6[POINTER],MG_3[TOTAL]),"")</f>
        <v>0</v>
      </c>
      <c r="I1702">
        <f ca="1">SUM(Table6[[#This Row],[AWAL]],Table6[[#This Row],[M_3]])</f>
        <v>11</v>
      </c>
    </row>
    <row r="1703" spans="2:9" hidden="1" x14ac:dyDescent="0.25">
      <c r="B1703" t="e">
        <f ca="1">MATCH(Table6[POINTER],MG_3[Column3],0)</f>
        <v>#N/A</v>
      </c>
      <c r="C17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pcretky1114144pc</v>
      </c>
      <c r="D1703" t="s">
        <v>1700</v>
      </c>
      <c r="E1703" s="1" t="s">
        <v>3312</v>
      </c>
      <c r="F1703">
        <v>9</v>
      </c>
      <c r="H1703">
        <f ca="1">_xlfn.IFNA(SUMIF(MG_3[Column3],Table6[POINTER],MG_3[TOTAL]),"")</f>
        <v>0</v>
      </c>
      <c r="I1703">
        <f ca="1">SUM(Table6[[#This Row],[AWAL]],Table6[[#This Row],[M_3]])</f>
        <v>9</v>
      </c>
    </row>
    <row r="1704" spans="2:9" hidden="1" x14ac:dyDescent="0.25">
      <c r="B1704" t="e">
        <f ca="1">MATCH(Table6[POINTER],MG_3[Column3],0)</f>
        <v>#N/A</v>
      </c>
      <c r="C17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pcretky1123144pc</v>
      </c>
      <c r="D1704" t="s">
        <v>1701</v>
      </c>
      <c r="E1704" s="1" t="s">
        <v>3312</v>
      </c>
      <c r="F1704">
        <v>1</v>
      </c>
      <c r="H1704">
        <f ca="1">_xlfn.IFNA(SUMIF(MG_3[Column3],Table6[POINTER],MG_3[TOTAL]),"")</f>
        <v>0</v>
      </c>
      <c r="I1704">
        <f ca="1">SUM(Table6[[#This Row],[AWAL]],Table6[[#This Row],[M_3]])</f>
        <v>1</v>
      </c>
    </row>
    <row r="1705" spans="2:9" hidden="1" x14ac:dyDescent="0.25">
      <c r="B1705" t="e">
        <f ca="1">MATCH(Table6[POINTER],MG_3[Column3],0)</f>
        <v>#N/A</v>
      </c>
      <c r="C17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pcretky1194144pc</v>
      </c>
      <c r="D1705" t="s">
        <v>1702</v>
      </c>
      <c r="E1705" s="1" t="s">
        <v>3312</v>
      </c>
      <c r="F1705">
        <v>5</v>
      </c>
      <c r="H1705">
        <f ca="1">_xlfn.IFNA(SUMIF(MG_3[Column3],Table6[POINTER],MG_3[TOTAL]),"")</f>
        <v>0</v>
      </c>
      <c r="I1705">
        <f ca="1">SUM(Table6[[#This Row],[AWAL]],Table6[[#This Row],[M_3]])</f>
        <v>5</v>
      </c>
    </row>
    <row r="1706" spans="2:9" hidden="1" x14ac:dyDescent="0.25">
      <c r="B1706" t="e">
        <f ca="1">MATCH(Table6[POINTER],MG_3[Column3],0)</f>
        <v>#N/A</v>
      </c>
      <c r="C17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pcretky1196144pc</v>
      </c>
      <c r="D1706" t="s">
        <v>1703</v>
      </c>
      <c r="E1706" s="1" t="s">
        <v>3312</v>
      </c>
      <c r="F1706">
        <v>13</v>
      </c>
      <c r="H1706">
        <f ca="1">_xlfn.IFNA(SUMIF(MG_3[Column3],Table6[POINTER],MG_3[TOTAL]),"")</f>
        <v>0</v>
      </c>
      <c r="I1706">
        <f ca="1">SUM(Table6[[#This Row],[AWAL]],Table6[[#This Row],[M_3]])</f>
        <v>13</v>
      </c>
    </row>
    <row r="1707" spans="2:9" hidden="1" x14ac:dyDescent="0.25">
      <c r="B1707" t="e">
        <f ca="1">MATCH(Table6[POINTER],MG_3[Column3],0)</f>
        <v>#N/A</v>
      </c>
      <c r="C17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pcretky1203144pcs</v>
      </c>
      <c r="D1707" t="s">
        <v>1704</v>
      </c>
      <c r="E1707" s="1" t="s">
        <v>3366</v>
      </c>
      <c r="F1707">
        <v>2</v>
      </c>
      <c r="H1707">
        <f ca="1">_xlfn.IFNA(SUMIF(MG_3[Column3],Table6[POINTER],MG_3[TOTAL]),"")</f>
        <v>0</v>
      </c>
      <c r="I1707">
        <f ca="1">SUM(Table6[[#This Row],[AWAL]],Table6[[#This Row],[M_3]])</f>
        <v>2</v>
      </c>
    </row>
    <row r="1708" spans="2:9" hidden="1" x14ac:dyDescent="0.25">
      <c r="B1708" t="e">
        <f ca="1">MATCH(Table6[POINTER],MG_3[Column3],0)</f>
        <v>#N/A</v>
      </c>
      <c r="C17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pcretky6159144pc</v>
      </c>
      <c r="D1708" t="s">
        <v>1705</v>
      </c>
      <c r="E1708" s="1" t="s">
        <v>3312</v>
      </c>
      <c r="F1708">
        <v>7</v>
      </c>
      <c r="H1708">
        <f ca="1">_xlfn.IFNA(SUMIF(MG_3[Column3],Table6[POINTER],MG_3[TOTAL]),"")</f>
        <v>0</v>
      </c>
      <c r="I1708">
        <f ca="1">SUM(Table6[[#This Row],[AWAL]],Table6[[#This Row],[M_3]])</f>
        <v>7</v>
      </c>
    </row>
    <row r="1709" spans="2:9" hidden="1" x14ac:dyDescent="0.25">
      <c r="B1709" t="e">
        <f ca="1">MATCH(Table6[POINTER],MG_3[Column3],0)</f>
        <v>#N/A</v>
      </c>
      <c r="C17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pcretky6173144pc</v>
      </c>
      <c r="D1709" t="s">
        <v>1706</v>
      </c>
      <c r="E1709" s="1" t="s">
        <v>3312</v>
      </c>
      <c r="F1709">
        <v>4</v>
      </c>
      <c r="H1709">
        <f ca="1">_xlfn.IFNA(SUMIF(MG_3[Column3],Table6[POINTER],MG_3[TOTAL]),"")</f>
        <v>0</v>
      </c>
      <c r="I1709">
        <f ca="1">SUM(Table6[[#This Row],[AWAL]],Table6[[#This Row],[M_3]])</f>
        <v>4</v>
      </c>
    </row>
    <row r="1710" spans="2:9" hidden="1" x14ac:dyDescent="0.25">
      <c r="B1710" t="e">
        <f ca="1">MATCH(Table6[POINTER],MG_3[Column3],0)</f>
        <v>#N/A</v>
      </c>
      <c r="C17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pcretky6186144pc</v>
      </c>
      <c r="D1710" t="s">
        <v>1707</v>
      </c>
      <c r="E1710" s="1" t="s">
        <v>3312</v>
      </c>
      <c r="F1710">
        <v>1</v>
      </c>
      <c r="H1710">
        <f ca="1">_xlfn.IFNA(SUMIF(MG_3[Column3],Table6[POINTER],MG_3[TOTAL]),"")</f>
        <v>0</v>
      </c>
      <c r="I1710">
        <f ca="1">SUM(Table6[[#This Row],[AWAL]],Table6[[#This Row],[M_3]])</f>
        <v>1</v>
      </c>
    </row>
    <row r="1711" spans="2:9" hidden="1" x14ac:dyDescent="0.25">
      <c r="B1711" t="e">
        <f ca="1">MATCH(Table6[POINTER],MG_3[Column3],0)</f>
        <v>#N/A</v>
      </c>
      <c r="C17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pcretky6197144pc</v>
      </c>
      <c r="D1711" t="s">
        <v>1708</v>
      </c>
      <c r="E1711" s="1" t="s">
        <v>3312</v>
      </c>
      <c r="F1711">
        <v>11</v>
      </c>
      <c r="H1711">
        <f ca="1">_xlfn.IFNA(SUMIF(MG_3[Column3],Table6[POINTER],MG_3[TOTAL]),"")</f>
        <v>0</v>
      </c>
      <c r="I1711">
        <f ca="1">SUM(Table6[[#This Row],[AWAL]],Table6[[#This Row],[M_3]])</f>
        <v>11</v>
      </c>
    </row>
    <row r="1712" spans="2:9" hidden="1" x14ac:dyDescent="0.25">
      <c r="B1712" t="e">
        <f ca="1">MATCH(Table6[POINTER],MG_3[Column3],0)</f>
        <v>#N/A</v>
      </c>
      <c r="C17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pcretky6203562141144pcs</v>
      </c>
      <c r="D1712" t="s">
        <v>1709</v>
      </c>
      <c r="E1712" s="1" t="s">
        <v>3366</v>
      </c>
      <c r="F1712">
        <v>6</v>
      </c>
      <c r="H1712">
        <f ca="1">_xlfn.IFNA(SUMIF(MG_3[Column3],Table6[POINTER],MG_3[TOTAL]),"")</f>
        <v>0</v>
      </c>
      <c r="I1712">
        <f ca="1">SUM(Table6[[#This Row],[AWAL]],Table6[[#This Row],[M_3]])</f>
        <v>6</v>
      </c>
    </row>
    <row r="1713" spans="2:9" hidden="1" x14ac:dyDescent="0.25">
      <c r="B1713" t="e">
        <f ca="1">MATCH(Table6[POINTER],MG_3[Column3],0)</f>
        <v>#N/A</v>
      </c>
      <c r="C17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pcretoval2bunga40ls</v>
      </c>
      <c r="D1713" t="s">
        <v>1710</v>
      </c>
      <c r="E1713" s="1" t="s">
        <v>3342</v>
      </c>
      <c r="F1713">
        <v>2</v>
      </c>
      <c r="H1713">
        <f ca="1">_xlfn.IFNA(SUMIF(MG_3[Column3],Table6[POINTER],MG_3[TOTAL]),"")</f>
        <v>0</v>
      </c>
      <c r="I1713">
        <f ca="1">SUM(Table6[[#This Row],[AWAL]],Table6[[#This Row],[M_3]])</f>
        <v>2</v>
      </c>
    </row>
    <row r="1714" spans="2:9" hidden="1" x14ac:dyDescent="0.25">
      <c r="B1714" t="e">
        <f ca="1">MATCH(Table6[POINTER],MG_3[Column3],0)</f>
        <v>#N/A</v>
      </c>
      <c r="C17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pcretsf1508pita30270pc</v>
      </c>
      <c r="D1714" t="s">
        <v>1711</v>
      </c>
      <c r="E1714" s="1" t="s">
        <v>3557</v>
      </c>
      <c r="F1714">
        <v>2</v>
      </c>
      <c r="H1714">
        <f ca="1">_xlfn.IFNA(SUMIF(MG_3[Column3],Table6[POINTER],MG_3[TOTAL]),"")</f>
        <v>0</v>
      </c>
      <c r="I1714">
        <f ca="1">SUM(Table6[[#This Row],[AWAL]],Table6[[#This Row],[M_3]])</f>
        <v>2</v>
      </c>
    </row>
    <row r="1715" spans="2:9" hidden="1" x14ac:dyDescent="0.25">
      <c r="B1715" t="e">
        <f ca="1">MATCH(Table6[POINTER],MG_3[Column3],0)</f>
        <v>#N/A</v>
      </c>
      <c r="C17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pcretsf5477100ls</v>
      </c>
      <c r="D1715" t="s">
        <v>1712</v>
      </c>
      <c r="E1715" s="1" t="s">
        <v>3318</v>
      </c>
      <c r="F1715">
        <v>14</v>
      </c>
      <c r="H1715">
        <f ca="1">_xlfn.IFNA(SUMIF(MG_3[Column3],Table6[POINTER],MG_3[TOTAL]),"")</f>
        <v>0</v>
      </c>
      <c r="I1715">
        <f ca="1">SUM(Table6[[#This Row],[AWAL]],Table6[[#This Row],[M_3]])</f>
        <v>14</v>
      </c>
    </row>
    <row r="1716" spans="2:9" hidden="1" x14ac:dyDescent="0.25">
      <c r="B1716" t="e">
        <f ca="1">MATCH(Table6[POINTER],MG_3[Column3],0)</f>
        <v>#N/A</v>
      </c>
      <c r="C17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pcretsgp250ls</v>
      </c>
      <c r="D1716" t="s">
        <v>1713</v>
      </c>
      <c r="E1716" s="1" t="s">
        <v>3326</v>
      </c>
      <c r="F1716">
        <v>2</v>
      </c>
      <c r="H1716">
        <f ca="1">_xlfn.IFNA(SUMIF(MG_3[Column3],Table6[POINTER],MG_3[TOTAL]),"")</f>
        <v>0</v>
      </c>
      <c r="I1716">
        <f ca="1">SUM(Table6[[#This Row],[AWAL]],Table6[[#This Row],[M_3]])</f>
        <v>2</v>
      </c>
    </row>
    <row r="1717" spans="2:9" hidden="1" x14ac:dyDescent="0.25">
      <c r="B1717" t="e">
        <f ca="1">MATCH(Table6[POINTER],MG_3[Column3],0)</f>
        <v>#N/A</v>
      </c>
      <c r="C17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pcretsh7256jaring288</v>
      </c>
      <c r="D1717" t="s">
        <v>1714</v>
      </c>
      <c r="E1717" s="1">
        <v>288</v>
      </c>
      <c r="F1717">
        <v>3</v>
      </c>
      <c r="H1717">
        <f ca="1">_xlfn.IFNA(SUMIF(MG_3[Column3],Table6[POINTER],MG_3[TOTAL]),"")</f>
        <v>0</v>
      </c>
      <c r="I1717">
        <f ca="1">SUM(Table6[[#This Row],[AWAL]],Table6[[#This Row],[M_3]])</f>
        <v>3</v>
      </c>
    </row>
    <row r="1718" spans="2:9" hidden="1" x14ac:dyDescent="0.25">
      <c r="B1718" t="e">
        <f ca="1">MATCH(Table6[POINTER],MG_3[Column3],0)</f>
        <v>#N/A</v>
      </c>
      <c r="C17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pcretstrongmoshi33ls</v>
      </c>
      <c r="D1718" t="s">
        <v>1715</v>
      </c>
      <c r="E1718" s="1" t="s">
        <v>3627</v>
      </c>
      <c r="F1718">
        <v>1</v>
      </c>
      <c r="H1718">
        <f ca="1">_xlfn.IFNA(SUMIF(MG_3[Column3],Table6[POINTER],MG_3[TOTAL]),"")</f>
        <v>0</v>
      </c>
      <c r="I1718">
        <f ca="1">SUM(Table6[[#This Row],[AWAL]],Table6[[#This Row],[M_3]])</f>
        <v>1</v>
      </c>
    </row>
    <row r="1719" spans="2:9" hidden="1" x14ac:dyDescent="0.25">
      <c r="B1719" t="e">
        <f ca="1">MATCH(Table6[POINTER],MG_3[Column3],0)</f>
        <v>#N/A</v>
      </c>
      <c r="C17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pcrettz1179432pc</v>
      </c>
      <c r="D1719" t="s">
        <v>1716</v>
      </c>
      <c r="E1719" s="1" t="s">
        <v>3630</v>
      </c>
      <c r="F1719">
        <v>2</v>
      </c>
      <c r="H1719">
        <f ca="1">_xlfn.IFNA(SUMIF(MG_3[Column3],Table6[POINTER],MG_3[TOTAL]),"")</f>
        <v>0</v>
      </c>
      <c r="I1719">
        <f ca="1">SUM(Table6[[#This Row],[AWAL]],Table6[[#This Row],[M_3]])</f>
        <v>2</v>
      </c>
    </row>
    <row r="1720" spans="2:9" hidden="1" x14ac:dyDescent="0.25">
      <c r="B1720" t="e">
        <f ca="1">MATCH(Table6[POINTER],MG_3[Column3],0)</f>
        <v>#N/A</v>
      </c>
      <c r="C17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pcretxd3305k240</v>
      </c>
      <c r="D1720" t="s">
        <v>1717</v>
      </c>
      <c r="E1720" s="1">
        <v>240</v>
      </c>
      <c r="F1720">
        <v>3</v>
      </c>
      <c r="H1720">
        <f ca="1">_xlfn.IFNA(SUMIF(MG_3[Column3],Table6[POINTER],MG_3[TOTAL]),"")</f>
        <v>0</v>
      </c>
      <c r="I1720">
        <f ca="1">SUM(Table6[[#This Row],[AWAL]],Table6[[#This Row],[M_3]])</f>
        <v>3</v>
      </c>
    </row>
    <row r="1721" spans="2:9" hidden="1" x14ac:dyDescent="0.25">
      <c r="B1721" t="e">
        <f ca="1">MATCH(Table6[POINTER],MG_3[Column3],0)</f>
        <v>#N/A</v>
      </c>
      <c r="C17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pcretxs29nlolgarisblack144</v>
      </c>
      <c r="D1721" t="s">
        <v>1718</v>
      </c>
      <c r="E1721" s="1">
        <v>144</v>
      </c>
      <c r="F1721">
        <v>38</v>
      </c>
      <c r="H1721">
        <f ca="1">_xlfn.IFNA(SUMIF(MG_3[Column3],Table6[POINTER],MG_3[TOTAL]),"")</f>
        <v>0</v>
      </c>
      <c r="I1721">
        <f ca="1">SUM(Table6[[#This Row],[AWAL]],Table6[[#This Row],[M_3]])</f>
        <v>38</v>
      </c>
    </row>
    <row r="1722" spans="2:9" hidden="1" x14ac:dyDescent="0.25">
      <c r="B1722" t="e">
        <f ca="1">MATCH(Table6[POINTER],MG_3[Column3],0)</f>
        <v>#N/A</v>
      </c>
      <c r="C17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pcretzhili8952216pc</v>
      </c>
      <c r="D1722" t="s">
        <v>1719</v>
      </c>
      <c r="E1722" s="1" t="s">
        <v>3574</v>
      </c>
      <c r="F1722">
        <v>1</v>
      </c>
      <c r="H1722">
        <f ca="1">_xlfn.IFNA(SUMIF(MG_3[Column3],Table6[POINTER],MG_3[TOTAL]),"")</f>
        <v>0</v>
      </c>
      <c r="I1722">
        <f ca="1">SUM(Table6[[#This Row],[AWAL]],Table6[[#This Row],[M_3]])</f>
        <v>1</v>
      </c>
    </row>
    <row r="1723" spans="2:9" hidden="1" x14ac:dyDescent="0.25">
      <c r="B1723" t="e">
        <f ca="1">MATCH(Table6[POINTER],MG_3[Column3],0)</f>
        <v>#N/A</v>
      </c>
      <c r="C17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pcsandalkm16bk144pc</v>
      </c>
      <c r="D1723" t="s">
        <v>1720</v>
      </c>
      <c r="E1723" s="1" t="s">
        <v>3312</v>
      </c>
      <c r="F1723">
        <v>2</v>
      </c>
      <c r="H1723">
        <f ca="1">_xlfn.IFNA(SUMIF(MG_3[Column3],Table6[POINTER],MG_3[TOTAL]),"")</f>
        <v>0</v>
      </c>
      <c r="I1723">
        <f ca="1">SUM(Table6[[#This Row],[AWAL]],Table6[[#This Row],[M_3]])</f>
        <v>2</v>
      </c>
    </row>
    <row r="1724" spans="2:9" hidden="1" x14ac:dyDescent="0.25">
      <c r="B1724" t="e">
        <f ca="1">MATCH(Table6[POINTER],MG_3[Column3],0)</f>
        <v>#N/A</v>
      </c>
      <c r="C17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pcset8015a008360pc</v>
      </c>
      <c r="D1724" t="s">
        <v>1721</v>
      </c>
      <c r="E1724" s="1" t="s">
        <v>3351</v>
      </c>
      <c r="F1724">
        <v>7</v>
      </c>
      <c r="H1724">
        <f ca="1">_xlfn.IFNA(SUMIF(MG_3[Column3],Table6[POINTER],MG_3[TOTAL]),"")</f>
        <v>0</v>
      </c>
      <c r="I1724">
        <f ca="1">SUM(Table6[[#This Row],[AWAL]],Table6[[#This Row],[M_3]])</f>
        <v>7</v>
      </c>
    </row>
    <row r="1725" spans="2:9" hidden="1" x14ac:dyDescent="0.25">
      <c r="B1725" t="e">
        <f ca="1">MATCH(Table6[POINTER],MG_3[Column3],0)</f>
        <v>#N/A</v>
      </c>
      <c r="C17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pcsorokgasta202hj24lsn</v>
      </c>
      <c r="D1725" t="s">
        <v>1722</v>
      </c>
      <c r="E1725" s="1" t="s">
        <v>3498</v>
      </c>
      <c r="F1725">
        <v>2</v>
      </c>
      <c r="H1725">
        <f ca="1">_xlfn.IFNA(SUMIF(MG_3[Column3],Table6[POINTER],MG_3[TOTAL]),"")</f>
        <v>0</v>
      </c>
      <c r="I1725">
        <f ca="1">SUM(Table6[[#This Row],[AWAL]],Table6[[#This Row],[M_3]])</f>
        <v>2</v>
      </c>
    </row>
    <row r="1726" spans="2:9" hidden="1" x14ac:dyDescent="0.25">
      <c r="B1726" t="e">
        <f ca="1">MATCH(Table6[POINTER],MG_3[Column3],0)</f>
        <v>#N/A</v>
      </c>
      <c r="C17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pcspoonmmouse24ls</v>
      </c>
      <c r="D1726" t="s">
        <v>1723</v>
      </c>
      <c r="E1726" s="1" t="s">
        <v>3310</v>
      </c>
      <c r="F1726">
        <v>13</v>
      </c>
      <c r="H1726">
        <f ca="1">_xlfn.IFNA(SUMIF(MG_3[Column3],Table6[POINTER],MG_3[TOTAL]),"")</f>
        <v>0</v>
      </c>
      <c r="I1726">
        <f ca="1">SUM(Table6[[#This Row],[AWAL]],Table6[[#This Row],[M_3]])</f>
        <v>13</v>
      </c>
    </row>
    <row r="1727" spans="2:9" hidden="1" x14ac:dyDescent="0.25">
      <c r="B1727" t="e">
        <f ca="1">MATCH(Table6[POINTER],MG_3[Column3],0)</f>
        <v>#N/A</v>
      </c>
      <c r="C17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pcsusunsaka2susun20ls</v>
      </c>
      <c r="D1727" t="s">
        <v>1724</v>
      </c>
      <c r="E1727" s="1" t="s">
        <v>3309</v>
      </c>
      <c r="F1727">
        <v>14</v>
      </c>
      <c r="H1727">
        <f ca="1">_xlfn.IFNA(SUMIF(MG_3[Column3],Table6[POINTER],MG_3[TOTAL]),"")</f>
        <v>0</v>
      </c>
      <c r="I1727">
        <f ca="1">SUM(Table6[[#This Row],[AWAL]],Table6[[#This Row],[M_3]])</f>
        <v>14</v>
      </c>
    </row>
    <row r="1728" spans="2:9" hidden="1" x14ac:dyDescent="0.25">
      <c r="B1728" t="e">
        <f ca="1">MATCH(Table6[POINTER],MG_3[Column3],0)</f>
        <v>#N/A</v>
      </c>
      <c r="C17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pcteslats77724ls</v>
      </c>
      <c r="D1728" t="s">
        <v>1725</v>
      </c>
      <c r="E1728" s="1" t="s">
        <v>3310</v>
      </c>
      <c r="F1728">
        <v>7</v>
      </c>
      <c r="H1728">
        <f ca="1">_xlfn.IFNA(SUMIF(MG_3[Column3],Table6[POINTER],MG_3[TOTAL]),"")</f>
        <v>0</v>
      </c>
      <c r="I1728">
        <f ca="1">SUM(Table6[[#This Row],[AWAL]],Table6[[#This Row],[M_3]])</f>
        <v>7</v>
      </c>
    </row>
    <row r="1729" spans="2:9" hidden="1" x14ac:dyDescent="0.25">
      <c r="B1729" t="e">
        <f ca="1">MATCH(Table6[POINTER],MG_3[Column3],0)</f>
        <v>#N/A</v>
      </c>
      <c r="C17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pctopla2879b192pcs</v>
      </c>
      <c r="D1729" t="s">
        <v>1726</v>
      </c>
      <c r="E1729" s="1" t="s">
        <v>3496</v>
      </c>
      <c r="F1729">
        <v>5</v>
      </c>
      <c r="H1729">
        <f ca="1">_xlfn.IFNA(SUMIF(MG_3[Column3],Table6[POINTER],MG_3[TOTAL]),"")</f>
        <v>0</v>
      </c>
      <c r="I1729">
        <f ca="1">SUM(Table6[[#This Row],[AWAL]],Table6[[#This Row],[M_3]])</f>
        <v>5</v>
      </c>
    </row>
    <row r="1730" spans="2:9" hidden="1" x14ac:dyDescent="0.25">
      <c r="B1730" t="e">
        <f ca="1">MATCH(Table6[POINTER],MG_3[Column3],0)</f>
        <v>#N/A</v>
      </c>
      <c r="C17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pctoplapl05240ls</v>
      </c>
      <c r="D1730" t="s">
        <v>1727</v>
      </c>
      <c r="E1730" s="1" t="s">
        <v>3450</v>
      </c>
      <c r="F1730">
        <v>4</v>
      </c>
      <c r="H1730">
        <f ca="1">_xlfn.IFNA(SUMIF(MG_3[Column3],Table6[POINTER],MG_3[TOTAL]),"")</f>
        <v>0</v>
      </c>
      <c r="I1730">
        <f ca="1">SUM(Table6[[#This Row],[AWAL]],Table6[[#This Row],[M_3]])</f>
        <v>4</v>
      </c>
    </row>
    <row r="1731" spans="2:9" hidden="1" x14ac:dyDescent="0.25">
      <c r="B1731" t="e">
        <f ca="1">MATCH(Table6[POINTER],MG_3[Column3],0)</f>
        <v>#N/A</v>
      </c>
      <c r="C17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pcwlt990524ls</v>
      </c>
      <c r="D1731" t="s">
        <v>1728</v>
      </c>
      <c r="E1731" s="1" t="s">
        <v>3310</v>
      </c>
      <c r="F1731">
        <v>3</v>
      </c>
      <c r="H1731">
        <f ca="1">_xlfn.IFNA(SUMIF(MG_3[Column3],Table6[POINTER],MG_3[TOTAL]),"")</f>
        <v>0</v>
      </c>
      <c r="I1731">
        <f ca="1">SUM(Table6[[#This Row],[AWAL]],Table6[[#This Row],[M_3]])</f>
        <v>3</v>
      </c>
    </row>
    <row r="1732" spans="2:9" hidden="1" x14ac:dyDescent="0.25">
      <c r="B1732" t="e">
        <f ca="1">MATCH(Table6[POINTER],MG_3[Column3],0)</f>
        <v>#N/A</v>
      </c>
      <c r="C17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pcwlt9906288pc</v>
      </c>
      <c r="D1732" t="s">
        <v>1729</v>
      </c>
      <c r="E1732" s="1" t="s">
        <v>3497</v>
      </c>
      <c r="F1732">
        <v>12</v>
      </c>
      <c r="H1732">
        <f ca="1">_xlfn.IFNA(SUMIF(MG_3[Column3],Table6[POINTER],MG_3[TOTAL]),"")</f>
        <v>0</v>
      </c>
      <c r="I1732">
        <f ca="1">SUM(Table6[[#This Row],[AWAL]],Table6[[#This Row],[M_3]])</f>
        <v>12</v>
      </c>
    </row>
    <row r="1733" spans="2:9" hidden="1" x14ac:dyDescent="0.25">
      <c r="B1733" t="e">
        <f ca="1">MATCH(Table6[POINTER],MG_3[Column3],0)</f>
        <v>#N/A</v>
      </c>
      <c r="C17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pcwlt9907288pc</v>
      </c>
      <c r="D1733" t="s">
        <v>1730</v>
      </c>
      <c r="E1733" s="1" t="s">
        <v>3497</v>
      </c>
      <c r="F1733">
        <v>3</v>
      </c>
      <c r="H1733">
        <f ca="1">_xlfn.IFNA(SUMIF(MG_3[Column3],Table6[POINTER],MG_3[TOTAL]),"")</f>
        <v>0</v>
      </c>
      <c r="I1733">
        <f ca="1">SUM(Table6[[#This Row],[AWAL]],Table6[[#This Row],[M_3]])</f>
        <v>3</v>
      </c>
    </row>
    <row r="1734" spans="2:9" hidden="1" x14ac:dyDescent="0.25">
      <c r="B1734" t="e">
        <f ca="1">MATCH(Table6[POINTER],MG_3[Column3],0)</f>
        <v>#N/A</v>
      </c>
      <c r="C17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pcwlt9908288pc</v>
      </c>
      <c r="D1734" t="s">
        <v>1731</v>
      </c>
      <c r="E1734" s="1" t="s">
        <v>3497</v>
      </c>
      <c r="F1734">
        <v>7</v>
      </c>
      <c r="H1734">
        <f ca="1">_xlfn.IFNA(SUMIF(MG_3[Column3],Table6[POINTER],MG_3[TOTAL]),"")</f>
        <v>0</v>
      </c>
      <c r="I1734">
        <f ca="1">SUM(Table6[[#This Row],[AWAL]],Table6[[#This Row],[M_3]])</f>
        <v>7</v>
      </c>
    </row>
    <row r="1735" spans="2:9" hidden="1" x14ac:dyDescent="0.25">
      <c r="B1735" t="e">
        <f ca="1">MATCH(Table6[POINTER],MG_3[Column3],0)</f>
        <v>#N/A</v>
      </c>
      <c r="C17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pcwlt990924ls</v>
      </c>
      <c r="D1735" t="s">
        <v>1732</v>
      </c>
      <c r="E1735" s="1" t="s">
        <v>3310</v>
      </c>
      <c r="F1735">
        <v>12</v>
      </c>
      <c r="H1735">
        <f ca="1">_xlfn.IFNA(SUMIF(MG_3[Column3],Table6[POINTER],MG_3[TOTAL]),"")</f>
        <v>0</v>
      </c>
      <c r="I1735">
        <f ca="1">SUM(Table6[[#This Row],[AWAL]],Table6[[#This Row],[M_3]])</f>
        <v>12</v>
      </c>
    </row>
    <row r="1736" spans="2:9" hidden="1" x14ac:dyDescent="0.25">
      <c r="B1736" t="e">
        <f ca="1">MATCH(Table6[POINTER],MG_3[Column3],0)</f>
        <v>#N/A</v>
      </c>
      <c r="C17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pcwlt991024ls</v>
      </c>
      <c r="D1736" t="s">
        <v>1733</v>
      </c>
      <c r="E1736" s="1" t="s">
        <v>3310</v>
      </c>
      <c r="F1736">
        <v>3</v>
      </c>
      <c r="H1736">
        <f ca="1">_xlfn.IFNA(SUMIF(MG_3[Column3],Table6[POINTER],MG_3[TOTAL]),"")</f>
        <v>0</v>
      </c>
      <c r="I1736">
        <f ca="1">SUM(Table6[[#This Row],[AWAL]],Table6[[#This Row],[M_3]])</f>
        <v>3</v>
      </c>
    </row>
    <row r="1737" spans="2:9" hidden="1" x14ac:dyDescent="0.25">
      <c r="B1737" t="e">
        <f ca="1">MATCH(Table6[POINTER],MG_3[Column3],0)</f>
        <v>#N/A</v>
      </c>
      <c r="C17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pcxm7222hk192pc</v>
      </c>
      <c r="D1737" t="s">
        <v>1734</v>
      </c>
      <c r="E1737" s="1" t="s">
        <v>3483</v>
      </c>
      <c r="F1737">
        <v>6</v>
      </c>
      <c r="H1737">
        <f ca="1">_xlfn.IFNA(SUMIF(MG_3[Column3],Table6[POINTER],MG_3[TOTAL]),"")</f>
        <v>0</v>
      </c>
      <c r="I1737">
        <f ca="1">SUM(Table6[[#This Row],[AWAL]],Table6[[#This Row],[M_3]])</f>
        <v>6</v>
      </c>
    </row>
    <row r="1738" spans="2:9" hidden="1" x14ac:dyDescent="0.25">
      <c r="B1738" t="e">
        <f ca="1">MATCH(Table6[POINTER],MG_3[Column3],0)</f>
        <v>#N/A</v>
      </c>
      <c r="C17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pcxmd222fr192pc</v>
      </c>
      <c r="D1738" t="s">
        <v>1735</v>
      </c>
      <c r="E1738" s="1" t="s">
        <v>3483</v>
      </c>
      <c r="F1738">
        <v>6</v>
      </c>
      <c r="H1738">
        <f ca="1">_xlfn.IFNA(SUMIF(MG_3[Column3],Table6[POINTER],MG_3[TOTAL]),"")</f>
        <v>0</v>
      </c>
      <c r="I1738">
        <f ca="1">SUM(Table6[[#This Row],[AWAL]],Table6[[#This Row],[M_3]])</f>
        <v>6</v>
      </c>
    </row>
    <row r="1739" spans="2:9" hidden="1" x14ac:dyDescent="0.25">
      <c r="B1739" t="e">
        <f ca="1">MATCH(Table6[POINTER],MG_3[Column3],0)</f>
        <v>#N/A</v>
      </c>
      <c r="C17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pcstationeryset8801kantongblk600pc</v>
      </c>
      <c r="D1739" t="s">
        <v>1736</v>
      </c>
      <c r="E1739" s="1" t="s">
        <v>3350</v>
      </c>
      <c r="F1739">
        <v>10</v>
      </c>
      <c r="H1739">
        <f ca="1">_xlfn.IFNA(SUMIF(MG_3[Column3],Table6[POINTER],MG_3[TOTAL]),"")</f>
        <v>0</v>
      </c>
      <c r="I1739">
        <f ca="1">SUM(Table6[[#This Row],[AWAL]],Table6[[#This Row],[M_3]])</f>
        <v>10</v>
      </c>
    </row>
    <row r="1740" spans="2:9" hidden="1" x14ac:dyDescent="0.25">
      <c r="B1740" t="e">
        <f ca="1">MATCH(Table6[POINTER],MG_3[Column3],0)</f>
        <v>#N/A</v>
      </c>
      <c r="C17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pcstationerytpset2233blk480pc</v>
      </c>
      <c r="D1740" t="s">
        <v>1737</v>
      </c>
      <c r="E1740" s="1" t="s">
        <v>3396</v>
      </c>
      <c r="F1740">
        <v>5</v>
      </c>
      <c r="H1740">
        <f ca="1">_xlfn.IFNA(SUMIF(MG_3[Column3],Table6[POINTER],MG_3[TOTAL]),"")</f>
        <v>0</v>
      </c>
      <c r="I1740">
        <f ca="1">SUM(Table6[[#This Row],[AWAL]],Table6[[#This Row],[M_3]])</f>
        <v>5</v>
      </c>
    </row>
    <row r="1741" spans="2:9" hidden="1" x14ac:dyDescent="0.25">
      <c r="B1741" t="e">
        <f ca="1">MATCH(Table6[POINTER],MG_3[Column3],0)</f>
        <v>#N/A</v>
      </c>
      <c r="C17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pembataslleafnariko690800pc</v>
      </c>
      <c r="D1741" t="s">
        <v>1738</v>
      </c>
      <c r="E1741" s="1" t="s">
        <v>3484</v>
      </c>
      <c r="F1741">
        <v>10</v>
      </c>
      <c r="H1741">
        <f ca="1">_xlfn.IFNA(SUMIF(MG_3[Column3],Table6[POINTER],MG_3[TOTAL]),"")</f>
        <v>0</v>
      </c>
      <c r="I1741">
        <f ca="1">SUM(Table6[[#This Row],[AWAL]],Table6[[#This Row],[M_3]])</f>
        <v>10</v>
      </c>
    </row>
    <row r="1742" spans="2:9" hidden="1" x14ac:dyDescent="0.25">
      <c r="B1742" t="e">
        <f ca="1">MATCH(Table6[POINTER],MG_3[Column3],0)</f>
        <v>#N/A</v>
      </c>
      <c r="C17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penstandjx3811144pc</v>
      </c>
      <c r="D1742" t="s">
        <v>1739</v>
      </c>
      <c r="E1742" s="1" t="s">
        <v>3312</v>
      </c>
      <c r="F1742">
        <v>1</v>
      </c>
      <c r="H1742">
        <f ca="1">_xlfn.IFNA(SUMIF(MG_3[Column3],Table6[POINTER],MG_3[TOTAL]),"")</f>
        <v>0</v>
      </c>
      <c r="I1742">
        <f ca="1">SUM(Table6[[#This Row],[AWAL]],Table6[[#This Row],[M_3]])</f>
        <v>1</v>
      </c>
    </row>
    <row r="1743" spans="2:9" hidden="1" x14ac:dyDescent="0.25">
      <c r="B1743" t="e">
        <f ca="1">MATCH(Table6[POINTER],MG_3[Column3],0)</f>
        <v>#N/A</v>
      </c>
      <c r="C17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penghapuswbclearb48lsn</v>
      </c>
      <c r="D1743" t="s">
        <v>1740</v>
      </c>
      <c r="E1743" s="1" t="s">
        <v>3533</v>
      </c>
      <c r="F1743">
        <v>9</v>
      </c>
      <c r="H1743">
        <f ca="1">_xlfn.IFNA(SUMIF(MG_3[Column3],Table6[POINTER],MG_3[TOTAL]),"")</f>
        <v>0</v>
      </c>
      <c r="I1743">
        <f ca="1">SUM(Table6[[#This Row],[AWAL]],Table6[[#This Row],[M_3]])</f>
        <v>9</v>
      </c>
    </row>
    <row r="1744" spans="2:9" hidden="1" x14ac:dyDescent="0.25">
      <c r="B1744" t="e">
        <f ca="1">MATCH(Table6[POINTER],MG_3[Column3],0)</f>
        <v>#N/A</v>
      </c>
      <c r="C17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penghapuswbcleark60lsn</v>
      </c>
      <c r="D1744" t="s">
        <v>1741</v>
      </c>
      <c r="E1744" s="1" t="s">
        <v>3433</v>
      </c>
      <c r="F1744">
        <v>1</v>
      </c>
      <c r="H1744">
        <f ca="1">_xlfn.IFNA(SUMIF(MG_3[Column3],Table6[POINTER],MG_3[TOTAL]),"")</f>
        <v>0</v>
      </c>
      <c r="I1744">
        <f ca="1">SUM(Table6[[#This Row],[AWAL]],Table6[[#This Row],[M_3]])</f>
        <v>1</v>
      </c>
    </row>
    <row r="1745" spans="2:9" hidden="1" x14ac:dyDescent="0.25">
      <c r="B1745" t="e">
        <f ca="1">MATCH(Table6[POINTER],MG_3[Column3],0)</f>
        <v>#N/A</v>
      </c>
      <c r="C17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penghapuswbenter803b48lsn</v>
      </c>
      <c r="D1745" t="s">
        <v>1742</v>
      </c>
      <c r="E1745" s="1" t="s">
        <v>3533</v>
      </c>
      <c r="F1745">
        <v>2</v>
      </c>
      <c r="H1745">
        <f ca="1">_xlfn.IFNA(SUMIF(MG_3[Column3],Table6[POINTER],MG_3[TOTAL]),"")</f>
        <v>0</v>
      </c>
      <c r="I1745">
        <f ca="1">SUM(Table6[[#This Row],[AWAL]],Table6[[#This Row],[M_3]])</f>
        <v>2</v>
      </c>
    </row>
    <row r="1746" spans="2:9" hidden="1" x14ac:dyDescent="0.25">
      <c r="B1746" t="e">
        <f ca="1">MATCH(Table6[POINTER],MG_3[Column3],0)</f>
        <v>#N/A</v>
      </c>
      <c r="C17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penghapuswbenterkecil82360lsn</v>
      </c>
      <c r="D1746" t="s">
        <v>1743</v>
      </c>
      <c r="E1746" s="1" t="s">
        <v>3433</v>
      </c>
      <c r="F1746">
        <v>1</v>
      </c>
      <c r="H1746">
        <f ca="1">_xlfn.IFNA(SUMIF(MG_3[Column3],Table6[POINTER],MG_3[TOTAL]),"")</f>
        <v>0</v>
      </c>
      <c r="I1746">
        <f ca="1">SUM(Table6[[#This Row],[AWAL]],Table6[[#This Row],[M_3]])</f>
        <v>1</v>
      </c>
    </row>
    <row r="1747" spans="2:9" hidden="1" x14ac:dyDescent="0.25">
      <c r="B1747" t="e">
        <f ca="1">MATCH(Table6[POINTER],MG_3[Column3],0)</f>
        <v>#N/A</v>
      </c>
      <c r="C17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penghapuswbkenjoylubangk60ls</v>
      </c>
      <c r="D1747" t="s">
        <v>1744</v>
      </c>
      <c r="E1747" s="1" t="s">
        <v>3332</v>
      </c>
      <c r="F1747">
        <v>1</v>
      </c>
      <c r="H1747">
        <f ca="1">_xlfn.IFNA(SUMIF(MG_3[Column3],Table6[POINTER],MG_3[TOTAL]),"")</f>
        <v>0</v>
      </c>
      <c r="I1747">
        <f ca="1">SUM(Table6[[#This Row],[AWAL]],Table6[[#This Row],[M_3]])</f>
        <v>1</v>
      </c>
    </row>
    <row r="1748" spans="2:9" hidden="1" x14ac:dyDescent="0.25">
      <c r="B1748" t="e">
        <f ca="1">MATCH(Table6[POINTER],MG_3[Column3],0)</f>
        <v>#N/A</v>
      </c>
      <c r="C17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penghapuswbt68240pcs</v>
      </c>
      <c r="D1748" t="s">
        <v>1745</v>
      </c>
      <c r="E1748" s="1" t="s">
        <v>3337</v>
      </c>
      <c r="F1748">
        <v>1</v>
      </c>
      <c r="H1748">
        <f ca="1">_xlfn.IFNA(SUMIF(MG_3[Column3],Table6[POINTER],MG_3[TOTAL]),"")</f>
        <v>0</v>
      </c>
      <c r="I1748">
        <f ca="1">SUM(Table6[[#This Row],[AWAL]],Table6[[#This Row],[M_3]])</f>
        <v>1</v>
      </c>
    </row>
    <row r="1749" spans="2:9" hidden="1" x14ac:dyDescent="0.25">
      <c r="B1749" t="e">
        <f ca="1">MATCH(Table6[POINTER],MG_3[Column3],0)</f>
        <v>#N/A</v>
      </c>
      <c r="C17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pensilsbs1set3600pc</v>
      </c>
      <c r="D1749" t="s">
        <v>1746</v>
      </c>
      <c r="E1749" s="1" t="s">
        <v>3640</v>
      </c>
      <c r="F1749">
        <v>3</v>
      </c>
      <c r="H1749">
        <f ca="1">_xlfn.IFNA(SUMIF(MG_3[Column3],Table6[POINTER],MG_3[TOTAL]),"")</f>
        <v>0</v>
      </c>
      <c r="I1749">
        <f ca="1">SUM(Table6[[#This Row],[AWAL]],Table6[[#This Row],[M_3]])</f>
        <v>3</v>
      </c>
    </row>
    <row r="1750" spans="2:9" hidden="1" x14ac:dyDescent="0.25">
      <c r="B1750" t="e">
        <f ca="1">MATCH(Table6[POINTER],MG_3[Column3],0)</f>
        <v>#N/A</v>
      </c>
      <c r="C17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pensilkuasstaedler256261712grs</v>
      </c>
      <c r="D1750" t="s">
        <v>1747</v>
      </c>
      <c r="E1750" s="1" t="s">
        <v>3641</v>
      </c>
      <c r="F1750">
        <v>2</v>
      </c>
      <c r="H1750">
        <f ca="1">_xlfn.IFNA(SUMIF(MG_3[Column3],Table6[POINTER],MG_3[TOTAL]),"")</f>
        <v>0</v>
      </c>
      <c r="I1750">
        <f ca="1">SUM(Table6[[#This Row],[AWAL]],Table6[[#This Row],[M_3]])</f>
        <v>2</v>
      </c>
    </row>
    <row r="1751" spans="2:9" hidden="1" x14ac:dyDescent="0.25">
      <c r="B1751" t="e">
        <f ca="1">MATCH(Table6[POINTER],MG_3[Column3],0)</f>
        <v>#N/A</v>
      </c>
      <c r="C17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pensilstip378mobil3624box</v>
      </c>
      <c r="D1751" t="s">
        <v>1748</v>
      </c>
      <c r="E1751" s="1" t="s">
        <v>3375</v>
      </c>
      <c r="F1751">
        <v>2</v>
      </c>
      <c r="H1751">
        <f ca="1">_xlfn.IFNA(SUMIF(MG_3[Column3],Table6[POINTER],MG_3[TOTAL]),"")</f>
        <v>0</v>
      </c>
      <c r="I1751">
        <f ca="1">SUM(Table6[[#This Row],[AWAL]],Table6[[#This Row],[M_3]])</f>
        <v>2</v>
      </c>
    </row>
    <row r="1752" spans="2:9" hidden="1" x14ac:dyDescent="0.25">
      <c r="B1752" t="e">
        <f ca="1">MATCH(Table6[POINTER],MG_3[Column3],0)</f>
        <v>#N/A</v>
      </c>
      <c r="C17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pensilstip5221ninja20box</v>
      </c>
      <c r="D1752" t="s">
        <v>1749</v>
      </c>
      <c r="E1752" s="1" t="s">
        <v>3403</v>
      </c>
      <c r="F1752">
        <v>1</v>
      </c>
      <c r="H1752">
        <f ca="1">_xlfn.IFNA(SUMIF(MG_3[Column3],Table6[POINTER],MG_3[TOTAL]),"")</f>
        <v>0</v>
      </c>
      <c r="I1752">
        <f ca="1">SUM(Table6[[#This Row],[AWAL]],Table6[[#This Row],[M_3]])</f>
        <v>1</v>
      </c>
    </row>
    <row r="1753" spans="2:9" hidden="1" x14ac:dyDescent="0.25">
      <c r="B1753" t="e">
        <f ca="1">MATCH(Table6[POINTER],MG_3[Column3],0)</f>
        <v>#N/A</v>
      </c>
      <c r="C17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pensilstip5221ninja23box</v>
      </c>
      <c r="D1753" t="s">
        <v>1749</v>
      </c>
      <c r="E1753" s="1" t="s">
        <v>3642</v>
      </c>
      <c r="F1753">
        <v>1</v>
      </c>
      <c r="H1753">
        <f ca="1">_xlfn.IFNA(SUMIF(MG_3[Column3],Table6[POINTER],MG_3[TOTAL]),"")</f>
        <v>0</v>
      </c>
      <c r="I1753">
        <f ca="1">SUM(Table6[[#This Row],[AWAL]],Table6[[#This Row],[M_3]])</f>
        <v>1</v>
      </c>
    </row>
    <row r="1754" spans="2:9" hidden="1" x14ac:dyDescent="0.25">
      <c r="B1754" t="e">
        <f ca="1">MATCH(Table6[POINTER],MG_3[Column3],0)</f>
        <v>#N/A</v>
      </c>
      <c r="C17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pensilstipboneka55203627box</v>
      </c>
      <c r="D1754" t="s">
        <v>1750</v>
      </c>
      <c r="E1754" s="1" t="s">
        <v>3643</v>
      </c>
      <c r="F1754">
        <v>1</v>
      </c>
      <c r="H1754">
        <f ca="1">_xlfn.IFNA(SUMIF(MG_3[Column3],Table6[POINTER],MG_3[TOTAL]),"")</f>
        <v>0</v>
      </c>
      <c r="I1754">
        <f ca="1">SUM(Table6[[#This Row],[AWAL]],Table6[[#This Row],[M_3]])</f>
        <v>1</v>
      </c>
    </row>
    <row r="1755" spans="2:9" hidden="1" x14ac:dyDescent="0.25">
      <c r="B1755" t="e">
        <f ca="1">MATCH(Table6[POINTER],MG_3[Column3],0)</f>
        <v>#N/A</v>
      </c>
      <c r="C17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pensilstipklgkb1473096tabung</v>
      </c>
      <c r="D1755" t="s">
        <v>1751</v>
      </c>
      <c r="E1755" s="1" t="s">
        <v>3644</v>
      </c>
      <c r="F1755">
        <v>5</v>
      </c>
      <c r="H1755">
        <f ca="1">_xlfn.IFNA(SUMIF(MG_3[Column3],Table6[POINTER],MG_3[TOTAL]),"")</f>
        <v>0</v>
      </c>
      <c r="I1755">
        <f ca="1">SUM(Table6[[#This Row],[AWAL]],Table6[[#This Row],[M_3]])</f>
        <v>5</v>
      </c>
    </row>
    <row r="1756" spans="2:9" hidden="1" x14ac:dyDescent="0.25">
      <c r="B1756" t="e">
        <f ca="1">MATCH(Table6[POINTER],MG_3[Column3],0)</f>
        <v>#N/A</v>
      </c>
      <c r="C17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pensilstipklgkb14896tabung</v>
      </c>
      <c r="D1756" t="s">
        <v>1752</v>
      </c>
      <c r="E1756" s="1" t="s">
        <v>3644</v>
      </c>
      <c r="F1756">
        <v>4</v>
      </c>
      <c r="H1756">
        <f ca="1">_xlfn.IFNA(SUMIF(MG_3[Column3],Table6[POINTER],MG_3[TOTAL]),"")</f>
        <v>0</v>
      </c>
      <c r="I1756">
        <f ca="1">SUM(Table6[[#This Row],[AWAL]],Table6[[#This Row],[M_3]])</f>
        <v>4</v>
      </c>
    </row>
    <row r="1757" spans="2:9" hidden="1" x14ac:dyDescent="0.25">
      <c r="B1757" t="e">
        <f ca="1">MATCH(Table6[POINTER],MG_3[Column3],0)</f>
        <v>#N/A</v>
      </c>
      <c r="C17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pensilstipkodok03319box</v>
      </c>
      <c r="D1757" t="s">
        <v>1753</v>
      </c>
      <c r="E1757" s="1" t="s">
        <v>3645</v>
      </c>
      <c r="F1757">
        <v>1</v>
      </c>
      <c r="H1757">
        <f ca="1">_xlfn.IFNA(SUMIF(MG_3[Column3],Table6[POINTER],MG_3[TOTAL]),"")</f>
        <v>0</v>
      </c>
      <c r="I1757">
        <f ca="1">SUM(Table6[[#This Row],[AWAL]],Table6[[#This Row],[M_3]])</f>
        <v>1</v>
      </c>
    </row>
    <row r="1758" spans="2:9" hidden="1" x14ac:dyDescent="0.25">
      <c r="B1758" t="e">
        <f ca="1">MATCH(Table6[POINTER],MG_3[Column3],0)</f>
        <v>#N/A</v>
      </c>
      <c r="C17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pensil2bfancy368seri80pk</v>
      </c>
      <c r="D1758" t="s">
        <v>1754</v>
      </c>
      <c r="E1758" s="1" t="s">
        <v>3416</v>
      </c>
      <c r="F1758">
        <v>1</v>
      </c>
      <c r="H1758">
        <f ca="1">_xlfn.IFNA(SUMIF(MG_3[Column3],Table6[POINTER],MG_3[TOTAL]),"")</f>
        <v>0</v>
      </c>
      <c r="I1758">
        <f ca="1">SUM(Table6[[#This Row],[AWAL]],Table6[[#This Row],[M_3]])</f>
        <v>1</v>
      </c>
    </row>
    <row r="1759" spans="2:9" hidden="1" x14ac:dyDescent="0.25">
      <c r="B1759" t="e">
        <f ca="1">MATCH(Table6[POINTER],MG_3[Column3],0)</f>
        <v>#N/A</v>
      </c>
      <c r="C17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pensil2bfancykyfpp5060pot</v>
      </c>
      <c r="D1759" t="s">
        <v>1755</v>
      </c>
      <c r="E1759" s="1" t="s">
        <v>3646</v>
      </c>
      <c r="F1759">
        <v>8</v>
      </c>
      <c r="H1759">
        <f ca="1">_xlfn.IFNA(SUMIF(MG_3[Column3],Table6[POINTER],MG_3[TOTAL]),"")</f>
        <v>0</v>
      </c>
      <c r="I1759">
        <f ca="1">SUM(Table6[[#This Row],[AWAL]],Table6[[#This Row],[M_3]])</f>
        <v>8</v>
      </c>
    </row>
    <row r="1760" spans="2:9" hidden="1" x14ac:dyDescent="0.25">
      <c r="B1760" t="e">
        <f ca="1">MATCH(Table6[POINTER],MG_3[Column3],0)</f>
        <v>#N/A</v>
      </c>
      <c r="C17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pensil2bflourenzendi2883648box</v>
      </c>
      <c r="D1760" t="s">
        <v>1756</v>
      </c>
      <c r="E1760" s="1" t="s">
        <v>3354</v>
      </c>
      <c r="F1760">
        <v>62</v>
      </c>
      <c r="H1760">
        <f ca="1">_xlfn.IFNA(SUMIF(MG_3[Column3],Table6[POINTER],MG_3[TOTAL]),"")</f>
        <v>0</v>
      </c>
      <c r="I1760">
        <f ca="1">SUM(Table6[[#This Row],[AWAL]],Table6[[#This Row],[M_3]])</f>
        <v>62</v>
      </c>
    </row>
    <row r="1761" spans="2:9" hidden="1" x14ac:dyDescent="0.25">
      <c r="B1761" t="e">
        <f ca="1">MATCH(Table6[POINTER],MG_3[Column3],0)</f>
        <v>#N/A</v>
      </c>
      <c r="C17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pensil2bflourenstip3883648box</v>
      </c>
      <c r="D1761" t="s">
        <v>1757</v>
      </c>
      <c r="E1761" s="1" t="s">
        <v>3354</v>
      </c>
      <c r="F1761">
        <v>50</v>
      </c>
      <c r="H1761">
        <f ca="1">_xlfn.IFNA(SUMIF(MG_3[Column3],Table6[POINTER],MG_3[TOTAL]),"")</f>
        <v>0</v>
      </c>
      <c r="I1761">
        <f ca="1">SUM(Table6[[#This Row],[AWAL]],Table6[[#This Row],[M_3]])</f>
        <v>50</v>
      </c>
    </row>
    <row r="1762" spans="2:9" hidden="1" x14ac:dyDescent="0.25">
      <c r="B1762" t="e">
        <f ca="1">MATCH(Table6[POINTER],MG_3[Column3],0)</f>
        <v>#N/A</v>
      </c>
      <c r="C17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pensil2bholoscop30gr</v>
      </c>
      <c r="D1762" t="s">
        <v>1758</v>
      </c>
      <c r="E1762" s="1" t="s">
        <v>3647</v>
      </c>
      <c r="F1762">
        <v>2</v>
      </c>
      <c r="H1762">
        <f ca="1">_xlfn.IFNA(SUMIF(MG_3[Column3],Table6[POINTER],MG_3[TOTAL]),"")</f>
        <v>0</v>
      </c>
      <c r="I1762">
        <f ca="1">SUM(Table6[[#This Row],[AWAL]],Table6[[#This Row],[M_3]])</f>
        <v>2</v>
      </c>
    </row>
    <row r="1763" spans="2:9" hidden="1" x14ac:dyDescent="0.25">
      <c r="B1763" t="e">
        <f ca="1">MATCH(Table6[POINTER],MG_3[Column3],0)</f>
        <v>#N/A</v>
      </c>
      <c r="C17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pensil6925aputar40box</v>
      </c>
      <c r="D1763" t="s">
        <v>1759</v>
      </c>
      <c r="E1763" s="1" t="s">
        <v>3376</v>
      </c>
      <c r="F1763">
        <v>2</v>
      </c>
      <c r="H1763">
        <f ca="1">_xlfn.IFNA(SUMIF(MG_3[Column3],Table6[POINTER],MG_3[TOTAL]),"")</f>
        <v>0</v>
      </c>
      <c r="I1763">
        <f ca="1">SUM(Table6[[#This Row],[AWAL]],Table6[[#This Row],[M_3]])</f>
        <v>2</v>
      </c>
    </row>
    <row r="1764" spans="2:9" hidden="1" x14ac:dyDescent="0.25">
      <c r="B1764" t="e">
        <f ca="1">MATCH(Table6[POINTER],MG_3[Column3],0)</f>
        <v>#N/A</v>
      </c>
      <c r="C17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pensilcarpenter50020grs</v>
      </c>
      <c r="D1764" t="s">
        <v>1760</v>
      </c>
      <c r="E1764" s="1" t="s">
        <v>3467</v>
      </c>
      <c r="F1764">
        <v>4</v>
      </c>
      <c r="H1764">
        <f ca="1">_xlfn.IFNA(SUMIF(MG_3[Column3],Table6[POINTER],MG_3[TOTAL]),"")</f>
        <v>0</v>
      </c>
      <c r="I1764">
        <f ca="1">SUM(Table6[[#This Row],[AWAL]],Table6[[#This Row],[M_3]])</f>
        <v>4</v>
      </c>
    </row>
    <row r="1765" spans="2:9" hidden="1" x14ac:dyDescent="0.25">
      <c r="B1765" t="e">
        <f ca="1">MATCH(Table6[POINTER],MG_3[Column3],0)</f>
        <v>#N/A</v>
      </c>
      <c r="C17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pensilchenghwa69252b40box</v>
      </c>
      <c r="D1765" t="s">
        <v>1761</v>
      </c>
      <c r="E1765" s="1" t="s">
        <v>3648</v>
      </c>
      <c r="F1765">
        <v>22</v>
      </c>
      <c r="H1765">
        <f ca="1">_xlfn.IFNA(SUMIF(MG_3[Column3],Table6[POINTER],MG_3[TOTAL]),"")</f>
        <v>0</v>
      </c>
      <c r="I1765">
        <f ca="1">SUM(Table6[[#This Row],[AWAL]],Table6[[#This Row],[M_3]])</f>
        <v>22</v>
      </c>
    </row>
    <row r="1766" spans="2:9" hidden="1" x14ac:dyDescent="0.25">
      <c r="B1766" t="e">
        <f ca="1">MATCH(Table6[POINTER],MG_3[Column3],0)</f>
        <v>#N/A</v>
      </c>
      <c r="C17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pensilchunghwa2b615130grs</v>
      </c>
      <c r="D1766" t="s">
        <v>1762</v>
      </c>
      <c r="E1766" s="1" t="s">
        <v>3649</v>
      </c>
      <c r="F1766">
        <v>5</v>
      </c>
      <c r="H1766">
        <f ca="1">_xlfn.IFNA(SUMIF(MG_3[Column3],Table6[POINTER],MG_3[TOTAL]),"")</f>
        <v>0</v>
      </c>
      <c r="I1766">
        <f ca="1">SUM(Table6[[#This Row],[AWAL]],Table6[[#This Row],[M_3]])</f>
        <v>5</v>
      </c>
    </row>
    <row r="1767" spans="2:9" hidden="1" x14ac:dyDescent="0.25">
      <c r="B1767" t="e">
        <f ca="1">MATCH(Table6[POINTER],MG_3[Column3],0)</f>
        <v>#N/A</v>
      </c>
      <c r="C17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pensilchunghwa61612b30gr</v>
      </c>
      <c r="D1767" t="s">
        <v>1763</v>
      </c>
      <c r="E1767" s="1" t="s">
        <v>3647</v>
      </c>
      <c r="F1767">
        <v>2</v>
      </c>
      <c r="H1767">
        <f ca="1">_xlfn.IFNA(SUMIF(MG_3[Column3],Table6[POINTER],MG_3[TOTAL]),"")</f>
        <v>0</v>
      </c>
      <c r="I1767">
        <f ca="1">SUM(Table6[[#This Row],[AWAL]],Table6[[#This Row],[M_3]])</f>
        <v>2</v>
      </c>
    </row>
    <row r="1768" spans="2:9" hidden="1" x14ac:dyDescent="0.25">
      <c r="B1768" t="e">
        <f ca="1">MATCH(Table6[POINTER],MG_3[Column3],0)</f>
        <v>#N/A</v>
      </c>
      <c r="C17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pensilcowry2bfancy20gr</v>
      </c>
      <c r="D1768" t="s">
        <v>1764</v>
      </c>
      <c r="E1768" s="1" t="s">
        <v>3580</v>
      </c>
      <c r="F1768">
        <v>55</v>
      </c>
      <c r="H1768">
        <f ca="1">_xlfn.IFNA(SUMIF(MG_3[Column3],Table6[POINTER],MG_3[TOTAL]),"")</f>
        <v>0</v>
      </c>
      <c r="I1768">
        <f ca="1">SUM(Table6[[#This Row],[AWAL]],Table6[[#This Row],[M_3]])</f>
        <v>55</v>
      </c>
    </row>
    <row r="1769" spans="2:9" hidden="1" x14ac:dyDescent="0.25">
      <c r="B1769" t="e">
        <f ca="1">MATCH(Table6[POINTER],MG_3[Column3],0)</f>
        <v>#N/A</v>
      </c>
      <c r="C17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pensildm5188240ls</v>
      </c>
      <c r="D1769" t="s">
        <v>1765</v>
      </c>
      <c r="E1769" s="1" t="s">
        <v>3450</v>
      </c>
      <c r="F1769">
        <v>41</v>
      </c>
      <c r="H1769">
        <f ca="1">_xlfn.IFNA(SUMIF(MG_3[Column3],Table6[POINTER],MG_3[TOTAL]),"")</f>
        <v>0</v>
      </c>
      <c r="I1769">
        <f ca="1">SUM(Table6[[#This Row],[AWAL]],Table6[[#This Row],[M_3]])</f>
        <v>41</v>
      </c>
    </row>
    <row r="1770" spans="2:9" hidden="1" x14ac:dyDescent="0.25">
      <c r="B1770" t="e">
        <f ca="1">MATCH(Table6[POINTER],MG_3[Column3],0)</f>
        <v>#N/A</v>
      </c>
      <c r="C17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pensildm781210box</v>
      </c>
      <c r="D1770" t="s">
        <v>1766</v>
      </c>
      <c r="E1770" s="1" t="s">
        <v>3650</v>
      </c>
      <c r="F1770">
        <v>3</v>
      </c>
      <c r="H1770">
        <f ca="1">_xlfn.IFNA(SUMIF(MG_3[Column3],Table6[POINTER],MG_3[TOTAL]),"")</f>
        <v>0</v>
      </c>
      <c r="I1770">
        <f ca="1">SUM(Table6[[#This Row],[AWAL]],Table6[[#This Row],[M_3]])</f>
        <v>3</v>
      </c>
    </row>
    <row r="1771" spans="2:9" hidden="1" x14ac:dyDescent="0.25">
      <c r="B1771" t="e">
        <f ca="1">MATCH(Table6[POINTER],MG_3[Column3],0)</f>
        <v>#N/A</v>
      </c>
      <c r="C17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pensilfancylucu10024dos</v>
      </c>
      <c r="D1771" t="s">
        <v>1767</v>
      </c>
      <c r="E1771" s="1" t="s">
        <v>3651</v>
      </c>
      <c r="F1771">
        <v>23</v>
      </c>
      <c r="H1771">
        <f ca="1">_xlfn.IFNA(SUMIF(MG_3[Column3],Table6[POINTER],MG_3[TOTAL]),"")</f>
        <v>0</v>
      </c>
      <c r="I1771">
        <f ca="1">SUM(Table6[[#This Row],[AWAL]],Table6[[#This Row],[M_3]])</f>
        <v>23</v>
      </c>
    </row>
    <row r="1772" spans="2:9" hidden="1" x14ac:dyDescent="0.25">
      <c r="B1772" t="e">
        <f ca="1">MATCH(Table6[POINTER],MG_3[Column3],0)</f>
        <v>#N/A</v>
      </c>
      <c r="C17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pensilgrebellpaketujian288set</v>
      </c>
      <c r="D1772" t="s">
        <v>1768</v>
      </c>
      <c r="E1772" s="1" t="s">
        <v>3652</v>
      </c>
      <c r="F1772">
        <v>8</v>
      </c>
      <c r="H1772">
        <f ca="1">_xlfn.IFNA(SUMIF(MG_3[Column3],Table6[POINTER],MG_3[TOTAL]),"")</f>
        <v>0</v>
      </c>
      <c r="I1772">
        <f ca="1">SUM(Table6[[#This Row],[AWAL]],Table6[[#This Row],[M_3]])</f>
        <v>8</v>
      </c>
    </row>
    <row r="1773" spans="2:9" hidden="1" x14ac:dyDescent="0.25">
      <c r="B1773" t="e">
        <f ca="1">MATCH(Table6[POINTER],MG_3[Column3],0)</f>
        <v>#N/A</v>
      </c>
      <c r="C17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pensilhbrt6makro40dos</v>
      </c>
      <c r="D1773" t="s">
        <v>1769</v>
      </c>
      <c r="E1773" s="1" t="s">
        <v>3653</v>
      </c>
      <c r="F1773">
        <v>1</v>
      </c>
      <c r="H1773">
        <f ca="1">_xlfn.IFNA(SUMIF(MG_3[Column3],Table6[POINTER],MG_3[TOTAL]),"")</f>
        <v>0</v>
      </c>
      <c r="I1773">
        <f ca="1">SUM(Table6[[#This Row],[AWAL]],Table6[[#This Row],[M_3]])</f>
        <v>1</v>
      </c>
    </row>
    <row r="1774" spans="2:9" hidden="1" x14ac:dyDescent="0.25">
      <c r="B1774" t="e">
        <f ca="1">MATCH(Table6[POINTER],MG_3[Column3],0)</f>
        <v>#N/A</v>
      </c>
      <c r="C17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pensiljumboasahan45850ls</v>
      </c>
      <c r="D1774" t="s">
        <v>1770</v>
      </c>
      <c r="E1774" s="1" t="s">
        <v>3326</v>
      </c>
      <c r="F1774">
        <v>4</v>
      </c>
      <c r="H1774">
        <f ca="1">_xlfn.IFNA(SUMIF(MG_3[Column3],Table6[POINTER],MG_3[TOTAL]),"")</f>
        <v>0</v>
      </c>
      <c r="I1774">
        <f ca="1">SUM(Table6[[#This Row],[AWAL]],Table6[[#This Row],[M_3]])</f>
        <v>4</v>
      </c>
    </row>
    <row r="1775" spans="2:9" hidden="1" x14ac:dyDescent="0.25">
      <c r="B1775" t="e">
        <f ca="1">MATCH(Table6[POINTER],MG_3[Column3],0)</f>
        <v>#N/A</v>
      </c>
      <c r="C17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pensiljumbobiasa1058100ls</v>
      </c>
      <c r="D1775" t="s">
        <v>1771</v>
      </c>
      <c r="E1775" s="1" t="s">
        <v>3318</v>
      </c>
      <c r="F1775">
        <v>10</v>
      </c>
      <c r="H1775">
        <f ca="1">_xlfn.IFNA(SUMIF(MG_3[Column3],Table6[POINTER],MG_3[TOTAL]),"")</f>
        <v>0</v>
      </c>
      <c r="I1775">
        <f ca="1">SUM(Table6[[#This Row],[AWAL]],Table6[[#This Row],[M_3]])</f>
        <v>10</v>
      </c>
    </row>
    <row r="1776" spans="2:9" hidden="1" x14ac:dyDescent="0.25">
      <c r="B1776" t="e">
        <f ca="1">MATCH(Table6[POINTER],MG_3[Column3],0)</f>
        <v>#N/A</v>
      </c>
      <c r="C17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pensilmetalikwhiteword240ls</v>
      </c>
      <c r="D1776" t="s">
        <v>1772</v>
      </c>
      <c r="E1776" s="1" t="s">
        <v>3450</v>
      </c>
      <c r="F1776">
        <v>2</v>
      </c>
      <c r="H1776">
        <f ca="1">_xlfn.IFNA(SUMIF(MG_3[Column3],Table6[POINTER],MG_3[TOTAL]),"")</f>
        <v>0</v>
      </c>
      <c r="I1776">
        <f ca="1">SUM(Table6[[#This Row],[AWAL]],Table6[[#This Row],[M_3]])</f>
        <v>2</v>
      </c>
    </row>
    <row r="1777" spans="2:9" hidden="1" x14ac:dyDescent="0.25">
      <c r="B1777" t="e">
        <f ca="1">MATCH(Table6[POINTER],MG_3[Column3],0)</f>
        <v>#N/A</v>
      </c>
      <c r="C17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pensiltf16820grs</v>
      </c>
      <c r="D1777" t="s">
        <v>1773</v>
      </c>
      <c r="E1777" s="1" t="s">
        <v>3467</v>
      </c>
      <c r="F1777">
        <v>1</v>
      </c>
      <c r="H1777">
        <f ca="1">_xlfn.IFNA(SUMIF(MG_3[Column3],Table6[POINTER],MG_3[TOTAL]),"")</f>
        <v>0</v>
      </c>
      <c r="I1777">
        <f ca="1">SUM(Table6[[#This Row],[AWAL]],Table6[[#This Row],[M_3]])</f>
        <v>1</v>
      </c>
    </row>
    <row r="1778" spans="2:9" hidden="1" x14ac:dyDescent="0.25">
      <c r="B1778" t="e">
        <f ca="1">MATCH(Table6[POINTER],MG_3[Column3],0)</f>
        <v>#N/A</v>
      </c>
      <c r="C17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pensiltf18820grs</v>
      </c>
      <c r="D1778" t="s">
        <v>1774</v>
      </c>
      <c r="E1778" s="1" t="s">
        <v>3467</v>
      </c>
      <c r="F1778">
        <v>4</v>
      </c>
      <c r="H1778">
        <f ca="1">_xlfn.IFNA(SUMIF(MG_3[Column3],Table6[POINTER],MG_3[TOTAL]),"")</f>
        <v>0</v>
      </c>
      <c r="I1778">
        <f ca="1">SUM(Table6[[#This Row],[AWAL]],Table6[[#This Row],[M_3]])</f>
        <v>4</v>
      </c>
    </row>
    <row r="1779" spans="2:9" hidden="1" x14ac:dyDescent="0.25">
      <c r="B1779" t="e">
        <f ca="1">MATCH(Table6[POINTER],MG_3[Column3],0)</f>
        <v>#N/A</v>
      </c>
      <c r="C17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pensiltf28820grs</v>
      </c>
      <c r="D1779" t="s">
        <v>1775</v>
      </c>
      <c r="E1779" s="1" t="s">
        <v>3467</v>
      </c>
      <c r="F1779">
        <v>4</v>
      </c>
      <c r="H1779">
        <f ca="1">_xlfn.IFNA(SUMIF(MG_3[Column3],Table6[POINTER],MG_3[TOTAL]),"")</f>
        <v>0</v>
      </c>
      <c r="I1779">
        <f ca="1">SUM(Table6[[#This Row],[AWAL]],Table6[[#This Row],[M_3]])</f>
        <v>4</v>
      </c>
    </row>
    <row r="1780" spans="2:9" hidden="1" x14ac:dyDescent="0.25">
      <c r="B1780" t="e">
        <f ca="1">MATCH(Table6[POINTER],MG_3[Column3],0)</f>
        <v>#N/A</v>
      </c>
      <c r="C17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pensiltf68820grs</v>
      </c>
      <c r="D1780" t="s">
        <v>1776</v>
      </c>
      <c r="E1780" s="1" t="s">
        <v>3467</v>
      </c>
      <c r="F1780">
        <v>2</v>
      </c>
      <c r="H1780">
        <f ca="1">_xlfn.IFNA(SUMIF(MG_3[Column3],Table6[POINTER],MG_3[TOTAL]),"")</f>
        <v>0</v>
      </c>
      <c r="I1780">
        <f ca="1">SUM(Table6[[#This Row],[AWAL]],Table6[[#This Row],[M_3]])</f>
        <v>2</v>
      </c>
    </row>
    <row r="1781" spans="2:9" hidden="1" x14ac:dyDescent="0.25">
      <c r="B1781" t="e">
        <f ca="1">MATCH(Table6[POINTER],MG_3[Column3],0)</f>
        <v>#N/A</v>
      </c>
      <c r="C17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pensiltf78820grs</v>
      </c>
      <c r="D1781" t="s">
        <v>1777</v>
      </c>
      <c r="E1781" s="1" t="s">
        <v>3467</v>
      </c>
      <c r="F1781">
        <v>1</v>
      </c>
      <c r="H1781">
        <f ca="1">_xlfn.IFNA(SUMIF(MG_3[Column3],Table6[POINTER],MG_3[TOTAL]),"")</f>
        <v>0</v>
      </c>
      <c r="I1781">
        <f ca="1">SUM(Table6[[#This Row],[AWAL]],Table6[[#This Row],[M_3]])</f>
        <v>1</v>
      </c>
    </row>
    <row r="1782" spans="2:9" hidden="1" x14ac:dyDescent="0.25">
      <c r="B1782" t="e">
        <f ca="1">MATCH(Table6[POINTER],MG_3[Column3],0)</f>
        <v>#N/A</v>
      </c>
      <c r="C17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pensiltf88s20gr</v>
      </c>
      <c r="D1782" t="s">
        <v>1778</v>
      </c>
      <c r="E1782" s="1" t="s">
        <v>3580</v>
      </c>
      <c r="F1782">
        <v>101</v>
      </c>
      <c r="H1782">
        <f ca="1">_xlfn.IFNA(SUMIF(MG_3[Column3],Table6[POINTER],MG_3[TOTAL]),"")</f>
        <v>0</v>
      </c>
      <c r="I1782">
        <f ca="1">SUM(Table6[[#This Row],[AWAL]],Table6[[#This Row],[M_3]])</f>
        <v>101</v>
      </c>
    </row>
    <row r="1783" spans="2:9" hidden="1" x14ac:dyDescent="0.25">
      <c r="B1783" t="e">
        <f ca="1">MATCH(Table6[POINTER],MG_3[Column3],0)</f>
        <v>#N/A</v>
      </c>
      <c r="C17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pensiltf88820grs</v>
      </c>
      <c r="D1783" t="s">
        <v>1779</v>
      </c>
      <c r="E1783" s="1" t="s">
        <v>3467</v>
      </c>
      <c r="F1783">
        <v>1</v>
      </c>
      <c r="H1783">
        <f ca="1">_xlfn.IFNA(SUMIF(MG_3[Column3],Table6[POINTER],MG_3[TOTAL]),"")</f>
        <v>0</v>
      </c>
      <c r="I1783">
        <f ca="1">SUM(Table6[[#This Row],[AWAL]],Table6[[#This Row],[M_3]])</f>
        <v>1</v>
      </c>
    </row>
    <row r="1784" spans="2:9" hidden="1" x14ac:dyDescent="0.25">
      <c r="B1784" t="e">
        <f ca="1">MATCH(Table6[POINTER],MG_3[Column3],0)</f>
        <v>#N/A</v>
      </c>
      <c r="C17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pensiltf99s20gr</v>
      </c>
      <c r="D1784" t="s">
        <v>1780</v>
      </c>
      <c r="E1784" s="1" t="s">
        <v>3580</v>
      </c>
      <c r="F1784">
        <v>46</v>
      </c>
      <c r="H1784">
        <f ca="1">_xlfn.IFNA(SUMIF(MG_3[Column3],Table6[POINTER],MG_3[TOTAL]),"")</f>
        <v>0</v>
      </c>
      <c r="I1784">
        <f ca="1">SUM(Table6[[#This Row],[AWAL]],Table6[[#This Row],[M_3]])</f>
        <v>46</v>
      </c>
    </row>
    <row r="1785" spans="2:9" hidden="1" x14ac:dyDescent="0.25">
      <c r="B1785" t="e">
        <f ca="1">MATCH(Table6[POINTER],MG_3[Column3],0)</f>
        <v>#N/A</v>
      </c>
      <c r="C17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pensiltzpcle60box</v>
      </c>
      <c r="D1785" t="s">
        <v>1781</v>
      </c>
      <c r="E1785" s="1" t="s">
        <v>3363</v>
      </c>
      <c r="F1785">
        <v>5</v>
      </c>
      <c r="H1785">
        <f ca="1">_xlfn.IFNA(SUMIF(MG_3[Column3],Table6[POINTER],MG_3[TOTAL]),"")</f>
        <v>0</v>
      </c>
      <c r="I1785">
        <f ca="1">SUM(Table6[[#This Row],[AWAL]],Table6[[#This Row],[M_3]])</f>
        <v>5</v>
      </c>
    </row>
    <row r="1786" spans="2:9" hidden="1" x14ac:dyDescent="0.25">
      <c r="B1786" t="e">
        <f ca="1">MATCH(Table6[POINTER],MG_3[Column3],0)</f>
        <v>#N/A</v>
      </c>
      <c r="C17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pensilunicornp5885072box</v>
      </c>
      <c r="D1786" t="s">
        <v>1782</v>
      </c>
      <c r="E1786" s="1" t="s">
        <v>3397</v>
      </c>
      <c r="F1786">
        <v>7</v>
      </c>
      <c r="H1786">
        <f ca="1">_xlfn.IFNA(SUMIF(MG_3[Column3],Table6[POINTER],MG_3[TOTAL]),"")</f>
        <v>0</v>
      </c>
      <c r="I1786">
        <f ca="1">SUM(Table6[[#This Row],[AWAL]],Table6[[#This Row],[M_3]])</f>
        <v>7</v>
      </c>
    </row>
    <row r="1787" spans="2:9" hidden="1" x14ac:dyDescent="0.25">
      <c r="B1787" t="e">
        <f ca="1">MATCH(Table6[POINTER],MG_3[Column3],0)</f>
        <v>#N/A</v>
      </c>
      <c r="C17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pensilvenoxbensia10032box</v>
      </c>
      <c r="D1787" t="s">
        <v>1783</v>
      </c>
      <c r="E1787" s="1" t="s">
        <v>3445</v>
      </c>
      <c r="F1787">
        <v>86</v>
      </c>
      <c r="H1787">
        <f ca="1">_xlfn.IFNA(SUMIF(MG_3[Column3],Table6[POINTER],MG_3[TOTAL]),"")</f>
        <v>0</v>
      </c>
      <c r="I1787">
        <f ca="1">SUM(Table6[[#This Row],[AWAL]],Table6[[#This Row],[M_3]])</f>
        <v>86</v>
      </c>
    </row>
    <row r="1788" spans="2:9" hidden="1" x14ac:dyDescent="0.25">
      <c r="B1788" t="e">
        <f ca="1">MATCH(Table6[POINTER],MG_3[Column3],0)</f>
        <v>#N/A</v>
      </c>
      <c r="C17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pensilwarna12wpjgzoo240pc</v>
      </c>
      <c r="D1788" t="s">
        <v>1784</v>
      </c>
      <c r="E1788" s="1" t="s">
        <v>3343</v>
      </c>
      <c r="F1788">
        <v>24</v>
      </c>
      <c r="H1788">
        <f ca="1">_xlfn.IFNA(SUMIF(MG_3[Column3],Table6[POINTER],MG_3[TOTAL]),"")</f>
        <v>0</v>
      </c>
      <c r="I1788">
        <f ca="1">SUM(Table6[[#This Row],[AWAL]],Table6[[#This Row],[M_3]])</f>
        <v>24</v>
      </c>
    </row>
    <row r="1789" spans="2:9" hidden="1" x14ac:dyDescent="0.25">
      <c r="B1789" t="e">
        <f ca="1">MATCH(Table6[POINTER],MG_3[Column3],0)</f>
        <v>#N/A</v>
      </c>
      <c r="C17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pensilwarnakycp1224144lsn</v>
      </c>
      <c r="D1789" t="s">
        <v>1785</v>
      </c>
      <c r="E1789" s="1" t="s">
        <v>3444</v>
      </c>
      <c r="F1789">
        <v>1</v>
      </c>
      <c r="H1789">
        <f ca="1">_xlfn.IFNA(SUMIF(MG_3[Column3],Table6[POINTER],MG_3[TOTAL]),"")</f>
        <v>0</v>
      </c>
      <c r="I1789">
        <f ca="1">SUM(Table6[[#This Row],[AWAL]],Table6[[#This Row],[M_3]])</f>
        <v>1</v>
      </c>
    </row>
    <row r="1790" spans="2:9" hidden="1" x14ac:dyDescent="0.25">
      <c r="B1790" t="e">
        <f ca="1">MATCH(Table6[POINTER],MG_3[Column3],0)</f>
        <v>#N/A</v>
      </c>
      <c r="C17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pensilxd20714040box</v>
      </c>
      <c r="D1790" t="s">
        <v>1786</v>
      </c>
      <c r="E1790" s="1" t="s">
        <v>3376</v>
      </c>
      <c r="F1790">
        <v>6</v>
      </c>
      <c r="H1790">
        <f ca="1">_xlfn.IFNA(SUMIF(MG_3[Column3],Table6[POINTER],MG_3[TOTAL]),"")</f>
        <v>0</v>
      </c>
      <c r="I1790">
        <f ca="1">SUM(Table6[[#This Row],[AWAL]],Table6[[#This Row],[M_3]])</f>
        <v>6</v>
      </c>
    </row>
    <row r="1791" spans="2:9" hidden="1" x14ac:dyDescent="0.25">
      <c r="B1791" t="e">
        <f ca="1">MATCH(Table6[POINTER],MG_3[Column3],0)</f>
        <v>#N/A</v>
      </c>
      <c r="C17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pensilzhonghwa692b10box</v>
      </c>
      <c r="D1791" t="s">
        <v>1787</v>
      </c>
      <c r="E1791" s="1" t="s">
        <v>3650</v>
      </c>
      <c r="F1791">
        <v>5</v>
      </c>
      <c r="H1791">
        <f ca="1">_xlfn.IFNA(SUMIF(MG_3[Column3],Table6[POINTER],MG_3[TOTAL]),"")</f>
        <v>0</v>
      </c>
      <c r="I1791">
        <f ca="1">SUM(Table6[[#This Row],[AWAL]],Table6[[#This Row],[M_3]])</f>
        <v>5</v>
      </c>
    </row>
    <row r="1792" spans="2:9" hidden="1" x14ac:dyDescent="0.25">
      <c r="B1792" t="e">
        <f ca="1">MATCH(Table6[POINTER],MG_3[Column3],0)</f>
        <v>#N/A</v>
      </c>
      <c r="C17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pensilzhonghwambkecil12030grs</v>
      </c>
      <c r="D1792" t="s">
        <v>3810</v>
      </c>
      <c r="E1792" s="1" t="s">
        <v>3649</v>
      </c>
      <c r="F1792">
        <v>2</v>
      </c>
      <c r="G1792" t="s">
        <v>3813</v>
      </c>
      <c r="H1792">
        <f ca="1">_xlfn.IFNA(SUMIF(MG_3[Column3],Table6[POINTER],MG_3[TOTAL]),"")</f>
        <v>0</v>
      </c>
      <c r="I1792">
        <f ca="1">SUM(Table6[[#This Row],[AWAL]],Table6[[#This Row],[M_3]])</f>
        <v>2</v>
      </c>
    </row>
    <row r="1793" spans="2:9" hidden="1" x14ac:dyDescent="0.25">
      <c r="B1793" t="e">
        <f ca="1">MATCH(Table6[POINTER],MG_3[Column3],0)</f>
        <v>#N/A</v>
      </c>
      <c r="C17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pianikalovely12pcs</v>
      </c>
      <c r="D1793" t="s">
        <v>1788</v>
      </c>
      <c r="E1793" s="1" t="s">
        <v>3591</v>
      </c>
      <c r="F1793">
        <v>20</v>
      </c>
      <c r="H1793">
        <f ca="1">_xlfn.IFNA(SUMIF(MG_3[Column3],Table6[POINTER],MG_3[TOTAL]),"")</f>
        <v>0</v>
      </c>
      <c r="I1793">
        <f ca="1">SUM(Table6[[#This Row],[AWAL]],Table6[[#This Row],[M_3]])</f>
        <v>20</v>
      </c>
    </row>
    <row r="1794" spans="2:9" hidden="1" x14ac:dyDescent="0.25">
      <c r="B1794" t="e">
        <f ca="1">MATCH(Table6[POINTER],MG_3[Column3],0)</f>
        <v>#N/A</v>
      </c>
      <c r="C17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pianikalovely20pcs</v>
      </c>
      <c r="D1794" t="s">
        <v>1788</v>
      </c>
      <c r="E1794" s="1" t="s">
        <v>3654</v>
      </c>
      <c r="F1794">
        <v>1</v>
      </c>
      <c r="H1794">
        <f ca="1">_xlfn.IFNA(SUMIF(MG_3[Column3],Table6[POINTER],MG_3[TOTAL]),"")</f>
        <v>0</v>
      </c>
      <c r="I1794">
        <f ca="1">SUM(Table6[[#This Row],[AWAL]],Table6[[#This Row],[M_3]])</f>
        <v>1</v>
      </c>
    </row>
    <row r="1795" spans="2:9" hidden="1" x14ac:dyDescent="0.25">
      <c r="B1795" t="e">
        <f ca="1">MATCH(Table6[POINTER],MG_3[Column3],0)</f>
        <v>#N/A</v>
      </c>
      <c r="C17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pianikalovely40pcs</v>
      </c>
      <c r="D1795" t="s">
        <v>1788</v>
      </c>
      <c r="E1795" s="1" t="s">
        <v>3311</v>
      </c>
      <c r="F1795">
        <v>22</v>
      </c>
      <c r="H1795">
        <f ca="1">_xlfn.IFNA(SUMIF(MG_3[Column3],Table6[POINTER],MG_3[TOTAL]),"")</f>
        <v>0</v>
      </c>
      <c r="I1795">
        <f ca="1">SUM(Table6[[#This Row],[AWAL]],Table6[[#This Row],[M_3]])</f>
        <v>22</v>
      </c>
    </row>
    <row r="1796" spans="2:9" hidden="1" x14ac:dyDescent="0.25">
      <c r="B1796" t="e">
        <f ca="1">MATCH(Table6[POINTER],MG_3[Column3],0)</f>
        <v>#N/A</v>
      </c>
      <c r="C17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piringcatair006bkumbang48ls</v>
      </c>
      <c r="D1796" t="s">
        <v>1789</v>
      </c>
      <c r="E1796" s="1" t="s">
        <v>3371</v>
      </c>
      <c r="F1796">
        <v>7</v>
      </c>
      <c r="H1796">
        <f ca="1">_xlfn.IFNA(SUMIF(MG_3[Column3],Table6[POINTER],MG_3[TOTAL]),"")</f>
        <v>0</v>
      </c>
      <c r="I1796">
        <f ca="1">SUM(Table6[[#This Row],[AWAL]],Table6[[#This Row],[M_3]])</f>
        <v>7</v>
      </c>
    </row>
    <row r="1797" spans="2:9" hidden="1" x14ac:dyDescent="0.25">
      <c r="B1797" t="e">
        <f ca="1">MATCH(Table6[POINTER],MG_3[Column3],0)</f>
        <v>#N/A</v>
      </c>
      <c r="C17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piringcatair009bboneka48ls</v>
      </c>
      <c r="D1797" t="s">
        <v>1790</v>
      </c>
      <c r="E1797" s="1" t="s">
        <v>3371</v>
      </c>
      <c r="F1797">
        <v>14</v>
      </c>
      <c r="H1797">
        <f ca="1">_xlfn.IFNA(SUMIF(MG_3[Column3],Table6[POINTER],MG_3[TOTAL]),"")</f>
        <v>0</v>
      </c>
      <c r="I1797">
        <f ca="1">SUM(Table6[[#This Row],[AWAL]],Table6[[#This Row],[M_3]])</f>
        <v>14</v>
      </c>
    </row>
    <row r="1798" spans="2:9" hidden="1" x14ac:dyDescent="0.25">
      <c r="B1798" t="e">
        <f ca="1">MATCH(Table6[POINTER],MG_3[Column3],0)</f>
        <v>#N/A</v>
      </c>
      <c r="C17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piringcatairbunga60ls</v>
      </c>
      <c r="D1798" t="s">
        <v>1791</v>
      </c>
      <c r="E1798" s="1" t="s">
        <v>3332</v>
      </c>
      <c r="F1798">
        <v>2</v>
      </c>
      <c r="H1798">
        <f ca="1">_xlfn.IFNA(SUMIF(MG_3[Column3],Table6[POINTER],MG_3[TOTAL]),"")</f>
        <v>0</v>
      </c>
      <c r="I1798">
        <f ca="1">SUM(Table6[[#This Row],[AWAL]],Table6[[#This Row],[M_3]])</f>
        <v>2</v>
      </c>
    </row>
    <row r="1799" spans="2:9" hidden="1" x14ac:dyDescent="0.25">
      <c r="B1799" t="e">
        <f ca="1">MATCH(Table6[POINTER],MG_3[Column3],0)</f>
        <v>#N/A</v>
      </c>
      <c r="C17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piringcatairsegilku72ls</v>
      </c>
      <c r="D1799" t="s">
        <v>1792</v>
      </c>
      <c r="E1799" s="1" t="s">
        <v>3393</v>
      </c>
      <c r="F1799">
        <v>2</v>
      </c>
      <c r="H1799">
        <f ca="1">_xlfn.IFNA(SUMIF(MG_3[Column3],Table6[POINTER],MG_3[TOTAL]),"")</f>
        <v>0</v>
      </c>
      <c r="I1799">
        <f ca="1">SUM(Table6[[#This Row],[AWAL]],Table6[[#This Row],[M_3]])</f>
        <v>2</v>
      </c>
    </row>
    <row r="1800" spans="2:9" hidden="1" x14ac:dyDescent="0.25">
      <c r="B1800" t="e">
        <f ca="1">MATCH(Table6[POINTER],MG_3[Column3],0)</f>
        <v>#N/A</v>
      </c>
      <c r="C18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piringcatairsegilku80ls</v>
      </c>
      <c r="D1800" t="s">
        <v>1792</v>
      </c>
      <c r="E1800" s="1" t="s">
        <v>3345</v>
      </c>
      <c r="F1800">
        <v>18</v>
      </c>
      <c r="H1800">
        <f ca="1">_xlfn.IFNA(SUMIF(MG_3[Column3],Table6[POINTER],MG_3[TOTAL]),"")</f>
        <v>0</v>
      </c>
      <c r="I1800">
        <f ca="1">SUM(Table6[[#This Row],[AWAL]],Table6[[#This Row],[M_3]])</f>
        <v>18</v>
      </c>
    </row>
    <row r="1801" spans="2:9" hidden="1" x14ac:dyDescent="0.25">
      <c r="B1801" t="e">
        <f ca="1">MATCH(Table6[POINTER],MG_3[Column3],0)</f>
        <v>#N/A</v>
      </c>
      <c r="C18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pisauukir4pc360pc</v>
      </c>
      <c r="D1801" t="s">
        <v>1793</v>
      </c>
      <c r="E1801" s="1" t="s">
        <v>3351</v>
      </c>
      <c r="F1801">
        <v>1</v>
      </c>
      <c r="H1801">
        <f ca="1">_xlfn.IFNA(SUMIF(MG_3[Column3],Table6[POINTER],MG_3[TOTAL]),"")</f>
        <v>0</v>
      </c>
      <c r="I1801">
        <f ca="1">SUM(Table6[[#This Row],[AWAL]],Table6[[#This Row],[M_3]])</f>
        <v>1</v>
      </c>
    </row>
    <row r="1802" spans="2:9" hidden="1" x14ac:dyDescent="0.25">
      <c r="B1802" t="e">
        <f ca="1">MATCH(Table6[POINTER],MG_3[Column3],0)</f>
        <v>#N/A</v>
      </c>
      <c r="C18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pita18polosmotif2400</v>
      </c>
      <c r="D1802" t="s">
        <v>1794</v>
      </c>
      <c r="E1802" s="1">
        <v>2400</v>
      </c>
      <c r="F1802">
        <v>2</v>
      </c>
      <c r="H1802">
        <f ca="1">_xlfn.IFNA(SUMIF(MG_3[Column3],Table6[POINTER],MG_3[TOTAL]),"")</f>
        <v>0</v>
      </c>
      <c r="I1802">
        <f ca="1">SUM(Table6[[#This Row],[AWAL]],Table6[[#This Row],[M_3]])</f>
        <v>2</v>
      </c>
    </row>
    <row r="1803" spans="2:9" hidden="1" x14ac:dyDescent="0.25">
      <c r="B1803" t="e">
        <f ca="1">MATCH(Table6[POINTER],MG_3[Column3],0)</f>
        <v>#N/A</v>
      </c>
      <c r="C18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pitagold1cm19goldglitter120</v>
      </c>
      <c r="D1803" t="s">
        <v>1795</v>
      </c>
      <c r="E1803" s="1">
        <v>120</v>
      </c>
      <c r="F1803">
        <v>4</v>
      </c>
      <c r="H1803">
        <f ca="1">_xlfn.IFNA(SUMIF(MG_3[Column3],Table6[POINTER],MG_3[TOTAL]),"")</f>
        <v>0</v>
      </c>
      <c r="I1803">
        <f ca="1">SUM(Table6[[#This Row],[AWAL]],Table6[[#This Row],[M_3]])</f>
        <v>4</v>
      </c>
    </row>
    <row r="1804" spans="2:9" hidden="1" x14ac:dyDescent="0.25">
      <c r="B1804" t="e">
        <f ca="1">MATCH(Table6[POINTER],MG_3[Column3],0)</f>
        <v>#N/A</v>
      </c>
      <c r="C18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pitagold1cm19silverglitter120</v>
      </c>
      <c r="D1804" t="s">
        <v>1796</v>
      </c>
      <c r="E1804" s="1">
        <v>120</v>
      </c>
      <c r="F1804">
        <v>2</v>
      </c>
      <c r="H1804">
        <f ca="1">_xlfn.IFNA(SUMIF(MG_3[Column3],Table6[POINTER],MG_3[TOTAL]),"")</f>
        <v>0</v>
      </c>
      <c r="I1804">
        <f ca="1">SUM(Table6[[#This Row],[AWAL]],Table6[[#This Row],[M_3]])</f>
        <v>2</v>
      </c>
    </row>
    <row r="1805" spans="2:9" hidden="1" x14ac:dyDescent="0.25">
      <c r="B1805" t="e">
        <f ca="1">MATCH(Table6[POINTER],MG_3[Column3],0)</f>
        <v>#N/A</v>
      </c>
      <c r="C18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pitagold2cm20goldglitter60slop</v>
      </c>
      <c r="D1805" t="s">
        <v>1797</v>
      </c>
      <c r="E1805" s="1" t="s">
        <v>3655</v>
      </c>
      <c r="F1805">
        <v>2</v>
      </c>
      <c r="H1805">
        <f ca="1">_xlfn.IFNA(SUMIF(MG_3[Column3],Table6[POINTER],MG_3[TOTAL]),"")</f>
        <v>0</v>
      </c>
      <c r="I1805">
        <f ca="1">SUM(Table6[[#This Row],[AWAL]],Table6[[#This Row],[M_3]])</f>
        <v>2</v>
      </c>
    </row>
    <row r="1806" spans="2:9" hidden="1" x14ac:dyDescent="0.25">
      <c r="B1806" t="e">
        <f ca="1">MATCH(Table6[POINTER],MG_3[Column3],0)</f>
        <v>#N/A</v>
      </c>
      <c r="C18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pitagold2cm20silverglitter60slop</v>
      </c>
      <c r="D1806" t="s">
        <v>1798</v>
      </c>
      <c r="E1806" s="1" t="s">
        <v>3655</v>
      </c>
      <c r="F1806">
        <v>9</v>
      </c>
      <c r="H1806">
        <f ca="1">_xlfn.IFNA(SUMIF(MG_3[Column3],Table6[POINTER],MG_3[TOTAL]),"")</f>
        <v>0</v>
      </c>
      <c r="I1806">
        <f ca="1">SUM(Table6[[#This Row],[AWAL]],Table6[[#This Row],[M_3]])</f>
        <v>9</v>
      </c>
    </row>
    <row r="1807" spans="2:9" hidden="1" x14ac:dyDescent="0.25">
      <c r="B1807" t="e">
        <f ca="1">MATCH(Table6[POINTER],MG_3[Column3],0)</f>
        <v>#N/A</v>
      </c>
      <c r="C18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pitajepanglistgold40slop</v>
      </c>
      <c r="D1807" t="s">
        <v>1799</v>
      </c>
      <c r="E1807" s="1" t="s">
        <v>3656</v>
      </c>
      <c r="F1807">
        <v>3</v>
      </c>
      <c r="H1807">
        <f ca="1">_xlfn.IFNA(SUMIF(MG_3[Column3],Table6[POINTER],MG_3[TOTAL]),"")</f>
        <v>0</v>
      </c>
      <c r="I1807">
        <f ca="1">SUM(Table6[[#This Row],[AWAL]],Table6[[#This Row],[M_3]])</f>
        <v>3</v>
      </c>
    </row>
    <row r="1808" spans="2:9" hidden="1" x14ac:dyDescent="0.25">
      <c r="B1808" t="e">
        <f ca="1">MATCH(Table6[POINTER],MG_3[Column3],0)</f>
        <v>#N/A</v>
      </c>
      <c r="C18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pitakadols3011500</v>
      </c>
      <c r="D1808" t="s">
        <v>1800</v>
      </c>
      <c r="E1808" s="1">
        <v>1500</v>
      </c>
      <c r="F1808">
        <v>1</v>
      </c>
      <c r="H1808">
        <f ca="1">_xlfn.IFNA(SUMIF(MG_3[Column3],Table6[POINTER],MG_3[TOTAL]),"")</f>
        <v>0</v>
      </c>
      <c r="I1808">
        <f ca="1">SUM(Table6[[#This Row],[AWAL]],Table6[[#This Row],[M_3]])</f>
        <v>1</v>
      </c>
    </row>
    <row r="1809" spans="2:9" hidden="1" x14ac:dyDescent="0.25">
      <c r="B1809" t="e">
        <f ca="1">MATCH(Table6[POINTER],MG_3[Column3],0)</f>
        <v>#N/A</v>
      </c>
      <c r="C18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pitatarik18rendamotif2400</v>
      </c>
      <c r="D1809" t="s">
        <v>1801</v>
      </c>
      <c r="E1809" s="1">
        <v>2400</v>
      </c>
      <c r="F1809">
        <v>9</v>
      </c>
      <c r="H1809">
        <f ca="1">_xlfn.IFNA(SUMIF(MG_3[Column3],Table6[POINTER],MG_3[TOTAL]),"")</f>
        <v>0</v>
      </c>
      <c r="I1809">
        <f ca="1">SUM(Table6[[#This Row],[AWAL]],Table6[[#This Row],[M_3]])</f>
        <v>9</v>
      </c>
    </row>
    <row r="1810" spans="2:9" hidden="1" x14ac:dyDescent="0.25">
      <c r="B1810" t="e">
        <f ca="1">MATCH(Table6[POINTER],MG_3[Column3],0)</f>
        <v>#N/A</v>
      </c>
      <c r="C18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pitatarik23listgold2000</v>
      </c>
      <c r="D1810" t="s">
        <v>1802</v>
      </c>
      <c r="E1810" s="1">
        <v>2000</v>
      </c>
      <c r="F1810">
        <v>5</v>
      </c>
      <c r="H1810">
        <f ca="1">_xlfn.IFNA(SUMIF(MG_3[Column3],Table6[POINTER],MG_3[TOTAL]),"")</f>
        <v>0</v>
      </c>
      <c r="I1810">
        <f ca="1">SUM(Table6[[#This Row],[AWAL]],Table6[[#This Row],[M_3]])</f>
        <v>5</v>
      </c>
    </row>
    <row r="1811" spans="2:9" hidden="1" x14ac:dyDescent="0.25">
      <c r="B1811" t="e">
        <f ca="1">MATCH(Table6[POINTER],MG_3[Column3],0)</f>
        <v>#N/A</v>
      </c>
      <c r="C18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pitatarik23motifpolos2000</v>
      </c>
      <c r="D1811" t="s">
        <v>1803</v>
      </c>
      <c r="E1811" s="1">
        <v>2000</v>
      </c>
      <c r="F1811">
        <v>2</v>
      </c>
      <c r="H1811">
        <f ca="1">_xlfn.IFNA(SUMIF(MG_3[Column3],Table6[POINTER],MG_3[TOTAL]),"")</f>
        <v>0</v>
      </c>
      <c r="I1811">
        <f ca="1">SUM(Table6[[#This Row],[AWAL]],Table6[[#This Row],[M_3]])</f>
        <v>2</v>
      </c>
    </row>
    <row r="1812" spans="2:9" hidden="1" x14ac:dyDescent="0.25">
      <c r="B1812" t="e">
        <f ca="1">MATCH(Table6[POINTER],MG_3[Column3],0)</f>
        <v>#N/A</v>
      </c>
      <c r="C18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pitatarik30listemas1000pc</v>
      </c>
      <c r="D1812" t="s">
        <v>1804</v>
      </c>
      <c r="E1812" s="1" t="s">
        <v>3331</v>
      </c>
      <c r="F1812">
        <v>12</v>
      </c>
      <c r="H1812">
        <f ca="1">_xlfn.IFNA(SUMIF(MG_3[Column3],Table6[POINTER],MG_3[TOTAL]),"")</f>
        <v>0</v>
      </c>
      <c r="I1812">
        <f ca="1">SUM(Table6[[#This Row],[AWAL]],Table6[[#This Row],[M_3]])</f>
        <v>12</v>
      </c>
    </row>
    <row r="1813" spans="2:9" hidden="1" x14ac:dyDescent="0.25">
      <c r="B1813" t="e">
        <f ca="1">MATCH(Table6[POINTER],MG_3[Column3],0)</f>
        <v>#N/A</v>
      </c>
      <c r="C18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pompabalon02030014k100</v>
      </c>
      <c r="D1813" t="s">
        <v>1805</v>
      </c>
      <c r="E1813" s="1">
        <v>100</v>
      </c>
      <c r="F1813">
        <v>8</v>
      </c>
      <c r="H1813">
        <f ca="1">_xlfn.IFNA(SUMIF(MG_3[Column3],Table6[POINTER],MG_3[TOTAL]),"")</f>
        <v>0</v>
      </c>
      <c r="I1813">
        <f ca="1">SUM(Table6[[#This Row],[AWAL]],Table6[[#This Row],[M_3]])</f>
        <v>8</v>
      </c>
    </row>
    <row r="1814" spans="2:9" hidden="1" x14ac:dyDescent="0.25">
      <c r="B1814" t="e">
        <f ca="1">MATCH(Table6[POINTER],MG_3[Column3],0)</f>
        <v>#N/A</v>
      </c>
      <c r="C18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postit889kpony1200</v>
      </c>
      <c r="D1814" t="s">
        <v>1806</v>
      </c>
      <c r="E1814" s="1">
        <v>1200</v>
      </c>
      <c r="F1814">
        <v>5</v>
      </c>
      <c r="H1814">
        <f ca="1">_xlfn.IFNA(SUMIF(MG_3[Column3],Table6[POINTER],MG_3[TOTAL]),"")</f>
        <v>0</v>
      </c>
      <c r="I1814">
        <f ca="1">SUM(Table6[[#This Row],[AWAL]],Table6[[#This Row],[M_3]])</f>
        <v>5</v>
      </c>
    </row>
    <row r="1815" spans="2:9" hidden="1" x14ac:dyDescent="0.25">
      <c r="B1815" t="e">
        <f ca="1">MATCH(Table6[POINTER],MG_3[Column3],0)</f>
        <v>#N/A</v>
      </c>
      <c r="C18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postit96201200</v>
      </c>
      <c r="D1815" t="s">
        <v>1807</v>
      </c>
      <c r="E1815" s="1">
        <v>1200</v>
      </c>
      <c r="F1815">
        <v>1</v>
      </c>
      <c r="H1815">
        <f ca="1">_xlfn.IFNA(SUMIF(MG_3[Column3],Table6[POINTER],MG_3[TOTAL]),"")</f>
        <v>0</v>
      </c>
      <c r="I1815">
        <f ca="1">SUM(Table6[[#This Row],[AWAL]],Table6[[#This Row],[M_3]])</f>
        <v>1</v>
      </c>
    </row>
    <row r="1816" spans="2:9" hidden="1" x14ac:dyDescent="0.25">
      <c r="B1816" t="e">
        <f ca="1">MATCH(Table6[POINTER],MG_3[Column3],0)</f>
        <v>#N/A</v>
      </c>
      <c r="C18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postit96211200</v>
      </c>
      <c r="D1816" t="s">
        <v>1808</v>
      </c>
      <c r="E1816" s="1">
        <v>1200</v>
      </c>
      <c r="F1816">
        <v>19</v>
      </c>
      <c r="H1816">
        <f ca="1">_xlfn.IFNA(SUMIF(MG_3[Column3],Table6[POINTER],MG_3[TOTAL]),"")</f>
        <v>0</v>
      </c>
      <c r="I1816">
        <f ca="1">SUM(Table6[[#This Row],[AWAL]],Table6[[#This Row],[M_3]])</f>
        <v>19</v>
      </c>
    </row>
    <row r="1817" spans="2:9" hidden="1" x14ac:dyDescent="0.25">
      <c r="B1817" t="e">
        <f ca="1">MATCH(Table6[POINTER],MG_3[Column3],0)</f>
        <v>#N/A</v>
      </c>
      <c r="C18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postitpf13681152pc</v>
      </c>
      <c r="D1817" t="s">
        <v>1809</v>
      </c>
      <c r="E1817" s="1" t="s">
        <v>3362</v>
      </c>
      <c r="F1817">
        <v>6</v>
      </c>
      <c r="H1817">
        <f ca="1">_xlfn.IFNA(SUMIF(MG_3[Column3],Table6[POINTER],MG_3[TOTAL]),"")</f>
        <v>0</v>
      </c>
      <c r="I1817">
        <f ca="1">SUM(Table6[[#This Row],[AWAL]],Table6[[#This Row],[M_3]])</f>
        <v>6</v>
      </c>
    </row>
    <row r="1818" spans="2:9" hidden="1" x14ac:dyDescent="0.25">
      <c r="B1818" t="e">
        <f ca="1">MATCH(Table6[POINTER],MG_3[Column3],0)</f>
        <v>#N/A</v>
      </c>
      <c r="C18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postitpf18991289981152pc</v>
      </c>
      <c r="D1818" t="s">
        <v>1810</v>
      </c>
      <c r="E1818" s="1" t="s">
        <v>3362</v>
      </c>
      <c r="F1818">
        <v>9</v>
      </c>
      <c r="H1818">
        <f ca="1">_xlfn.IFNA(SUMIF(MG_3[Column3],Table6[POINTER],MG_3[TOTAL]),"")</f>
        <v>0</v>
      </c>
      <c r="I1818">
        <f ca="1">SUM(Table6[[#This Row],[AWAL]],Table6[[#This Row],[M_3]])</f>
        <v>9</v>
      </c>
    </row>
    <row r="1819" spans="2:9" hidden="1" x14ac:dyDescent="0.25">
      <c r="B1819" t="e">
        <f ca="1">MATCH(Table6[POINTER],MG_3[Column3],0)</f>
        <v>#N/A</v>
      </c>
      <c r="C18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postitpf23681152pc</v>
      </c>
      <c r="D1819" t="s">
        <v>1811</v>
      </c>
      <c r="E1819" s="1" t="s">
        <v>3362</v>
      </c>
      <c r="F1819">
        <v>1</v>
      </c>
      <c r="H1819">
        <f ca="1">_xlfn.IFNA(SUMIF(MG_3[Column3],Table6[POINTER],MG_3[TOTAL]),"")</f>
        <v>0</v>
      </c>
      <c r="I1819">
        <f ca="1">SUM(Table6[[#This Row],[AWAL]],Table6[[#This Row],[M_3]])</f>
        <v>1</v>
      </c>
    </row>
    <row r="1820" spans="2:9" hidden="1" x14ac:dyDescent="0.25">
      <c r="B1820" t="e">
        <f ca="1">MATCH(Table6[POINTER],MG_3[Column3],0)</f>
        <v>#N/A</v>
      </c>
      <c r="C18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postitpf33685436841152pc</v>
      </c>
      <c r="D1820" t="s">
        <v>1812</v>
      </c>
      <c r="E1820" s="1" t="s">
        <v>3362</v>
      </c>
      <c r="F1820">
        <v>9</v>
      </c>
      <c r="H1820">
        <f ca="1">_xlfn.IFNA(SUMIF(MG_3[Column3],Table6[POINTER],MG_3[TOTAL]),"")</f>
        <v>0</v>
      </c>
      <c r="I1820">
        <f ca="1">SUM(Table6[[#This Row],[AWAL]],Table6[[#This Row],[M_3]])</f>
        <v>9</v>
      </c>
    </row>
    <row r="1821" spans="2:9" hidden="1" x14ac:dyDescent="0.25">
      <c r="B1821" t="e">
        <f ca="1">MATCH(Table6[POINTER],MG_3[Column3],0)</f>
        <v>#N/A</v>
      </c>
      <c r="C18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postitpf38991152pc</v>
      </c>
      <c r="D1821" t="s">
        <v>1813</v>
      </c>
      <c r="E1821" s="1" t="s">
        <v>3362</v>
      </c>
      <c r="F1821">
        <v>5</v>
      </c>
      <c r="H1821">
        <f ca="1">_xlfn.IFNA(SUMIF(MG_3[Column3],Table6[POINTER],MG_3[TOTAL]),"")</f>
        <v>0</v>
      </c>
      <c r="I1821">
        <f ca="1">SUM(Table6[[#This Row],[AWAL]],Table6[[#This Row],[M_3]])</f>
        <v>5</v>
      </c>
    </row>
    <row r="1822" spans="2:9" hidden="1" x14ac:dyDescent="0.25">
      <c r="B1822" t="e">
        <f ca="1">MATCH(Table6[POINTER],MG_3[Column3],0)</f>
        <v>#N/A</v>
      </c>
      <c r="C18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postitpf53683636861152pc</v>
      </c>
      <c r="D1822" t="s">
        <v>1814</v>
      </c>
      <c r="E1822" s="1" t="s">
        <v>3362</v>
      </c>
      <c r="F1822">
        <v>9</v>
      </c>
      <c r="H1822">
        <f ca="1">_xlfn.IFNA(SUMIF(MG_3[Column3],Table6[POINTER],MG_3[TOTAL]),"")</f>
        <v>0</v>
      </c>
      <c r="I1822">
        <f ca="1">SUM(Table6[[#This Row],[AWAL]],Table6[[#This Row],[M_3]])</f>
        <v>9</v>
      </c>
    </row>
    <row r="1823" spans="2:9" hidden="1" x14ac:dyDescent="0.25">
      <c r="B1823" t="e">
        <f ca="1">MATCH(Table6[POINTER],MG_3[Column3],0)</f>
        <v>#N/A</v>
      </c>
      <c r="C18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postitpf58992689921152pc</v>
      </c>
      <c r="D1823" t="s">
        <v>1815</v>
      </c>
      <c r="E1823" s="1" t="s">
        <v>3362</v>
      </c>
      <c r="F1823">
        <v>4</v>
      </c>
      <c r="H1823">
        <f ca="1">_xlfn.IFNA(SUMIF(MG_3[Column3],Table6[POINTER],MG_3[TOTAL]),"")</f>
        <v>0</v>
      </c>
      <c r="I1823">
        <f ca="1">SUM(Table6[[#This Row],[AWAL]],Table6[[#This Row],[M_3]])</f>
        <v>4</v>
      </c>
    </row>
    <row r="1824" spans="2:9" hidden="1" x14ac:dyDescent="0.25">
      <c r="B1824" t="e">
        <f ca="1">MATCH(Table6[POINTER],MG_3[Column3],0)</f>
        <v>#N/A</v>
      </c>
      <c r="C18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postitposta1200pc</v>
      </c>
      <c r="D1824" t="s">
        <v>1816</v>
      </c>
      <c r="E1824" s="1" t="s">
        <v>3327</v>
      </c>
      <c r="F1824">
        <v>1</v>
      </c>
      <c r="H1824">
        <f ca="1">_xlfn.IFNA(SUMIF(MG_3[Column3],Table6[POINTER],MG_3[TOTAL]),"")</f>
        <v>0</v>
      </c>
      <c r="I1824">
        <f ca="1">SUM(Table6[[#This Row],[AWAL]],Table6[[#This Row],[M_3]])</f>
        <v>1</v>
      </c>
    </row>
    <row r="1825" spans="2:9" hidden="1" x14ac:dyDescent="0.25">
      <c r="B1825" t="e">
        <f ca="1">MATCH(Table6[POINTER],MG_3[Column3],0)</f>
        <v>#N/A</v>
      </c>
      <c r="C18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postitshf51200</v>
      </c>
      <c r="D1825" t="s">
        <v>1817</v>
      </c>
      <c r="E1825" s="1">
        <v>1200</v>
      </c>
      <c r="F1825">
        <v>1</v>
      </c>
      <c r="H1825">
        <f ca="1">_xlfn.IFNA(SUMIF(MG_3[Column3],Table6[POINTER],MG_3[TOTAL]),"")</f>
        <v>0</v>
      </c>
      <c r="I1825">
        <f ca="1">SUM(Table6[[#This Row],[AWAL]],Table6[[#This Row],[M_3]])</f>
        <v>1</v>
      </c>
    </row>
    <row r="1826" spans="2:9" hidden="1" x14ac:dyDescent="0.25">
      <c r="B1826" t="e">
        <f ca="1">MATCH(Table6[POINTER],MG_3[Column3],0)</f>
        <v>#N/A</v>
      </c>
      <c r="C18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punch821stempel864pc</v>
      </c>
      <c r="D1826" t="s">
        <v>1818</v>
      </c>
      <c r="E1826" s="1" t="s">
        <v>3657</v>
      </c>
      <c r="F1826">
        <v>1</v>
      </c>
      <c r="H1826">
        <f ca="1">_xlfn.IFNA(SUMIF(MG_3[Column3],Table6[POINTER],MG_3[TOTAL]),"")</f>
        <v>0</v>
      </c>
      <c r="I1826">
        <f ca="1">SUM(Table6[[#This Row],[AWAL]],Table6[[#This Row],[M_3]])</f>
        <v>1</v>
      </c>
    </row>
    <row r="1827" spans="2:9" hidden="1" x14ac:dyDescent="0.25">
      <c r="B1827" t="e">
        <f ca="1">MATCH(Table6[POINTER],MG_3[Column3],0)</f>
        <v>#N/A</v>
      </c>
      <c r="C18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punchgeneralb3305ls</v>
      </c>
      <c r="D1827" t="s">
        <v>1819</v>
      </c>
      <c r="E1827" s="1" t="s">
        <v>3618</v>
      </c>
      <c r="F1827">
        <v>28</v>
      </c>
      <c r="H1827">
        <f ca="1">_xlfn.IFNA(SUMIF(MG_3[Column3],Table6[POINTER],MG_3[TOTAL]),"")</f>
        <v>0</v>
      </c>
      <c r="I1827">
        <f ca="1">SUM(Table6[[#This Row],[AWAL]],Table6[[#This Row],[M_3]])</f>
        <v>28</v>
      </c>
    </row>
    <row r="1828" spans="2:9" hidden="1" x14ac:dyDescent="0.25">
      <c r="B1828" t="e">
        <f ca="1">MATCH(Table6[POINTER],MG_3[Column3],0)</f>
        <v>#N/A</v>
      </c>
      <c r="C18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punchgeneralk22010ls</v>
      </c>
      <c r="D1828" t="s">
        <v>1820</v>
      </c>
      <c r="E1828" s="1" t="s">
        <v>3379</v>
      </c>
      <c r="F1828">
        <v>17</v>
      </c>
      <c r="H1828">
        <f ca="1">_xlfn.IFNA(SUMIF(MG_3[Column3],Table6[POINTER],MG_3[TOTAL]),"")</f>
        <v>0</v>
      </c>
      <c r="I1828">
        <f ca="1">SUM(Table6[[#This Row],[AWAL]],Table6[[#This Row],[M_3]])</f>
        <v>17</v>
      </c>
    </row>
    <row r="1829" spans="2:9" hidden="1" x14ac:dyDescent="0.25">
      <c r="B1829" t="e">
        <f ca="1">MATCH(Table6[POINTER],MG_3[Column3],0)</f>
        <v>#N/A</v>
      </c>
      <c r="C18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pushpinwarnanariko720pk</v>
      </c>
      <c r="D1829" t="s">
        <v>1821</v>
      </c>
      <c r="E1829" s="1" t="s">
        <v>3658</v>
      </c>
      <c r="F1829">
        <v>2</v>
      </c>
      <c r="H1829">
        <f ca="1">_xlfn.IFNA(SUMIF(MG_3[Column3],Table6[POINTER],MG_3[TOTAL]),"")</f>
        <v>0</v>
      </c>
      <c r="I1829">
        <f ca="1">SUM(Table6[[#This Row],[AWAL]],Table6[[#This Row],[M_3]])</f>
        <v>2</v>
      </c>
    </row>
    <row r="1830" spans="2:9" hidden="1" x14ac:dyDescent="0.25">
      <c r="B1830" t="e">
        <f ca="1">MATCH(Table6[POINTER],MG_3[Column3],0)</f>
        <v>#N/A</v>
      </c>
      <c r="C18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puzzles6663500pc</v>
      </c>
      <c r="D1830" t="s">
        <v>1822</v>
      </c>
      <c r="E1830" s="1" t="s">
        <v>3328</v>
      </c>
      <c r="F1830">
        <v>1</v>
      </c>
      <c r="H1830">
        <f ca="1">_xlfn.IFNA(SUMIF(MG_3[Column3],Table6[POINTER],MG_3[TOTAL]),"")</f>
        <v>0</v>
      </c>
      <c r="I1830">
        <f ca="1">SUM(Table6[[#This Row],[AWAL]],Table6[[#This Row],[M_3]])</f>
        <v>1</v>
      </c>
    </row>
    <row r="1831" spans="2:9" hidden="1" x14ac:dyDescent="0.25">
      <c r="B1831" t="e">
        <f ca="1">MATCH(Table6[POINTER],MG_3[Column3],0)</f>
        <v>#N/A</v>
      </c>
      <c r="C18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puzzlespidermangloria260pc</v>
      </c>
      <c r="D1831" t="s">
        <v>1823</v>
      </c>
      <c r="E1831" s="1" t="s">
        <v>3659</v>
      </c>
      <c r="F1831">
        <v>7</v>
      </c>
      <c r="H1831">
        <f ca="1">_xlfn.IFNA(SUMIF(MG_3[Column3],Table6[POINTER],MG_3[TOTAL]),"")</f>
        <v>0</v>
      </c>
      <c r="I1831">
        <f ca="1">SUM(Table6[[#This Row],[AWAL]],Table6[[#This Row],[M_3]])</f>
        <v>7</v>
      </c>
    </row>
    <row r="1832" spans="2:9" hidden="1" x14ac:dyDescent="0.25">
      <c r="B1832" t="e">
        <f ca="1">MATCH(Table6[POINTER],MG_3[Column3],0)</f>
        <v>#N/A</v>
      </c>
      <c r="C18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puzzletgpo01fancycmp2000pc</v>
      </c>
      <c r="D1832" t="s">
        <v>1824</v>
      </c>
      <c r="E1832" s="1" t="s">
        <v>3454</v>
      </c>
      <c r="F1832">
        <v>6</v>
      </c>
      <c r="H1832">
        <f ca="1">_xlfn.IFNA(SUMIF(MG_3[Column3],Table6[POINTER],MG_3[TOTAL]),"")</f>
        <v>0</v>
      </c>
      <c r="I1832">
        <f ca="1">SUM(Table6[[#This Row],[AWAL]],Table6[[#This Row],[M_3]])</f>
        <v>6</v>
      </c>
    </row>
    <row r="1833" spans="2:9" hidden="1" x14ac:dyDescent="0.25">
      <c r="B1833" t="e">
        <f ca="1">MATCH(Table6[POINTER],MG_3[Column3],0)</f>
        <v>#N/A</v>
      </c>
      <c r="C18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puzzletgpo01fancycmp2500pc</v>
      </c>
      <c r="D1833" t="s">
        <v>1824</v>
      </c>
      <c r="E1833" s="1" t="s">
        <v>3660</v>
      </c>
      <c r="F1833">
        <v>10</v>
      </c>
      <c r="H1833">
        <f ca="1">_xlfn.IFNA(SUMIF(MG_3[Column3],Table6[POINTER],MG_3[TOTAL]),"")</f>
        <v>0</v>
      </c>
      <c r="I1833">
        <f ca="1">SUM(Table6[[#This Row],[AWAL]],Table6[[#This Row],[M_3]])</f>
        <v>10</v>
      </c>
    </row>
    <row r="1834" spans="2:9" hidden="1" x14ac:dyDescent="0.25">
      <c r="B1834" t="e">
        <f ca="1">MATCH(Table6[POINTER],MG_3[Column3],0)</f>
        <v>#N/A</v>
      </c>
      <c r="C18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puzzletgpo01fancycmp3000pc</v>
      </c>
      <c r="D1834" t="s">
        <v>1824</v>
      </c>
      <c r="E1834" s="1" t="s">
        <v>3539</v>
      </c>
      <c r="F1834">
        <v>7</v>
      </c>
      <c r="H1834">
        <f ca="1">_xlfn.IFNA(SUMIF(MG_3[Column3],Table6[POINTER],MG_3[TOTAL]),"")</f>
        <v>0</v>
      </c>
      <c r="I1834">
        <f ca="1">SUM(Table6[[#This Row],[AWAL]],Table6[[#This Row],[M_3]])</f>
        <v>7</v>
      </c>
    </row>
    <row r="1835" spans="2:9" hidden="1" x14ac:dyDescent="0.25">
      <c r="B1835" t="e">
        <f ca="1">MATCH(Table6[POINTER],MG_3[Column3],0)</f>
        <v>#N/A</v>
      </c>
      <c r="C18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pw12wjos81220lsn</v>
      </c>
      <c r="D1835" t="s">
        <v>1825</v>
      </c>
      <c r="E1835" s="1" t="s">
        <v>3532</v>
      </c>
      <c r="F1835">
        <v>4</v>
      </c>
      <c r="H1835">
        <f ca="1">_xlfn.IFNA(SUMIF(MG_3[Column3],Table6[POINTER],MG_3[TOTAL]),"")</f>
        <v>0</v>
      </c>
      <c r="I1835">
        <f ca="1">SUM(Table6[[#This Row],[AWAL]],Table6[[#This Row],[M_3]])</f>
        <v>4</v>
      </c>
    </row>
    <row r="1836" spans="2:9" hidden="1" x14ac:dyDescent="0.25">
      <c r="B1836" t="e">
        <f ca="1">MATCH(Table6[POINTER],MG_3[Column3],0)</f>
        <v>#N/A</v>
      </c>
      <c r="C18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pw12wkoala20lsn</v>
      </c>
      <c r="D1836" t="s">
        <v>1826</v>
      </c>
      <c r="E1836" s="1" t="s">
        <v>3532</v>
      </c>
      <c r="F1836">
        <v>9</v>
      </c>
      <c r="H1836">
        <f ca="1">_xlfn.IFNA(SUMIF(MG_3[Column3],Table6[POINTER],MG_3[TOTAL]),"")</f>
        <v>0</v>
      </c>
      <c r="I1836">
        <f ca="1">SUM(Table6[[#This Row],[AWAL]],Table6[[#This Row],[M_3]])</f>
        <v>9</v>
      </c>
    </row>
    <row r="1837" spans="2:9" hidden="1" x14ac:dyDescent="0.25">
      <c r="B1837" t="e">
        <f ca="1">MATCH(Table6[POINTER],MG_3[Column3],0)</f>
        <v>#N/A</v>
      </c>
      <c r="C18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pw12wpanjangbts20gr</v>
      </c>
      <c r="D1837" t="s">
        <v>1827</v>
      </c>
      <c r="E1837" s="1" t="s">
        <v>3580</v>
      </c>
      <c r="F1837">
        <v>34</v>
      </c>
      <c r="H1837">
        <f ca="1">_xlfn.IFNA(SUMIF(MG_3[Column3],Table6[POINTER],MG_3[TOTAL]),"")</f>
        <v>0</v>
      </c>
      <c r="I1837">
        <f ca="1">SUM(Table6[[#This Row],[AWAL]],Table6[[#This Row],[M_3]])</f>
        <v>34</v>
      </c>
    </row>
    <row r="1838" spans="2:9" hidden="1" x14ac:dyDescent="0.25">
      <c r="B1838" t="e">
        <f ca="1">MATCH(Table6[POINTER],MG_3[Column3],0)</f>
        <v>#N/A</v>
      </c>
      <c r="C18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pw12wpanjangvanco200240ls</v>
      </c>
      <c r="D1838" t="s">
        <v>1828</v>
      </c>
      <c r="E1838" s="1" t="s">
        <v>3450</v>
      </c>
      <c r="F1838">
        <v>4</v>
      </c>
      <c r="H1838">
        <f ca="1">_xlfn.IFNA(SUMIF(MG_3[Column3],Table6[POINTER],MG_3[TOTAL]),"")</f>
        <v>0</v>
      </c>
      <c r="I1838">
        <f ca="1">SUM(Table6[[#This Row],[AWAL]],Table6[[#This Row],[M_3]])</f>
        <v>4</v>
      </c>
    </row>
    <row r="1839" spans="2:9" hidden="1" x14ac:dyDescent="0.25">
      <c r="B1839" t="e">
        <f ca="1">MATCH(Table6[POINTER],MG_3[Column3],0)</f>
        <v>#N/A</v>
      </c>
      <c r="C18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pwinfico35pdk123524ls</v>
      </c>
      <c r="D1839" t="s">
        <v>1829</v>
      </c>
      <c r="E1839" s="1" t="s">
        <v>3310</v>
      </c>
      <c r="F1839">
        <v>1</v>
      </c>
      <c r="H1839">
        <f ca="1">_xlfn.IFNA(SUMIF(MG_3[Column3],Table6[POINTER],MG_3[TOTAL]),"")</f>
        <v>0</v>
      </c>
      <c r="I1839">
        <f ca="1">SUM(Table6[[#This Row],[AWAL]],Table6[[#This Row],[M_3]])</f>
        <v>1</v>
      </c>
    </row>
    <row r="1840" spans="2:9" hidden="1" x14ac:dyDescent="0.25">
      <c r="B1840" t="e">
        <f ca="1">MATCH(Table6[POINTER],MG_3[Column3],0)</f>
        <v>#N/A</v>
      </c>
      <c r="C18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pwkiko1212w20lsn</v>
      </c>
      <c r="D1840" t="s">
        <v>1830</v>
      </c>
      <c r="E1840" s="1" t="s">
        <v>3532</v>
      </c>
      <c r="F1840">
        <v>5</v>
      </c>
      <c r="H1840">
        <f ca="1">_xlfn.IFNA(SUMIF(MG_3[Column3],Table6[POINTER],MG_3[TOTAL]),"")</f>
        <v>0</v>
      </c>
      <c r="I1840">
        <f ca="1">SUM(Table6[[#This Row],[AWAL]],Table6[[#This Row],[M_3]])</f>
        <v>5</v>
      </c>
    </row>
    <row r="1841" spans="2:9" hidden="1" x14ac:dyDescent="0.25">
      <c r="B1841" t="e">
        <f ca="1">MATCH(Table6[POINTER],MG_3[Column3],0)</f>
        <v>#N/A</v>
      </c>
      <c r="C18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pwkiko1224w20lsn</v>
      </c>
      <c r="D1841" t="s">
        <v>1831</v>
      </c>
      <c r="E1841" s="1" t="s">
        <v>3532</v>
      </c>
      <c r="F1841">
        <v>2</v>
      </c>
      <c r="H1841">
        <f ca="1">_xlfn.IFNA(SUMIF(MG_3[Column3],Table6[POINTER],MG_3[TOTAL]),"")</f>
        <v>0</v>
      </c>
      <c r="I1841">
        <f ca="1">SUM(Table6[[#This Row],[AWAL]],Table6[[#This Row],[M_3]])</f>
        <v>2</v>
      </c>
    </row>
    <row r="1842" spans="2:9" hidden="1" x14ac:dyDescent="0.25">
      <c r="B1842" t="e">
        <f ca="1">MATCH(Table6[POINTER],MG_3[Column3],0)</f>
        <v>#N/A</v>
      </c>
      <c r="C18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pwkiko612w40lsn</v>
      </c>
      <c r="D1842" t="s">
        <v>1832</v>
      </c>
      <c r="E1842" s="1" t="s">
        <v>3432</v>
      </c>
      <c r="F1842">
        <v>1</v>
      </c>
      <c r="H1842">
        <f ca="1">_xlfn.IFNA(SUMIF(MG_3[Column3],Table6[POINTER],MG_3[TOTAL]),"")</f>
        <v>0</v>
      </c>
      <c r="I1842">
        <f ca="1">SUM(Table6[[#This Row],[AWAL]],Table6[[#This Row],[M_3]])</f>
        <v>1</v>
      </c>
    </row>
    <row r="1843" spans="2:9" hidden="1" x14ac:dyDescent="0.25">
      <c r="B1843" t="e">
        <f ca="1">MATCH(Table6[POINTER],MG_3[Column3],0)</f>
        <v>#N/A</v>
      </c>
      <c r="C18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pwpjg1224w072320ls</v>
      </c>
      <c r="D1843" t="s">
        <v>1833</v>
      </c>
      <c r="E1843" s="1" t="s">
        <v>3309</v>
      </c>
      <c r="F1843">
        <v>1</v>
      </c>
      <c r="H1843">
        <f ca="1">_xlfn.IFNA(SUMIF(MG_3[Column3],Table6[POINTER],MG_3[TOTAL]),"")</f>
        <v>0</v>
      </c>
      <c r="I1843">
        <f ca="1">SUM(Table6[[#This Row],[AWAL]],Table6[[#This Row],[M_3]])</f>
        <v>1</v>
      </c>
    </row>
    <row r="1844" spans="2:9" hidden="1" x14ac:dyDescent="0.25">
      <c r="B1844" t="e">
        <f ca="1">MATCH(Table6[POINTER],MG_3[Column3],0)</f>
        <v>#N/A</v>
      </c>
      <c r="C18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pwstationipendek40gr</v>
      </c>
      <c r="D1844" t="s">
        <v>1834</v>
      </c>
      <c r="E1844" s="1" t="s">
        <v>3661</v>
      </c>
      <c r="F1844">
        <v>1</v>
      </c>
      <c r="H1844">
        <f ca="1">_xlfn.IFNA(SUMIF(MG_3[Column3],Table6[POINTER],MG_3[TOTAL]),"")</f>
        <v>0</v>
      </c>
      <c r="I1844">
        <f ca="1">SUM(Table6[[#This Row],[AWAL]],Table6[[#This Row],[M_3]])</f>
        <v>1</v>
      </c>
    </row>
    <row r="1845" spans="2:9" hidden="1" x14ac:dyDescent="0.25">
      <c r="B1845" t="e">
        <f ca="1">MATCH(Table6[POINTER],MG_3[Column3],0)</f>
        <v>#N/A</v>
      </c>
      <c r="C18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pwsuperlead3724120pc</v>
      </c>
      <c r="D1845" t="s">
        <v>1835</v>
      </c>
      <c r="E1845" s="1" t="s">
        <v>3385</v>
      </c>
      <c r="F1845">
        <v>5</v>
      </c>
      <c r="H1845">
        <f ca="1">_xlfn.IFNA(SUMIF(MG_3[Column3],Table6[POINTER],MG_3[TOTAL]),"")</f>
        <v>0</v>
      </c>
      <c r="I1845">
        <f ca="1">SUM(Table6[[#This Row],[AWAL]],Table6[[#This Row],[M_3]])</f>
        <v>5</v>
      </c>
    </row>
    <row r="1846" spans="2:9" hidden="1" x14ac:dyDescent="0.25">
      <c r="B1846" t="e">
        <f ca="1">MATCH(Table6[POINTER],MG_3[Column3],0)</f>
        <v>#N/A</v>
      </c>
      <c r="C18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pwtf19512w20lsn</v>
      </c>
      <c r="D1846" t="s">
        <v>1836</v>
      </c>
      <c r="E1846" s="1" t="s">
        <v>3532</v>
      </c>
      <c r="F1846">
        <v>1</v>
      </c>
      <c r="H1846">
        <f ca="1">_xlfn.IFNA(SUMIF(MG_3[Column3],Table6[POINTER],MG_3[TOTAL]),"")</f>
        <v>0</v>
      </c>
      <c r="I1846">
        <f ca="1">SUM(Table6[[#This Row],[AWAL]],Table6[[#This Row],[M_3]])</f>
        <v>1</v>
      </c>
    </row>
    <row r="1847" spans="2:9" hidden="1" x14ac:dyDescent="0.25">
      <c r="B1847" t="e">
        <f ca="1">MATCH(Table6[POINTER],MG_3[Column3],0)</f>
        <v>#N/A</v>
      </c>
      <c r="C18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pwtrifelo12wtf12812doublecolour240pc</v>
      </c>
      <c r="D1847" t="s">
        <v>1837</v>
      </c>
      <c r="E1847" s="1" t="s">
        <v>3343</v>
      </c>
      <c r="F1847">
        <v>2</v>
      </c>
      <c r="H1847">
        <f ca="1">_xlfn.IFNA(SUMIF(MG_3[Column3],Table6[POINTER],MG_3[TOTAL]),"")</f>
        <v>0</v>
      </c>
      <c r="I1847">
        <f ca="1">SUM(Table6[[#This Row],[AWAL]],Table6[[#This Row],[M_3]])</f>
        <v>2</v>
      </c>
    </row>
    <row r="1848" spans="2:9" hidden="1" x14ac:dyDescent="0.25">
      <c r="B1848" t="e">
        <f ca="1">MATCH(Table6[POINTER],MG_3[Column3],0)</f>
        <v>#N/A</v>
      </c>
      <c r="C18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pwtrifelo612w480set</v>
      </c>
      <c r="D1848" t="s">
        <v>1838</v>
      </c>
      <c r="E1848" s="1" t="s">
        <v>3521</v>
      </c>
      <c r="F1848">
        <v>3</v>
      </c>
      <c r="H1848">
        <f ca="1">_xlfn.IFNA(SUMIF(MG_3[Column3],Table6[POINTER],MG_3[TOTAL]),"")</f>
        <v>0</v>
      </c>
      <c r="I1848">
        <f ca="1">SUM(Table6[[#This Row],[AWAL]],Table6[[#This Row],[M_3]])</f>
        <v>3</v>
      </c>
    </row>
    <row r="1849" spans="2:9" hidden="1" x14ac:dyDescent="0.25">
      <c r="B1849" t="e">
        <f ca="1">MATCH(Table6[POINTER],MG_3[Column3],0)</f>
        <v>#N/A</v>
      </c>
      <c r="C18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refillcross1000ls</v>
      </c>
      <c r="D1849" t="s">
        <v>1839</v>
      </c>
      <c r="E1849" s="1" t="s">
        <v>3662</v>
      </c>
      <c r="F1849">
        <v>1</v>
      </c>
      <c r="H1849">
        <f ca="1">_xlfn.IFNA(SUMIF(MG_3[Column3],Table6[POINTER],MG_3[TOTAL]),"")</f>
        <v>0</v>
      </c>
      <c r="I1849">
        <f ca="1">SUM(Table6[[#This Row],[AWAL]],Table6[[#This Row],[M_3]])</f>
        <v>1</v>
      </c>
    </row>
    <row r="1850" spans="2:9" hidden="1" x14ac:dyDescent="0.25">
      <c r="B1850" t="e">
        <f ca="1">MATCH(Table6[POINTER],MG_3[Column3],0)</f>
        <v>#N/A</v>
      </c>
      <c r="C18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sampulboxyfancy150stok26180</v>
      </c>
      <c r="D1850" t="s">
        <v>1840</v>
      </c>
      <c r="E1850" s="1">
        <v>180</v>
      </c>
      <c r="F1850">
        <v>124</v>
      </c>
      <c r="H1850">
        <f ca="1">_xlfn.IFNA(SUMIF(MG_3[Column3],Table6[POINTER],MG_3[TOTAL]),"")</f>
        <v>0</v>
      </c>
      <c r="I1850">
        <f ca="1">SUM(Table6[[#This Row],[AWAL]],Table6[[#This Row],[M_3]])</f>
        <v>124</v>
      </c>
    </row>
    <row r="1851" spans="2:9" hidden="1" x14ac:dyDescent="0.25">
      <c r="B1851" t="e">
        <f ca="1">MATCH(Table6[POINTER],MG_3[Column3],0)</f>
        <v>#N/A</v>
      </c>
      <c r="C18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sampulbukukuningtipis300</v>
      </c>
      <c r="D1851" t="s">
        <v>1841</v>
      </c>
      <c r="E1851" s="1">
        <v>300</v>
      </c>
      <c r="F1851">
        <v>5</v>
      </c>
      <c r="H1851">
        <f ca="1">_xlfn.IFNA(SUMIF(MG_3[Column3],Table6[POINTER],MG_3[TOTAL]),"")</f>
        <v>0</v>
      </c>
      <c r="I1851">
        <f ca="1">SUM(Table6[[#This Row],[AWAL]],Table6[[#This Row],[M_3]])</f>
        <v>5</v>
      </c>
    </row>
    <row r="1852" spans="2:9" hidden="1" x14ac:dyDescent="0.25">
      <c r="B1852" t="e">
        <f ca="1">MATCH(Table6[POINTER],MG_3[Column3],0)</f>
        <v>#N/A</v>
      </c>
      <c r="C18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sampulfoliolemalexander200pk</v>
      </c>
      <c r="D1852" t="s">
        <v>1842</v>
      </c>
      <c r="E1852" s="1" t="s">
        <v>3663</v>
      </c>
      <c r="F1852">
        <v>24</v>
      </c>
      <c r="H1852">
        <f ca="1">_xlfn.IFNA(SUMIF(MG_3[Column3],Table6[POINTER],MG_3[TOTAL]),"")</f>
        <v>0</v>
      </c>
      <c r="I1852">
        <f ca="1">SUM(Table6[[#This Row],[AWAL]],Table6[[#This Row],[M_3]])</f>
        <v>24</v>
      </c>
    </row>
    <row r="1853" spans="2:9" hidden="1" x14ac:dyDescent="0.25">
      <c r="B1853" t="e">
        <f ca="1">MATCH(Table6[POINTER],MG_3[Column3],0)</f>
        <v>#N/A</v>
      </c>
      <c r="C18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sampuljerseyfolio160pc</v>
      </c>
      <c r="D1853" t="s">
        <v>1843</v>
      </c>
      <c r="E1853" s="1" t="s">
        <v>3334</v>
      </c>
      <c r="F1853">
        <v>1</v>
      </c>
      <c r="H1853">
        <f ca="1">_xlfn.IFNA(SUMIF(MG_3[Column3],Table6[POINTER],MG_3[TOTAL]),"")</f>
        <v>0</v>
      </c>
      <c r="I1853">
        <f ca="1">SUM(Table6[[#This Row],[AWAL]],Table6[[#This Row],[M_3]])</f>
        <v>1</v>
      </c>
    </row>
    <row r="1854" spans="2:9" hidden="1" x14ac:dyDescent="0.25">
      <c r="B1854" t="e">
        <f ca="1">MATCH(Table6[POINTER],MG_3[Column3],0)</f>
        <v>#N/A</v>
      </c>
      <c r="C18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sampulkenjoy345motifwarna270</v>
      </c>
      <c r="D1854" t="s">
        <v>1844</v>
      </c>
      <c r="E1854" s="1">
        <v>270</v>
      </c>
      <c r="F1854">
        <v>3</v>
      </c>
      <c r="H1854">
        <f ca="1">_xlfn.IFNA(SUMIF(MG_3[Column3],Table6[POINTER],MG_3[TOTAL]),"")</f>
        <v>0</v>
      </c>
      <c r="I1854">
        <f ca="1">SUM(Table6[[#This Row],[AWAL]],Table6[[#This Row],[M_3]])</f>
        <v>3</v>
      </c>
    </row>
    <row r="1855" spans="2:9" hidden="1" x14ac:dyDescent="0.25">
      <c r="B1855" t="e">
        <f ca="1">MATCH(Table6[POINTER],MG_3[Column3],0)</f>
        <v>#N/A</v>
      </c>
      <c r="C18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sampuloppalexanderboxy300pak</v>
      </c>
      <c r="D1855" t="s">
        <v>1845</v>
      </c>
      <c r="E1855" s="1" t="s">
        <v>3664</v>
      </c>
      <c r="F1855">
        <v>2</v>
      </c>
      <c r="H1855">
        <f ca="1">_xlfn.IFNA(SUMIF(MG_3[Column3],Table6[POINTER],MG_3[TOTAL]),"")</f>
        <v>0</v>
      </c>
      <c r="I1855">
        <f ca="1">SUM(Table6[[#This Row],[AWAL]],Table6[[#This Row],[M_3]])</f>
        <v>2</v>
      </c>
    </row>
    <row r="1856" spans="2:9" hidden="1" x14ac:dyDescent="0.25">
      <c r="B1856" t="e">
        <f ca="1">MATCH(Table6[POINTER],MG_3[Column3],0)</f>
        <v>#N/A</v>
      </c>
      <c r="C18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sampulrolldust254500</v>
      </c>
      <c r="D1856" t="s">
        <v>1846</v>
      </c>
      <c r="E1856" s="1">
        <v>500</v>
      </c>
      <c r="F1856">
        <v>2</v>
      </c>
      <c r="H1856">
        <f ca="1">_xlfn.IFNA(SUMIF(MG_3[Column3],Table6[POINTER],MG_3[TOTAL]),"")</f>
        <v>0</v>
      </c>
      <c r="I1856">
        <f ca="1">SUM(Table6[[#This Row],[AWAL]],Table6[[#This Row],[M_3]])</f>
        <v>2</v>
      </c>
    </row>
    <row r="1857" spans="2:9" hidden="1" x14ac:dyDescent="0.25">
      <c r="B1857" t="e">
        <f ca="1">MATCH(Table6[POINTER],MG_3[Column3],0)</f>
        <v>#N/A</v>
      </c>
      <c r="C18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sampulrolldust454300</v>
      </c>
      <c r="D1857" t="s">
        <v>1847</v>
      </c>
      <c r="E1857" s="1">
        <v>300</v>
      </c>
      <c r="F1857">
        <v>2</v>
      </c>
      <c r="H1857">
        <f ca="1">_xlfn.IFNA(SUMIF(MG_3[Column3],Table6[POINTER],MG_3[TOTAL]),"")</f>
        <v>0</v>
      </c>
      <c r="I1857">
        <f ca="1">SUM(Table6[[#This Row],[AWAL]],Table6[[#This Row],[M_3]])</f>
        <v>2</v>
      </c>
    </row>
    <row r="1858" spans="2:9" hidden="1" x14ac:dyDescent="0.25">
      <c r="B1858" t="e">
        <f ca="1">MATCH(Table6[POINTER],MG_3[Column3],0)</f>
        <v>#N/A</v>
      </c>
      <c r="C18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selangpianikasp121246250</v>
      </c>
      <c r="D1858" t="s">
        <v>1848</v>
      </c>
      <c r="E1858" s="1">
        <v>250</v>
      </c>
      <c r="F1858">
        <v>23</v>
      </c>
      <c r="H1858">
        <f ca="1">_xlfn.IFNA(SUMIF(MG_3[Column3],Table6[POINTER],MG_3[TOTAL]),"")</f>
        <v>0</v>
      </c>
      <c r="I1858">
        <f ca="1">SUM(Table6[[#This Row],[AWAL]],Table6[[#This Row],[M_3]])</f>
        <v>23</v>
      </c>
    </row>
    <row r="1859" spans="2:9" hidden="1" x14ac:dyDescent="0.25">
      <c r="B1859" t="e">
        <f ca="1">MATCH(Table6[POINTER],MG_3[Column3],0)</f>
        <v>#N/A</v>
      </c>
      <c r="C18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siletpemesrentengyinguang240lsn</v>
      </c>
      <c r="D1859" t="s">
        <v>1849</v>
      </c>
      <c r="E1859" s="1" t="s">
        <v>3449</v>
      </c>
      <c r="F1859">
        <v>6</v>
      </c>
      <c r="H1859">
        <f ca="1">_xlfn.IFNA(SUMIF(MG_3[Column3],Table6[POINTER],MG_3[TOTAL]),"")</f>
        <v>0</v>
      </c>
      <c r="I1859">
        <f ca="1">SUM(Table6[[#This Row],[AWAL]],Table6[[#This Row],[M_3]])</f>
        <v>6</v>
      </c>
    </row>
    <row r="1860" spans="2:9" hidden="1" x14ac:dyDescent="0.25">
      <c r="B1860" t="e">
        <f ca="1">MATCH(Table6[POINTER],MG_3[Column3],0)</f>
        <v>#N/A</v>
      </c>
      <c r="C18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simpoat13baruetj300</v>
      </c>
      <c r="D1860" t="s">
        <v>1850</v>
      </c>
      <c r="E1860" s="1">
        <v>300</v>
      </c>
      <c r="F1860">
        <v>1</v>
      </c>
      <c r="H1860">
        <f ca="1">_xlfn.IFNA(SUMIF(MG_3[Column3],Table6[POINTER],MG_3[TOTAL]),"")</f>
        <v>0</v>
      </c>
      <c r="I1860">
        <f ca="1">SUM(Table6[[#This Row],[AWAL]],Table6[[#This Row],[M_3]])</f>
        <v>1</v>
      </c>
    </row>
    <row r="1861" spans="2:9" hidden="1" x14ac:dyDescent="0.25">
      <c r="B1861" t="e">
        <f ca="1">MATCH(Table6[POINTER],MG_3[Column3],0)</f>
        <v>#N/A</v>
      </c>
      <c r="C18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simpoat17baruetj300</v>
      </c>
      <c r="D1861" t="s">
        <v>1851</v>
      </c>
      <c r="E1861" s="1">
        <v>300</v>
      </c>
      <c r="F1861">
        <v>4</v>
      </c>
      <c r="H1861">
        <f ca="1">_xlfn.IFNA(SUMIF(MG_3[Column3],Table6[POINTER],MG_3[TOTAL]),"")</f>
        <v>0</v>
      </c>
      <c r="I1861">
        <f ca="1">SUM(Table6[[#This Row],[AWAL]],Table6[[#This Row],[M_3]])</f>
        <v>4</v>
      </c>
    </row>
    <row r="1862" spans="2:9" hidden="1" x14ac:dyDescent="0.25">
      <c r="B1862" t="e">
        <f ca="1">MATCH(Table6[POINTER],MG_3[Column3],0)</f>
        <v>#N/A</v>
      </c>
      <c r="C18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sipoa17bariskayu60pc</v>
      </c>
      <c r="D1862" t="s">
        <v>1852</v>
      </c>
      <c r="E1862" s="1" t="s">
        <v>3316</v>
      </c>
      <c r="F1862">
        <v>2</v>
      </c>
      <c r="H1862">
        <f ca="1">_xlfn.IFNA(SUMIF(MG_3[Column3],Table6[POINTER],MG_3[TOTAL]),"")</f>
        <v>0</v>
      </c>
      <c r="I1862">
        <f ca="1">SUM(Table6[[#This Row],[AWAL]],Table6[[#This Row],[M_3]])</f>
        <v>2</v>
      </c>
    </row>
    <row r="1863" spans="2:9" hidden="1" x14ac:dyDescent="0.25">
      <c r="B1863" t="e">
        <f ca="1">MATCH(Table6[POINTER],MG_3[Column3],0)</f>
        <v>#N/A</v>
      </c>
      <c r="C18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sipoa8010144pc</v>
      </c>
      <c r="D1863" t="s">
        <v>1853</v>
      </c>
      <c r="E1863" s="1" t="s">
        <v>3312</v>
      </c>
      <c r="F1863">
        <v>12</v>
      </c>
      <c r="H1863">
        <f ca="1">_xlfn.IFNA(SUMIF(MG_3[Column3],Table6[POINTER],MG_3[TOTAL]),"")</f>
        <v>0</v>
      </c>
      <c r="I1863">
        <f ca="1">SUM(Table6[[#This Row],[AWAL]],Table6[[#This Row],[M_3]])</f>
        <v>12</v>
      </c>
    </row>
    <row r="1864" spans="2:9" hidden="1" x14ac:dyDescent="0.25">
      <c r="B1864" t="e">
        <f ca="1">MATCH(Table6[POINTER],MG_3[Column3],0)</f>
        <v>#N/A</v>
      </c>
      <c r="C18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sipoa8011apel240pc</v>
      </c>
      <c r="D1864" t="s">
        <v>1854</v>
      </c>
      <c r="E1864" s="1" t="s">
        <v>3343</v>
      </c>
      <c r="F1864">
        <v>4</v>
      </c>
      <c r="H1864">
        <f ca="1">_xlfn.IFNA(SUMIF(MG_3[Column3],Table6[POINTER],MG_3[TOTAL]),"")</f>
        <v>0</v>
      </c>
      <c r="I1864">
        <f ca="1">SUM(Table6[[#This Row],[AWAL]],Table6[[#This Row],[M_3]])</f>
        <v>4</v>
      </c>
    </row>
    <row r="1865" spans="2:9" hidden="1" x14ac:dyDescent="0.25">
      <c r="B1865" t="e">
        <f ca="1">MATCH(Table6[POINTER],MG_3[Column3],0)</f>
        <v>#N/A</v>
      </c>
      <c r="C18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sipoa8012240pc</v>
      </c>
      <c r="D1865" t="s">
        <v>1855</v>
      </c>
      <c r="E1865" s="1" t="s">
        <v>3343</v>
      </c>
      <c r="F1865">
        <v>15</v>
      </c>
      <c r="H1865">
        <f ca="1">_xlfn.IFNA(SUMIF(MG_3[Column3],Table6[POINTER],MG_3[TOTAL]),"")</f>
        <v>0</v>
      </c>
      <c r="I1865">
        <f ca="1">SUM(Table6[[#This Row],[AWAL]],Table6[[#This Row],[M_3]])</f>
        <v>15</v>
      </c>
    </row>
    <row r="1866" spans="2:9" hidden="1" x14ac:dyDescent="0.25">
      <c r="B1866" t="e">
        <f ca="1">MATCH(Table6[POINTER],MG_3[Column3],0)</f>
        <v>#N/A</v>
      </c>
      <c r="C18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sipoa8013240pc</v>
      </c>
      <c r="D1866" t="s">
        <v>1856</v>
      </c>
      <c r="E1866" s="1" t="s">
        <v>3343</v>
      </c>
      <c r="F1866">
        <v>4</v>
      </c>
      <c r="H1866">
        <f ca="1">_xlfn.IFNA(SUMIF(MG_3[Column3],Table6[POINTER],MG_3[TOTAL]),"")</f>
        <v>0</v>
      </c>
      <c r="I1866">
        <f ca="1">SUM(Table6[[#This Row],[AWAL]],Table6[[#This Row],[M_3]])</f>
        <v>4</v>
      </c>
    </row>
    <row r="1867" spans="2:9" hidden="1" x14ac:dyDescent="0.25">
      <c r="B1867" t="e">
        <f ca="1">MATCH(Table6[POINTER],MG_3[Column3],0)</f>
        <v>#N/A</v>
      </c>
      <c r="C18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sipoa8023288pc</v>
      </c>
      <c r="D1867" t="s">
        <v>1857</v>
      </c>
      <c r="E1867" s="1" t="s">
        <v>3497</v>
      </c>
      <c r="F1867">
        <v>6</v>
      </c>
      <c r="H1867">
        <f ca="1">_xlfn.IFNA(SUMIF(MG_3[Column3],Table6[POINTER],MG_3[TOTAL]),"")</f>
        <v>0</v>
      </c>
      <c r="I1867">
        <f ca="1">SUM(Table6[[#This Row],[AWAL]],Table6[[#This Row],[M_3]])</f>
        <v>6</v>
      </c>
    </row>
    <row r="1868" spans="2:9" hidden="1" x14ac:dyDescent="0.25">
      <c r="B1868" t="e">
        <f ca="1">MATCH(Table6[POINTER],MG_3[Column3],0)</f>
        <v>#N/A</v>
      </c>
      <c r="C18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sipoaangelstrawberry30ls</v>
      </c>
      <c r="D1868" t="s">
        <v>1858</v>
      </c>
      <c r="E1868" s="1" t="s">
        <v>3347</v>
      </c>
      <c r="F1868">
        <v>10</v>
      </c>
      <c r="H1868">
        <f ca="1">_xlfn.IFNA(SUMIF(MG_3[Column3],Table6[POINTER],MG_3[TOTAL]),"")</f>
        <v>0</v>
      </c>
      <c r="I1868">
        <f ca="1">SUM(Table6[[#This Row],[AWAL]],Table6[[#This Row],[M_3]])</f>
        <v>10</v>
      </c>
    </row>
    <row r="1869" spans="2:9" hidden="1" x14ac:dyDescent="0.25">
      <c r="B1869" t="e">
        <f ca="1">MATCH(Table6[POINTER],MG_3[Column3],0)</f>
        <v>#N/A</v>
      </c>
      <c r="C18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sipoacs816rabbit384pc</v>
      </c>
      <c r="D1869" t="s">
        <v>1859</v>
      </c>
      <c r="E1869" s="1" t="s">
        <v>3435</v>
      </c>
      <c r="F1869">
        <v>3</v>
      </c>
      <c r="H1869">
        <f ca="1">_xlfn.IFNA(SUMIF(MG_3[Column3],Table6[POINTER],MG_3[TOTAL]),"")</f>
        <v>0</v>
      </c>
      <c r="I1869">
        <f ca="1">SUM(Table6[[#This Row],[AWAL]],Table6[[#This Row],[M_3]])</f>
        <v>3</v>
      </c>
    </row>
    <row r="1870" spans="2:9" hidden="1" x14ac:dyDescent="0.25">
      <c r="B1870" t="e">
        <f ca="1">MATCH(Table6[POINTER],MG_3[Column3],0)</f>
        <v>#N/A</v>
      </c>
      <c r="C18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sipoakakib808moshimoshiblk24ls</v>
      </c>
      <c r="D1870" t="s">
        <v>1860</v>
      </c>
      <c r="E1870" s="1" t="s">
        <v>3310</v>
      </c>
      <c r="F1870">
        <v>1</v>
      </c>
      <c r="H1870">
        <f ca="1">_xlfn.IFNA(SUMIF(MG_3[Column3],Table6[POINTER],MG_3[TOTAL]),"")</f>
        <v>0</v>
      </c>
      <c r="I1870">
        <f ca="1">SUM(Table6[[#This Row],[AWAL]],Table6[[#This Row],[M_3]])</f>
        <v>1</v>
      </c>
    </row>
    <row r="1871" spans="2:9" hidden="1" x14ac:dyDescent="0.25">
      <c r="B1871" t="e">
        <f ca="1">MATCH(Table6[POINTER],MG_3[Column3],0)</f>
        <v>#N/A</v>
      </c>
      <c r="C18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sipoakakik807moshimoshiblk36ls</v>
      </c>
      <c r="D1871" t="s">
        <v>1861</v>
      </c>
      <c r="E1871" s="1" t="s">
        <v>3390</v>
      </c>
      <c r="F1871">
        <v>5</v>
      </c>
      <c r="H1871">
        <f ca="1">_xlfn.IFNA(SUMIF(MG_3[Column3],Table6[POINTER],MG_3[TOTAL]),"")</f>
        <v>0</v>
      </c>
      <c r="I1871">
        <f ca="1">SUM(Table6[[#This Row],[AWAL]],Table6[[#This Row],[M_3]])</f>
        <v>5</v>
      </c>
    </row>
    <row r="1872" spans="2:9" hidden="1" x14ac:dyDescent="0.25">
      <c r="B1872" t="e">
        <f ca="1">MATCH(Table6[POINTER],MG_3[Column3],0)</f>
        <v>#N/A</v>
      </c>
      <c r="C18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sipoarainbowbesar1grs</v>
      </c>
      <c r="D1872" t="s">
        <v>1862</v>
      </c>
      <c r="E1872" s="1" t="s">
        <v>3665</v>
      </c>
      <c r="F1872">
        <v>8</v>
      </c>
      <c r="H1872">
        <f ca="1">_xlfn.IFNA(SUMIF(MG_3[Column3],Table6[POINTER],MG_3[TOTAL]),"")</f>
        <v>0</v>
      </c>
      <c r="I1872">
        <f ca="1">SUM(Table6[[#This Row],[AWAL]],Table6[[#This Row],[M_3]])</f>
        <v>8</v>
      </c>
    </row>
    <row r="1873" spans="2:9" hidden="1" x14ac:dyDescent="0.25">
      <c r="B1873" t="e">
        <f ca="1">MATCH(Table6[POINTER],MG_3[Column3],0)</f>
        <v>#N/A</v>
      </c>
      <c r="C18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sipoasedang8590216pc</v>
      </c>
      <c r="D1873" t="s">
        <v>1863</v>
      </c>
      <c r="E1873" s="1" t="s">
        <v>3574</v>
      </c>
      <c r="F1873">
        <v>7</v>
      </c>
      <c r="H1873">
        <f ca="1">_xlfn.IFNA(SUMIF(MG_3[Column3],Table6[POINTER],MG_3[TOTAL]),"")</f>
        <v>0</v>
      </c>
      <c r="I1873">
        <f ca="1">SUM(Table6[[#This Row],[AWAL]],Table6[[#This Row],[M_3]])</f>
        <v>7</v>
      </c>
    </row>
    <row r="1874" spans="2:9" hidden="1" x14ac:dyDescent="0.25">
      <c r="B1874" t="e">
        <f ca="1">MATCH(Table6[POINTER],MG_3[Column3],0)</f>
        <v>#N/A</v>
      </c>
      <c r="C18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sipoaym01160ls</v>
      </c>
      <c r="D1874" t="s">
        <v>1864</v>
      </c>
      <c r="E1874" s="1" t="s">
        <v>3332</v>
      </c>
      <c r="F1874">
        <v>14</v>
      </c>
      <c r="H1874">
        <f ca="1">_xlfn.IFNA(SUMIF(MG_3[Column3],Table6[POINTER],MG_3[TOTAL]),"")</f>
        <v>0</v>
      </c>
      <c r="I1874">
        <f ca="1">SUM(Table6[[#This Row],[AWAL]],Table6[[#This Row],[M_3]])</f>
        <v>14</v>
      </c>
    </row>
    <row r="1875" spans="2:9" hidden="1" x14ac:dyDescent="0.25">
      <c r="B1875" t="e">
        <f ca="1">MATCH(Table6[POINTER],MG_3[Column3],0)</f>
        <v>#N/A</v>
      </c>
      <c r="C18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slidebinder7mmk2000</v>
      </c>
      <c r="D1875" t="s">
        <v>1865</v>
      </c>
      <c r="E1875" s="1">
        <v>2000</v>
      </c>
      <c r="F1875">
        <v>3</v>
      </c>
      <c r="H1875">
        <f ca="1">_xlfn.IFNA(SUMIF(MG_3[Column3],Table6[POINTER],MG_3[TOTAL]),"")</f>
        <v>0</v>
      </c>
      <c r="I1875">
        <f ca="1">SUM(Table6[[#This Row],[AWAL]],Table6[[#This Row],[M_3]])</f>
        <v>3</v>
      </c>
    </row>
    <row r="1876" spans="2:9" hidden="1" x14ac:dyDescent="0.25">
      <c r="B1876" t="e">
        <f ca="1">MATCH(Table6[POINTER],MG_3[Column3],0)</f>
        <v>#N/A</v>
      </c>
      <c r="C18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spidol12w555yoeker40lsn</v>
      </c>
      <c r="D1876" t="s">
        <v>1866</v>
      </c>
      <c r="E1876" s="1" t="s">
        <v>3432</v>
      </c>
      <c r="F1876">
        <v>22</v>
      </c>
      <c r="H1876">
        <f ca="1">_xlfn.IFNA(SUMIF(MG_3[Column3],Table6[POINTER],MG_3[TOTAL]),"")</f>
        <v>0</v>
      </c>
      <c r="I1876">
        <f ca="1">SUM(Table6[[#This Row],[AWAL]],Table6[[#This Row],[M_3]])</f>
        <v>22</v>
      </c>
    </row>
    <row r="1877" spans="2:9" hidden="1" x14ac:dyDescent="0.25">
      <c r="B1877" t="e">
        <f ca="1">MATCH(Table6[POINTER],MG_3[Column3],0)</f>
        <v>#N/A</v>
      </c>
      <c r="C18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spidol12w838golden24lsn</v>
      </c>
      <c r="D1877" t="s">
        <v>1867</v>
      </c>
      <c r="E1877" s="1" t="s">
        <v>3498</v>
      </c>
      <c r="F1877">
        <v>28</v>
      </c>
      <c r="H1877">
        <f ca="1">_xlfn.IFNA(SUMIF(MG_3[Column3],Table6[POINTER],MG_3[TOTAL]),"")</f>
        <v>0</v>
      </c>
      <c r="I1877">
        <f ca="1">SUM(Table6[[#This Row],[AWAL]],Table6[[#This Row],[M_3]])</f>
        <v>28</v>
      </c>
    </row>
    <row r="1878" spans="2:9" hidden="1" x14ac:dyDescent="0.25">
      <c r="B1878" t="e">
        <f ca="1">MATCH(Table6[POINTER],MG_3[Column3],0)</f>
        <v>#N/A</v>
      </c>
      <c r="C18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spidol1fwp63612infico12lsn</v>
      </c>
      <c r="D1878" t="s">
        <v>1868</v>
      </c>
      <c r="E1878" s="1" t="s">
        <v>3482</v>
      </c>
      <c r="F1878">
        <v>6</v>
      </c>
      <c r="H1878">
        <f ca="1">_xlfn.IFNA(SUMIF(MG_3[Column3],Table6[POINTER],MG_3[TOTAL]),"")</f>
        <v>0</v>
      </c>
      <c r="I1878">
        <f ca="1">SUM(Table6[[#This Row],[AWAL]],Table6[[#This Row],[M_3]])</f>
        <v>6</v>
      </c>
    </row>
    <row r="1879" spans="2:9" hidden="1" x14ac:dyDescent="0.25">
      <c r="B1879" t="e">
        <f ca="1">MATCH(Table6[POINTER],MG_3[Column3],0)</f>
        <v>#N/A</v>
      </c>
      <c r="C18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spidolhitamxuesiwt8009executive72ls</v>
      </c>
      <c r="D1879" t="s">
        <v>1869</v>
      </c>
      <c r="E1879" s="1" t="s">
        <v>3393</v>
      </c>
      <c r="F1879">
        <v>1</v>
      </c>
      <c r="H1879">
        <f ca="1">_xlfn.IFNA(SUMIF(MG_3[Column3],Table6[POINTER],MG_3[TOTAL]),"")</f>
        <v>0</v>
      </c>
      <c r="I1879">
        <f ca="1">SUM(Table6[[#This Row],[AWAL]],Table6[[#This Row],[M_3]])</f>
        <v>1</v>
      </c>
    </row>
    <row r="1880" spans="2:9" hidden="1" x14ac:dyDescent="0.25">
      <c r="B1880" t="e">
        <f ca="1">MATCH(Table6[POINTER],MG_3[Column3],0)</f>
        <v>#N/A</v>
      </c>
      <c r="C18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spidolmarkerchaglipm9905120ls</v>
      </c>
      <c r="D1880" t="s">
        <v>1870</v>
      </c>
      <c r="E1880" s="1" t="s">
        <v>3329</v>
      </c>
      <c r="F1880">
        <v>5</v>
      </c>
      <c r="H1880">
        <f ca="1">_xlfn.IFNA(SUMIF(MG_3[Column3],Table6[POINTER],MG_3[TOTAL]),"")</f>
        <v>0</v>
      </c>
      <c r="I1880">
        <f ca="1">SUM(Table6[[#This Row],[AWAL]],Table6[[#This Row],[M_3]])</f>
        <v>5</v>
      </c>
    </row>
    <row r="1881" spans="2:9" hidden="1" x14ac:dyDescent="0.25">
      <c r="B1881" t="e">
        <f ca="1">MATCH(Table6[POINTER],MG_3[Column3],0)</f>
        <v>#N/A</v>
      </c>
      <c r="C18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spidolshow8warna12ls</v>
      </c>
      <c r="D1881" t="s">
        <v>1871</v>
      </c>
      <c r="E1881" s="1" t="s">
        <v>3487</v>
      </c>
      <c r="F1881">
        <v>8</v>
      </c>
      <c r="H1881">
        <f ca="1">_xlfn.IFNA(SUMIF(MG_3[Column3],Table6[POINTER],MG_3[TOTAL]),"")</f>
        <v>0</v>
      </c>
      <c r="I1881">
        <f ca="1">SUM(Table6[[#This Row],[AWAL]],Table6[[#This Row],[M_3]])</f>
        <v>8</v>
      </c>
    </row>
    <row r="1882" spans="2:9" hidden="1" x14ac:dyDescent="0.25">
      <c r="B1882" t="e">
        <f ca="1">MATCH(Table6[POINTER],MG_3[Column3],0)</f>
        <v>#N/A</v>
      </c>
      <c r="C18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spidoltabung6618144pc</v>
      </c>
      <c r="D1882" t="s">
        <v>1872</v>
      </c>
      <c r="E1882" s="1" t="s">
        <v>3312</v>
      </c>
      <c r="F1882">
        <v>3</v>
      </c>
      <c r="H1882">
        <f ca="1">_xlfn.IFNA(SUMIF(MG_3[Column3],Table6[POINTER],MG_3[TOTAL]),"")</f>
        <v>0</v>
      </c>
      <c r="I1882">
        <f ca="1">SUM(Table6[[#This Row],[AWAL]],Table6[[#This Row],[M_3]])</f>
        <v>3</v>
      </c>
    </row>
    <row r="1883" spans="2:9" hidden="1" x14ac:dyDescent="0.25">
      <c r="B1883" t="e">
        <f ca="1">MATCH(Table6[POINTER],MG_3[Column3],0)</f>
        <v>#N/A</v>
      </c>
      <c r="C18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stabillo2whl219zendi144ls</v>
      </c>
      <c r="D1883" t="s">
        <v>1873</v>
      </c>
      <c r="E1883" s="1" t="s">
        <v>3359</v>
      </c>
      <c r="F1883">
        <v>60</v>
      </c>
      <c r="H1883">
        <f ca="1">_xlfn.IFNA(SUMIF(MG_3[Column3],Table6[POINTER],MG_3[TOTAL]),"")</f>
        <v>0</v>
      </c>
      <c r="I1883">
        <f ca="1">SUM(Table6[[#This Row],[AWAL]],Table6[[#This Row],[M_3]])</f>
        <v>60</v>
      </c>
    </row>
    <row r="1884" spans="2:9" hidden="1" x14ac:dyDescent="0.25">
      <c r="B1884" t="e">
        <f ca="1">MATCH(Table6[POINTER],MG_3[Column3],0)</f>
        <v>#N/A</v>
      </c>
      <c r="C18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stabillo2whl22042219144ls</v>
      </c>
      <c r="D1884" t="s">
        <v>1874</v>
      </c>
      <c r="E1884" s="1" t="s">
        <v>3359</v>
      </c>
      <c r="F1884">
        <v>13</v>
      </c>
      <c r="H1884">
        <f ca="1">_xlfn.IFNA(SUMIF(MG_3[Column3],Table6[POINTER],MG_3[TOTAL]),"")</f>
        <v>0</v>
      </c>
      <c r="I1884">
        <f ca="1">SUM(Table6[[#This Row],[AWAL]],Table6[[#This Row],[M_3]])</f>
        <v>13</v>
      </c>
    </row>
    <row r="1885" spans="2:9" hidden="1" x14ac:dyDescent="0.25">
      <c r="B1885" t="e">
        <f ca="1">MATCH(Table6[POINTER],MG_3[Column3],0)</f>
        <v>#N/A</v>
      </c>
      <c r="C18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stabillo6608112box</v>
      </c>
      <c r="D1885" t="s">
        <v>1875</v>
      </c>
      <c r="E1885" s="1" t="s">
        <v>3666</v>
      </c>
      <c r="F1885">
        <v>1</v>
      </c>
      <c r="H1885">
        <f ca="1">_xlfn.IFNA(SUMIF(MG_3[Column3],Table6[POINTER],MG_3[TOTAL]),"")</f>
        <v>0</v>
      </c>
      <c r="I1885">
        <f ca="1">SUM(Table6[[#This Row],[AWAL]],Table6[[#This Row],[M_3]])</f>
        <v>1</v>
      </c>
    </row>
    <row r="1886" spans="2:9" hidden="1" x14ac:dyDescent="0.25">
      <c r="B1886" t="e">
        <f ca="1">MATCH(Table6[POINTER],MG_3[Column3],0)</f>
        <v>#N/A</v>
      </c>
      <c r="C18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stabillocs187144ls</v>
      </c>
      <c r="D1886" t="s">
        <v>1876</v>
      </c>
      <c r="E1886" s="1" t="s">
        <v>3359</v>
      </c>
      <c r="F1886">
        <v>1</v>
      </c>
      <c r="H1886">
        <f ca="1">_xlfn.IFNA(SUMIF(MG_3[Column3],Table6[POINTER],MG_3[TOTAL]),"")</f>
        <v>0</v>
      </c>
      <c r="I1886">
        <f ca="1">SUM(Table6[[#This Row],[AWAL]],Table6[[#This Row],[M_3]])</f>
        <v>1</v>
      </c>
    </row>
    <row r="1887" spans="2:9" hidden="1" x14ac:dyDescent="0.25">
      <c r="B1887" t="e">
        <f ca="1">MATCH(Table6[POINTER],MG_3[Column3],0)</f>
        <v>#N/A</v>
      </c>
      <c r="C18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stabillocs2001coshblk144ls</v>
      </c>
      <c r="D1887" t="s">
        <v>1877</v>
      </c>
      <c r="E1887" s="1" t="s">
        <v>3359</v>
      </c>
      <c r="F1887">
        <v>12</v>
      </c>
      <c r="H1887">
        <f ca="1">_xlfn.IFNA(SUMIF(MG_3[Column3],Table6[POINTER],MG_3[TOTAL]),"")</f>
        <v>0</v>
      </c>
      <c r="I1887">
        <f ca="1">SUM(Table6[[#This Row],[AWAL]],Table6[[#This Row],[M_3]])</f>
        <v>12</v>
      </c>
    </row>
    <row r="1888" spans="2:9" hidden="1" x14ac:dyDescent="0.25">
      <c r="B1888" t="e">
        <f ca="1">MATCH(Table6[POINTER],MG_3[Column3],0)</f>
        <v>#N/A</v>
      </c>
      <c r="C18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stabillofancystf2588mini100ls</v>
      </c>
      <c r="D1888" t="s">
        <v>1878</v>
      </c>
      <c r="E1888" s="1" t="s">
        <v>3318</v>
      </c>
      <c r="F1888">
        <v>1</v>
      </c>
      <c r="H1888">
        <f ca="1">_xlfn.IFNA(SUMIF(MG_3[Column3],Table6[POINTER],MG_3[TOTAL]),"")</f>
        <v>0</v>
      </c>
      <c r="I1888">
        <f ca="1">SUM(Table6[[#This Row],[AWAL]],Table6[[#This Row],[M_3]])</f>
        <v>1</v>
      </c>
    </row>
    <row r="1889" spans="2:9" hidden="1" x14ac:dyDescent="0.25">
      <c r="B1889" t="e">
        <f ca="1">MATCH(Table6[POINTER],MG_3[Column3],0)</f>
        <v>#N/A</v>
      </c>
      <c r="C18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stabillogellgh789808joss1000pc</v>
      </c>
      <c r="D1889" t="s">
        <v>1879</v>
      </c>
      <c r="E1889" s="1" t="s">
        <v>3331</v>
      </c>
      <c r="F1889">
        <v>4</v>
      </c>
      <c r="H1889">
        <f ca="1">_xlfn.IFNA(SUMIF(MG_3[Column3],Table6[POINTER],MG_3[TOTAL]),"")</f>
        <v>0</v>
      </c>
      <c r="I1889">
        <f ca="1">SUM(Table6[[#This Row],[AWAL]],Table6[[#This Row],[M_3]])</f>
        <v>4</v>
      </c>
    </row>
    <row r="1890" spans="2:9" hidden="1" x14ac:dyDescent="0.25">
      <c r="B1890" t="e">
        <f ca="1">MATCH(Table6[POINTER],MG_3[Column3],0)</f>
        <v>#N/A</v>
      </c>
      <c r="C18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stabillohl520vanco100lsn</v>
      </c>
      <c r="D1890" t="s">
        <v>3811</v>
      </c>
      <c r="E1890" s="1" t="s">
        <v>3348</v>
      </c>
      <c r="F1890">
        <v>6</v>
      </c>
      <c r="G1890" t="s">
        <v>3813</v>
      </c>
      <c r="H1890">
        <f ca="1">_xlfn.IFNA(SUMIF(MG_3[Column3],Table6[POINTER],MG_3[TOTAL]),"")</f>
        <v>0</v>
      </c>
      <c r="I1890">
        <f ca="1">SUM(Table6[[#This Row],[AWAL]],Table6[[#This Row],[M_3]])</f>
        <v>6</v>
      </c>
    </row>
    <row r="1891" spans="2:9" hidden="1" x14ac:dyDescent="0.25">
      <c r="B1891" t="e">
        <f ca="1">MATCH(Table6[POINTER],MG_3[Column3],0)</f>
        <v>#N/A</v>
      </c>
      <c r="C18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stabillohp6608ak1440pc</v>
      </c>
      <c r="D1891" t="s">
        <v>1880</v>
      </c>
      <c r="E1891" s="1" t="s">
        <v>3353</v>
      </c>
      <c r="F1891">
        <v>26</v>
      </c>
      <c r="H1891">
        <f ca="1">_xlfn.IFNA(SUMIF(MG_3[Column3],Table6[POINTER],MG_3[TOTAL]),"")</f>
        <v>0</v>
      </c>
      <c r="I1891">
        <f ca="1">SUM(Table6[[#This Row],[AWAL]],Table6[[#This Row],[M_3]])</f>
        <v>26</v>
      </c>
    </row>
    <row r="1892" spans="2:9" hidden="1" x14ac:dyDescent="0.25">
      <c r="B1892" t="e">
        <f ca="1">MATCH(Table6[POINTER],MG_3[Column3],0)</f>
        <v>#N/A</v>
      </c>
      <c r="C18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stabillopr900296ls</v>
      </c>
      <c r="D1892" t="s">
        <v>1881</v>
      </c>
      <c r="E1892" s="1" t="s">
        <v>3330</v>
      </c>
      <c r="F1892">
        <v>1</v>
      </c>
      <c r="H1892">
        <f ca="1">_xlfn.IFNA(SUMIF(MG_3[Column3],Table6[POINTER],MG_3[TOTAL]),"")</f>
        <v>0</v>
      </c>
      <c r="I1892">
        <f ca="1">SUM(Table6[[#This Row],[AWAL]],Table6[[#This Row],[M_3]])</f>
        <v>1</v>
      </c>
    </row>
    <row r="1893" spans="2:9" hidden="1" x14ac:dyDescent="0.25">
      <c r="B1893" t="e">
        <f ca="1">MATCH(Table6[POINTER],MG_3[Column3],0)</f>
        <v>#N/A</v>
      </c>
      <c r="C18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stabillotfjhp789jelly72ls</v>
      </c>
      <c r="D1893" t="s">
        <v>1883</v>
      </c>
      <c r="E1893" s="1" t="s">
        <v>3393</v>
      </c>
      <c r="F1893">
        <v>46</v>
      </c>
      <c r="H1893">
        <f ca="1">_xlfn.IFNA(SUMIF(MG_3[Column3],Table6[POINTER],MG_3[TOTAL]),"")</f>
        <v>0</v>
      </c>
      <c r="I1893">
        <f ca="1">SUM(Table6[[#This Row],[AWAL]],Table6[[#This Row],[M_3]])</f>
        <v>46</v>
      </c>
    </row>
    <row r="1894" spans="2:9" hidden="1" x14ac:dyDescent="0.25">
      <c r="B1894" t="e">
        <f ca="1">MATCH(Table6[POINTER],MG_3[Column3],0)</f>
        <v>#N/A</v>
      </c>
      <c r="C18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stabillotfmini10542ls</v>
      </c>
      <c r="D1894" t="s">
        <v>1884</v>
      </c>
      <c r="E1894" s="1" t="s">
        <v>3667</v>
      </c>
      <c r="F1894">
        <v>4</v>
      </c>
      <c r="H1894">
        <f ca="1">_xlfn.IFNA(SUMIF(MG_3[Column3],Table6[POINTER],MG_3[TOTAL]),"")</f>
        <v>0</v>
      </c>
      <c r="I1894">
        <f ca="1">SUM(Table6[[#This Row],[AWAL]],Table6[[#This Row],[M_3]])</f>
        <v>4</v>
      </c>
    </row>
    <row r="1895" spans="2:9" hidden="1" x14ac:dyDescent="0.25">
      <c r="B1895" t="e">
        <f ca="1">MATCH(Table6[POINTER],MG_3[Column3],0)</f>
        <v>#N/A</v>
      </c>
      <c r="C18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stabillotf1145livecolourpastel60lsn</v>
      </c>
      <c r="D1895" t="s">
        <v>1882</v>
      </c>
      <c r="E1895" s="1" t="s">
        <v>3433</v>
      </c>
      <c r="F1895">
        <v>1</v>
      </c>
      <c r="H1895">
        <f ca="1">_xlfn.IFNA(SUMIF(MG_3[Column3],Table6[POINTER],MG_3[TOTAL]),"")</f>
        <v>0</v>
      </c>
      <c r="I1895">
        <f ca="1">SUM(Table6[[#This Row],[AWAL]],Table6[[#This Row],[M_3]])</f>
        <v>1</v>
      </c>
    </row>
    <row r="1896" spans="2:9" hidden="1" x14ac:dyDescent="0.25">
      <c r="B1896" t="e">
        <f ca="1">MATCH(Table6[POINTER],MG_3[Column3],0)</f>
        <v>#N/A</v>
      </c>
      <c r="C18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stabillowt7002@10pcexecutive96box</v>
      </c>
      <c r="D1896" t="s">
        <v>1885</v>
      </c>
      <c r="E1896" s="1" t="s">
        <v>3361</v>
      </c>
      <c r="F1896">
        <v>5</v>
      </c>
      <c r="H1896">
        <f ca="1">_xlfn.IFNA(SUMIF(MG_3[Column3],Table6[POINTER],MG_3[TOTAL]),"")</f>
        <v>0</v>
      </c>
      <c r="I1896">
        <f ca="1">SUM(Table6[[#This Row],[AWAL]],Table6[[#This Row],[M_3]])</f>
        <v>5</v>
      </c>
    </row>
    <row r="1897" spans="2:9" hidden="1" x14ac:dyDescent="0.25">
      <c r="B1897" t="e">
        <f ca="1">MATCH(Table6[POINTER],MG_3[Column3],0)</f>
        <v>#N/A</v>
      </c>
      <c r="C18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stampflashpkc60ls</v>
      </c>
      <c r="D1897" t="s">
        <v>1886</v>
      </c>
      <c r="E1897" s="1" t="s">
        <v>3332</v>
      </c>
      <c r="F1897">
        <v>7</v>
      </c>
      <c r="H1897">
        <f ca="1">_xlfn.IFNA(SUMIF(MG_3[Column3],Table6[POINTER],MG_3[TOTAL]),"")</f>
        <v>0</v>
      </c>
      <c r="I1897">
        <f ca="1">SUM(Table6[[#This Row],[AWAL]],Table6[[#This Row],[M_3]])</f>
        <v>7</v>
      </c>
    </row>
    <row r="1898" spans="2:9" hidden="1" x14ac:dyDescent="0.25">
      <c r="B1898" t="e">
        <f ca="1">MATCH(Table6[POINTER],MG_3[Column3],0)</f>
        <v>#N/A</v>
      </c>
      <c r="C18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stampset3400260ls</v>
      </c>
      <c r="D1898" t="s">
        <v>1887</v>
      </c>
      <c r="E1898" s="1" t="s">
        <v>3332</v>
      </c>
      <c r="F1898">
        <v>1</v>
      </c>
      <c r="H1898">
        <f ca="1">_xlfn.IFNA(SUMIF(MG_3[Column3],Table6[POINTER],MG_3[TOTAL]),"")</f>
        <v>0</v>
      </c>
      <c r="I1898">
        <f ca="1">SUM(Table6[[#This Row],[AWAL]],Table6[[#This Row],[M_3]])</f>
        <v>1</v>
      </c>
    </row>
    <row r="1899" spans="2:9" hidden="1" x14ac:dyDescent="0.25">
      <c r="B1899" t="e">
        <f ca="1">MATCH(Table6[POINTER],MG_3[Column3],0)</f>
        <v>#N/A</v>
      </c>
      <c r="C18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stampadherob20lsn</v>
      </c>
      <c r="D1899" t="s">
        <v>1888</v>
      </c>
      <c r="E1899" s="1" t="s">
        <v>3532</v>
      </c>
      <c r="F1899">
        <v>7</v>
      </c>
      <c r="H1899">
        <f ca="1">_xlfn.IFNA(SUMIF(MG_3[Column3],Table6[POINTER],MG_3[TOTAL]),"")</f>
        <v>0</v>
      </c>
      <c r="I1899">
        <f ca="1">SUM(Table6[[#This Row],[AWAL]],Table6[[#This Row],[M_3]])</f>
        <v>7</v>
      </c>
    </row>
    <row r="1900" spans="2:9" hidden="1" x14ac:dyDescent="0.25">
      <c r="B1900" t="e">
        <f ca="1">MATCH(Table6[POINTER],MG_3[Column3],0)</f>
        <v>#N/A</v>
      </c>
      <c r="C19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stampadherok24ls</v>
      </c>
      <c r="D1900" t="s">
        <v>1889</v>
      </c>
      <c r="E1900" s="1" t="s">
        <v>3310</v>
      </c>
      <c r="F1900">
        <v>7</v>
      </c>
      <c r="H1900">
        <f ca="1">_xlfn.IFNA(SUMIF(MG_3[Column3],Table6[POINTER],MG_3[TOTAL]),"")</f>
        <v>0</v>
      </c>
      <c r="I1900">
        <f ca="1">SUM(Table6[[#This Row],[AWAL]],Table6[[#This Row],[M_3]])</f>
        <v>7</v>
      </c>
    </row>
    <row r="1901" spans="2:9" hidden="1" x14ac:dyDescent="0.25">
      <c r="B1901" t="e">
        <f ca="1">MATCH(Table6[POINTER],MG_3[Column3],0)</f>
        <v>#N/A</v>
      </c>
      <c r="C19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standartbkvtechno760pc</v>
      </c>
      <c r="D1901" t="s">
        <v>1890</v>
      </c>
      <c r="E1901" s="1" t="s">
        <v>3316</v>
      </c>
      <c r="F1901">
        <v>64</v>
      </c>
      <c r="H1901">
        <f ca="1">_xlfn.IFNA(SUMIF(MG_3[Column3],Table6[POINTER],MG_3[TOTAL]),"")</f>
        <v>0</v>
      </c>
      <c r="I1901">
        <f ca="1">SUM(Table6[[#This Row],[AWAL]],Table6[[#This Row],[M_3]])</f>
        <v>64</v>
      </c>
    </row>
    <row r="1902" spans="2:9" hidden="1" x14ac:dyDescent="0.25">
      <c r="B1902" t="e">
        <f ca="1">MATCH(Table6[POINTER],MG_3[Column3],0)</f>
        <v>#N/A</v>
      </c>
      <c r="C19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stapler414yuanchong414faktur5ls</v>
      </c>
      <c r="D1902" t="s">
        <v>1891</v>
      </c>
      <c r="E1902" s="1" t="s">
        <v>3618</v>
      </c>
      <c r="F1902">
        <v>12</v>
      </c>
      <c r="G1902" t="s">
        <v>3813</v>
      </c>
      <c r="H1902">
        <f ca="1">_xlfn.IFNA(SUMIF(MG_3[Column3],Table6[POINTER],MG_3[TOTAL]),"")</f>
        <v>0</v>
      </c>
      <c r="I1902">
        <f ca="1">SUM(Table6[[#This Row],[AWAL]],Table6[[#This Row],[M_3]])</f>
        <v>12</v>
      </c>
    </row>
    <row r="1903" spans="2:9" hidden="1" x14ac:dyDescent="0.25">
      <c r="B1903" t="e">
        <f ca="1">MATCH(Table6[POINTER],MG_3[Column3],0)</f>
        <v>#N/A</v>
      </c>
      <c r="C19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staplerachuna11048ls</v>
      </c>
      <c r="D1903" t="s">
        <v>1892</v>
      </c>
      <c r="E1903" s="1" t="s">
        <v>3371</v>
      </c>
      <c r="F1903">
        <v>4</v>
      </c>
      <c r="H1903">
        <f ca="1">_xlfn.IFNA(SUMIF(MG_3[Column3],Table6[POINTER],MG_3[TOTAL]),"")</f>
        <v>0</v>
      </c>
      <c r="I1903">
        <f ca="1">SUM(Table6[[#This Row],[AWAL]],Table6[[#This Row],[M_3]])</f>
        <v>4</v>
      </c>
    </row>
    <row r="1904" spans="2:9" hidden="1" x14ac:dyDescent="0.25">
      <c r="B1904" t="e">
        <f ca="1">MATCH(Table6[POINTER],MG_3[Column3],0)</f>
        <v>#N/A</v>
      </c>
      <c r="C19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staplerhd10sthd1025ls</v>
      </c>
      <c r="D1904" t="s">
        <v>1893</v>
      </c>
      <c r="E1904" s="1" t="s">
        <v>3599</v>
      </c>
      <c r="F1904">
        <v>4</v>
      </c>
      <c r="H1904">
        <f ca="1">_xlfn.IFNA(SUMIF(MG_3[Column3],Table6[POINTER],MG_3[TOTAL]),"")</f>
        <v>0</v>
      </c>
      <c r="I1904">
        <f ca="1">SUM(Table6[[#This Row],[AWAL]],Table6[[#This Row],[M_3]])</f>
        <v>4</v>
      </c>
    </row>
    <row r="1905" spans="2:9" hidden="1" x14ac:dyDescent="0.25">
      <c r="B1905" t="e">
        <f ca="1">MATCH(Table6[POINTER],MG_3[Column3],0)</f>
        <v>#N/A</v>
      </c>
      <c r="C19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staplerrapidsoon20pc</v>
      </c>
      <c r="D1905" t="s">
        <v>1894</v>
      </c>
      <c r="E1905" s="1" t="s">
        <v>3668</v>
      </c>
      <c r="F1905">
        <v>1</v>
      </c>
      <c r="H1905">
        <f ca="1">_xlfn.IFNA(SUMIF(MG_3[Column3],Table6[POINTER],MG_3[TOTAL]),"")</f>
        <v>0</v>
      </c>
      <c r="I1905">
        <f ca="1">SUM(Table6[[#This Row],[AWAL]],Table6[[#This Row],[M_3]])</f>
        <v>1</v>
      </c>
    </row>
    <row r="1906" spans="2:9" hidden="1" x14ac:dyDescent="0.25">
      <c r="B1906" t="e">
        <f ca="1">MATCH(Table6[POINTER],MG_3[Column3],0)</f>
        <v>#N/A</v>
      </c>
      <c r="C19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staplersdi110430lsn</v>
      </c>
      <c r="D1906" t="s">
        <v>3812</v>
      </c>
      <c r="E1906" s="1" t="s">
        <v>3344</v>
      </c>
      <c r="F1906">
        <v>2</v>
      </c>
      <c r="H1906">
        <f ca="1">_xlfn.IFNA(SUMIF(MG_3[Column3],Table6[POINTER],MG_3[TOTAL]),"")</f>
        <v>0</v>
      </c>
      <c r="I1906">
        <f ca="1">SUM(Table6[[#This Row],[AWAL]],Table6[[#This Row],[M_3]])</f>
        <v>2</v>
      </c>
    </row>
    <row r="1907" spans="2:9" hidden="1" x14ac:dyDescent="0.25">
      <c r="B1907" t="e">
        <f ca="1">MATCH(Table6[POINTER],MG_3[Column3],0)</f>
        <v>#N/A</v>
      </c>
      <c r="C19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staplervtechhd10nr360pc</v>
      </c>
      <c r="D1907" t="s">
        <v>1895</v>
      </c>
      <c r="E1907" s="1" t="s">
        <v>3351</v>
      </c>
      <c r="F1907">
        <v>1</v>
      </c>
      <c r="H1907">
        <f ca="1">_xlfn.IFNA(SUMIF(MG_3[Column3],Table6[POINTER],MG_3[TOTAL]),"")</f>
        <v>0</v>
      </c>
      <c r="I1907">
        <f ca="1">SUM(Table6[[#This Row],[AWAL]],Table6[[#This Row],[M_3]])</f>
        <v>1</v>
      </c>
    </row>
    <row r="1908" spans="2:9" hidden="1" x14ac:dyDescent="0.25">
      <c r="B1908" t="e">
        <f ca="1">MATCH(Table6[POINTER],MG_3[Column3],0)</f>
        <v>#N/A</v>
      </c>
      <c r="C19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staplervtechhd45l40pc</v>
      </c>
      <c r="D1908" t="s">
        <v>1896</v>
      </c>
      <c r="E1908" s="1" t="s">
        <v>3441</v>
      </c>
      <c r="F1908">
        <v>2</v>
      </c>
      <c r="H1908">
        <f ca="1">_xlfn.IFNA(SUMIF(MG_3[Column3],Table6[POINTER],MG_3[TOTAL]),"")</f>
        <v>0</v>
      </c>
      <c r="I1908">
        <f ca="1">SUM(Table6[[#This Row],[AWAL]],Table6[[#This Row],[M_3]])</f>
        <v>2</v>
      </c>
    </row>
    <row r="1909" spans="2:9" hidden="1" x14ac:dyDescent="0.25">
      <c r="B1909" t="e">
        <f ca="1">MATCH(Table6[POINTER],MG_3[Column3],0)</f>
        <v>#N/A</v>
      </c>
      <c r="C19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staplervtechhdz10m720pc</v>
      </c>
      <c r="D1909" t="s">
        <v>1897</v>
      </c>
      <c r="E1909" s="1" t="s">
        <v>3508</v>
      </c>
      <c r="F1909">
        <v>4</v>
      </c>
      <c r="H1909">
        <f ca="1">_xlfn.IFNA(SUMIF(MG_3[Column3],Table6[POINTER],MG_3[TOTAL]),"")</f>
        <v>0</v>
      </c>
      <c r="I1909">
        <f ca="1">SUM(Table6[[#This Row],[AWAL]],Table6[[#This Row],[M_3]])</f>
        <v>4</v>
      </c>
    </row>
    <row r="1910" spans="2:9" hidden="1" x14ac:dyDescent="0.25">
      <c r="B1910" t="e">
        <f ca="1">MATCH(Table6[POINTER],MG_3[Column3],0)</f>
        <v>#N/A</v>
      </c>
      <c r="C19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staplervtechmod10360pc</v>
      </c>
      <c r="D1910" t="s">
        <v>1898</v>
      </c>
      <c r="E1910" s="1" t="s">
        <v>3351</v>
      </c>
      <c r="F1910">
        <v>7</v>
      </c>
      <c r="H1910">
        <f ca="1">_xlfn.IFNA(SUMIF(MG_3[Column3],Table6[POINTER],MG_3[TOTAL]),"")</f>
        <v>0</v>
      </c>
      <c r="I1910">
        <f ca="1">SUM(Table6[[#This Row],[AWAL]],Table6[[#This Row],[M_3]])</f>
        <v>7</v>
      </c>
    </row>
    <row r="1911" spans="2:9" hidden="1" x14ac:dyDescent="0.25">
      <c r="B1911" t="e">
        <f ca="1">MATCH(Table6[POINTER],MG_3[Column3],0)</f>
        <v>#N/A</v>
      </c>
      <c r="C19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staplervtechmod10m720pc</v>
      </c>
      <c r="D1911" t="s">
        <v>1899</v>
      </c>
      <c r="E1911" s="1" t="s">
        <v>3508</v>
      </c>
      <c r="F1911">
        <v>3</v>
      </c>
      <c r="H1911">
        <f ca="1">_xlfn.IFNA(SUMIF(MG_3[Column3],Table6[POINTER],MG_3[TOTAL]),"")</f>
        <v>0</v>
      </c>
      <c r="I1911">
        <f ca="1">SUM(Table6[[#This Row],[AWAL]],Table6[[#This Row],[M_3]])</f>
        <v>3</v>
      </c>
    </row>
    <row r="1912" spans="2:9" hidden="1" x14ac:dyDescent="0.25">
      <c r="B1912" t="e">
        <f ca="1">MATCH(Table6[POINTER],MG_3[Column3],0)</f>
        <v>#N/A</v>
      </c>
      <c r="C19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staplervtechmod45m480pc</v>
      </c>
      <c r="D1912" t="s">
        <v>1900</v>
      </c>
      <c r="E1912" s="1" t="s">
        <v>3396</v>
      </c>
      <c r="F1912">
        <v>6</v>
      </c>
      <c r="H1912">
        <f ca="1">_xlfn.IFNA(SUMIF(MG_3[Column3],Table6[POINTER],MG_3[TOTAL]),"")</f>
        <v>0</v>
      </c>
      <c r="I1912">
        <f ca="1">SUM(Table6[[#This Row],[AWAL]],Table6[[#This Row],[M_3]])</f>
        <v>6</v>
      </c>
    </row>
    <row r="1913" spans="2:9" hidden="1" x14ac:dyDescent="0.25">
      <c r="B1913" t="e">
        <f ca="1">MATCH(Table6[POINTER],MG_3[Column3],0)</f>
        <v>#N/A</v>
      </c>
      <c r="C19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staplervtechnr10360pc</v>
      </c>
      <c r="D1913" t="s">
        <v>1901</v>
      </c>
      <c r="E1913" s="1" t="s">
        <v>3351</v>
      </c>
      <c r="F1913">
        <v>9</v>
      </c>
      <c r="H1913">
        <f ca="1">_xlfn.IFNA(SUMIF(MG_3[Column3],Table6[POINTER],MG_3[TOTAL]),"")</f>
        <v>0</v>
      </c>
      <c r="I1913">
        <f ca="1">SUM(Table6[[#This Row],[AWAL]],Table6[[#This Row],[M_3]])</f>
        <v>9</v>
      </c>
    </row>
    <row r="1914" spans="2:9" hidden="1" x14ac:dyDescent="0.25">
      <c r="B1914" t="e">
        <f ca="1">MATCH(Table6[POINTER],MG_3[Column3],0)</f>
        <v>#N/A</v>
      </c>
      <c r="C19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staplervtechstandy10240pc</v>
      </c>
      <c r="D1914" t="s">
        <v>1902</v>
      </c>
      <c r="E1914" s="1" t="s">
        <v>3343</v>
      </c>
      <c r="F1914">
        <v>1</v>
      </c>
      <c r="H1914">
        <f ca="1">_xlfn.IFNA(SUMIF(MG_3[Column3],Table6[POINTER],MG_3[TOTAL]),"")</f>
        <v>0</v>
      </c>
      <c r="I1914">
        <f ca="1">SUM(Table6[[#This Row],[AWAL]],Table6[[#This Row],[M_3]])</f>
        <v>1</v>
      </c>
    </row>
    <row r="1915" spans="2:9" hidden="1" x14ac:dyDescent="0.25">
      <c r="B1915" t="e">
        <f ca="1">MATCH(Table6[POINTER],MG_3[Column3],0)</f>
        <v>#N/A</v>
      </c>
      <c r="C19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stationeryboxfy03hp16ls</v>
      </c>
      <c r="D1915" t="s">
        <v>1903</v>
      </c>
      <c r="E1915" s="1" t="s">
        <v>3490</v>
      </c>
      <c r="F1915">
        <v>1</v>
      </c>
      <c r="H1915">
        <f ca="1">_xlfn.IFNA(SUMIF(MG_3[Column3],Table6[POINTER],MG_3[TOTAL]),"")</f>
        <v>0</v>
      </c>
      <c r="I1915">
        <f ca="1">SUM(Table6[[#This Row],[AWAL]],Table6[[#This Row],[M_3]])</f>
        <v>1</v>
      </c>
    </row>
    <row r="1916" spans="2:9" hidden="1" x14ac:dyDescent="0.25">
      <c r="B1916" t="e">
        <f ca="1">MATCH(Table6[POINTER],MG_3[Column3],0)</f>
        <v>#N/A</v>
      </c>
      <c r="C19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stempelsk1602432pc</v>
      </c>
      <c r="D1916" t="s">
        <v>1904</v>
      </c>
      <c r="E1916" s="1" t="s">
        <v>3630</v>
      </c>
      <c r="F1916">
        <v>8</v>
      </c>
      <c r="H1916">
        <f ca="1">_xlfn.IFNA(SUMIF(MG_3[Column3],Table6[POINTER],MG_3[TOTAL]),"")</f>
        <v>0</v>
      </c>
      <c r="I1916">
        <f ca="1">SUM(Table6[[#This Row],[AWAL]],Table6[[#This Row],[M_3]])</f>
        <v>8</v>
      </c>
    </row>
    <row r="1917" spans="2:9" hidden="1" x14ac:dyDescent="0.25">
      <c r="B1917" t="e">
        <f ca="1">MATCH(Table6[POINTER],MG_3[Column3],0)</f>
        <v>#N/A</v>
      </c>
      <c r="C19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stempelsk849k360pc</v>
      </c>
      <c r="D1917" t="s">
        <v>1905</v>
      </c>
      <c r="E1917" s="1" t="s">
        <v>3351</v>
      </c>
      <c r="F1917">
        <v>8</v>
      </c>
      <c r="H1917">
        <f ca="1">_xlfn.IFNA(SUMIF(MG_3[Column3],Table6[POINTER],MG_3[TOTAL]),"")</f>
        <v>0</v>
      </c>
      <c r="I1917">
        <f ca="1">SUM(Table6[[#This Row],[AWAL]],Table6[[#This Row],[M_3]])</f>
        <v>8</v>
      </c>
    </row>
    <row r="1918" spans="2:9" hidden="1" x14ac:dyDescent="0.25">
      <c r="B1918" t="e">
        <f ca="1">MATCH(Table6[POINTER],MG_3[Column3],0)</f>
        <v>#N/A</v>
      </c>
      <c r="C19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sticknote6544c600pc</v>
      </c>
      <c r="D1918" t="s">
        <v>1906</v>
      </c>
      <c r="E1918" s="1" t="s">
        <v>3350</v>
      </c>
      <c r="F1918">
        <v>6</v>
      </c>
      <c r="H1918">
        <f ca="1">_xlfn.IFNA(SUMIF(MG_3[Column3],Table6[POINTER],MG_3[TOTAL]),"")</f>
        <v>0</v>
      </c>
      <c r="I1918">
        <f ca="1">SUM(Table6[[#This Row],[AWAL]],Table6[[#This Row],[M_3]])</f>
        <v>6</v>
      </c>
    </row>
    <row r="1919" spans="2:9" hidden="1" x14ac:dyDescent="0.25">
      <c r="B1919" t="e">
        <f ca="1">MATCH(Table6[POINTER],MG_3[Column3],0)</f>
        <v>#N/A</v>
      </c>
      <c r="C19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sticknotedfao3lgaris384pc</v>
      </c>
      <c r="D1919" t="s">
        <v>1907</v>
      </c>
      <c r="E1919" s="1" t="s">
        <v>3435</v>
      </c>
      <c r="F1919">
        <v>15</v>
      </c>
      <c r="H1919">
        <f ca="1">_xlfn.IFNA(SUMIF(MG_3[Column3],Table6[POINTER],MG_3[TOTAL]),"")</f>
        <v>0</v>
      </c>
      <c r="I1919">
        <f ca="1">SUM(Table6[[#This Row],[AWAL]],Table6[[#This Row],[M_3]])</f>
        <v>15</v>
      </c>
    </row>
    <row r="1920" spans="2:9" hidden="1" x14ac:dyDescent="0.25">
      <c r="B1920" t="e">
        <f ca="1">MATCH(Table6[POINTER],MG_3[Column3],0)</f>
        <v>#N/A</v>
      </c>
      <c r="C19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sticknotekc58301600</v>
      </c>
      <c r="D1920" t="s">
        <v>1908</v>
      </c>
      <c r="E1920" s="1">
        <v>1600</v>
      </c>
      <c r="F1920">
        <v>8</v>
      </c>
      <c r="H1920">
        <f ca="1">_xlfn.IFNA(SUMIF(MG_3[Column3],Table6[POINTER],MG_3[TOTAL]),"")</f>
        <v>0</v>
      </c>
      <c r="I1920">
        <f ca="1">SUM(Table6[[#This Row],[AWAL]],Table6[[#This Row],[M_3]])</f>
        <v>8</v>
      </c>
    </row>
    <row r="1921" spans="2:9" hidden="1" x14ac:dyDescent="0.25">
      <c r="B1921" t="e">
        <f ca="1">MATCH(Table6[POINTER],MG_3[Column3],0)</f>
        <v>#N/A</v>
      </c>
      <c r="C19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sticknoteplastik1121440pc</v>
      </c>
      <c r="D1921" t="s">
        <v>1909</v>
      </c>
      <c r="E1921" s="1" t="s">
        <v>3353</v>
      </c>
      <c r="F1921">
        <v>1</v>
      </c>
      <c r="H1921">
        <f ca="1">_xlfn.IFNA(SUMIF(MG_3[Column3],Table6[POINTER],MG_3[TOTAL]),"")</f>
        <v>0</v>
      </c>
      <c r="I1921">
        <f ca="1">SUM(Table6[[#This Row],[AWAL]],Table6[[#This Row],[M_3]])</f>
        <v>1</v>
      </c>
    </row>
    <row r="1922" spans="2:9" hidden="1" x14ac:dyDescent="0.25">
      <c r="B1922" t="e">
        <f ca="1">MATCH(Table6[POINTER],MG_3[Column3],0)</f>
        <v>#N/A</v>
      </c>
      <c r="C19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sticknotetf0243108pc</v>
      </c>
      <c r="D1922" t="s">
        <v>1910</v>
      </c>
      <c r="E1922" s="1" t="s">
        <v>3669</v>
      </c>
      <c r="F1922">
        <v>28</v>
      </c>
      <c r="H1922">
        <f ca="1">_xlfn.IFNA(SUMIF(MG_3[Column3],Table6[POINTER],MG_3[TOTAL]),"")</f>
        <v>0</v>
      </c>
      <c r="I1922">
        <f ca="1">SUM(Table6[[#This Row],[AWAL]],Table6[[#This Row],[M_3]])</f>
        <v>28</v>
      </c>
    </row>
    <row r="1923" spans="2:9" hidden="1" x14ac:dyDescent="0.25">
      <c r="B1923" t="e">
        <f ca="1">MATCH(Table6[POINTER],MG_3[Column3],0)</f>
        <v>#N/A</v>
      </c>
      <c r="C19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sticknotetf0244400lb108pcs</v>
      </c>
      <c r="D1923" t="s">
        <v>1911</v>
      </c>
      <c r="E1923" s="1" t="s">
        <v>3670</v>
      </c>
      <c r="F1923">
        <v>2</v>
      </c>
      <c r="H1923">
        <f ca="1">_xlfn.IFNA(SUMIF(MG_3[Column3],Table6[POINTER],MG_3[TOTAL]),"")</f>
        <v>0</v>
      </c>
      <c r="I1923">
        <f ca="1">SUM(Table6[[#This Row],[AWAL]],Table6[[#This Row],[M_3]])</f>
        <v>2</v>
      </c>
    </row>
    <row r="1924" spans="2:9" hidden="1" x14ac:dyDescent="0.25">
      <c r="B1924" t="e">
        <f ca="1">MATCH(Table6[POINTER],MG_3[Column3],0)</f>
        <v>#N/A</v>
      </c>
      <c r="C19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sticknotetf6545c300pc</v>
      </c>
      <c r="D1924" t="s">
        <v>1912</v>
      </c>
      <c r="E1924" s="1" t="s">
        <v>3335</v>
      </c>
      <c r="F1924">
        <v>2</v>
      </c>
      <c r="H1924">
        <f ca="1">_xlfn.IFNA(SUMIF(MG_3[Column3],Table6[POINTER],MG_3[TOTAL]),"")</f>
        <v>0</v>
      </c>
      <c r="I1924">
        <f ca="1">SUM(Table6[[#This Row],[AWAL]],Table6[[#This Row],[M_3]])</f>
        <v>2</v>
      </c>
    </row>
    <row r="1925" spans="2:9" hidden="1" x14ac:dyDescent="0.25">
      <c r="B1925" t="e">
        <f ca="1">MATCH(Table6[POINTER],MG_3[Column3],0)</f>
        <v>#N/A</v>
      </c>
      <c r="C19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sticktransparantmhwiww01balon100</v>
      </c>
      <c r="D1925" t="s">
        <v>1913</v>
      </c>
      <c r="E1925" s="1">
        <v>100</v>
      </c>
      <c r="F1925">
        <v>1</v>
      </c>
      <c r="H1925">
        <f ca="1">_xlfn.IFNA(SUMIF(MG_3[Column3],Table6[POINTER],MG_3[TOTAL]),"")</f>
        <v>0</v>
      </c>
      <c r="I1925">
        <f ca="1">SUM(Table6[[#This Row],[AWAL]],Table6[[#This Row],[M_3]])</f>
        <v>1</v>
      </c>
    </row>
    <row r="1926" spans="2:9" hidden="1" x14ac:dyDescent="0.25">
      <c r="B1926" t="e">
        <f ca="1">MATCH(Table6[POINTER],MG_3[Column3],0)</f>
        <v>#N/A</v>
      </c>
      <c r="C19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sticker2u501520500pc</v>
      </c>
      <c r="D1926" t="s">
        <v>1914</v>
      </c>
      <c r="E1926" s="1" t="s">
        <v>3328</v>
      </c>
      <c r="F1926">
        <v>1</v>
      </c>
      <c r="H1926">
        <f ca="1">_xlfn.IFNA(SUMIF(MG_3[Column3],Table6[POINTER],MG_3[TOTAL]),"")</f>
        <v>0</v>
      </c>
      <c r="I1926">
        <f ca="1">SUM(Table6[[#This Row],[AWAL]],Table6[[#This Row],[M_3]])</f>
        <v>1</v>
      </c>
    </row>
    <row r="1927" spans="2:9" hidden="1" x14ac:dyDescent="0.25">
      <c r="B1927" t="e">
        <f ca="1">MATCH(Table6[POINTER],MG_3[Column3],0)</f>
        <v>#N/A</v>
      </c>
      <c r="C19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stickerbookseal5001x9020card</v>
      </c>
      <c r="D1927" t="s">
        <v>1915</v>
      </c>
      <c r="E1927" s="1" t="s">
        <v>3671</v>
      </c>
      <c r="F1927">
        <v>2</v>
      </c>
      <c r="H1927">
        <f ca="1">_xlfn.IFNA(SUMIF(MG_3[Column3],Table6[POINTER],MG_3[TOTAL]),"")</f>
        <v>0</v>
      </c>
      <c r="I1927">
        <f ca="1">SUM(Table6[[#This Row],[AWAL]],Table6[[#This Row],[M_3]])</f>
        <v>2</v>
      </c>
    </row>
    <row r="1928" spans="2:9" hidden="1" x14ac:dyDescent="0.25">
      <c r="B1928" t="e">
        <f ca="1">MATCH(Table6[POINTER],MG_3[Column3],0)</f>
        <v>#N/A</v>
      </c>
      <c r="C19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stickerjb962000pc</v>
      </c>
      <c r="D1928" t="s">
        <v>1916</v>
      </c>
      <c r="E1928" s="1" t="s">
        <v>3454</v>
      </c>
      <c r="F1928">
        <v>1</v>
      </c>
      <c r="H1928">
        <f ca="1">_xlfn.IFNA(SUMIF(MG_3[Column3],Table6[POINTER],MG_3[TOTAL]),"")</f>
        <v>0</v>
      </c>
      <c r="I1928">
        <f ca="1">SUM(Table6[[#This Row],[AWAL]],Table6[[#This Row],[M_3]])</f>
        <v>1</v>
      </c>
    </row>
    <row r="1929" spans="2:9" hidden="1" x14ac:dyDescent="0.25">
      <c r="B1929" t="e">
        <f ca="1">MATCH(Table6[POINTER],MG_3[Column3],0)</f>
        <v>#N/A</v>
      </c>
      <c r="C19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stickernamadisneyblmjadi1pak2pc800pc</v>
      </c>
      <c r="D1929" t="s">
        <v>1917</v>
      </c>
      <c r="E1929" s="1" t="s">
        <v>3484</v>
      </c>
      <c r="F1929">
        <v>4</v>
      </c>
      <c r="H1929">
        <f ca="1">_xlfn.IFNA(SUMIF(MG_3[Column3],Table6[POINTER],MG_3[TOTAL]),"")</f>
        <v>0</v>
      </c>
      <c r="I1929">
        <f ca="1">SUM(Table6[[#This Row],[AWAL]],Table6[[#This Row],[M_3]])</f>
        <v>4</v>
      </c>
    </row>
    <row r="1930" spans="2:9" hidden="1" x14ac:dyDescent="0.25">
      <c r="B1930" t="e">
        <f ca="1">MATCH(Table6[POINTER],MG_3[Column3],0)</f>
        <v>#N/A</v>
      </c>
      <c r="C19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stickertwm10011012480</v>
      </c>
      <c r="D1930" t="s">
        <v>1918</v>
      </c>
      <c r="E1930" s="1">
        <v>480</v>
      </c>
      <c r="F1930">
        <v>4</v>
      </c>
      <c r="H1930">
        <f ca="1">_xlfn.IFNA(SUMIF(MG_3[Column3],Table6[POINTER],MG_3[TOTAL]),"")</f>
        <v>0</v>
      </c>
      <c r="I1930">
        <f ca="1">SUM(Table6[[#This Row],[AWAL]],Table6[[#This Row],[M_3]])</f>
        <v>4</v>
      </c>
    </row>
    <row r="1931" spans="2:9" hidden="1" x14ac:dyDescent="0.25">
      <c r="B1931" t="e">
        <f ca="1">MATCH(Table6[POINTER],MG_3[Column3],0)</f>
        <v>#N/A</v>
      </c>
      <c r="C19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stickerwtptimbul4design@30pc2520pc</v>
      </c>
      <c r="D1931" t="s">
        <v>1919</v>
      </c>
      <c r="E1931" s="1" t="s">
        <v>3672</v>
      </c>
      <c r="F1931">
        <v>1</v>
      </c>
      <c r="H1931">
        <f ca="1">_xlfn.IFNA(SUMIF(MG_3[Column3],Table6[POINTER],MG_3[TOTAL]),"")</f>
        <v>0</v>
      </c>
      <c r="I1931">
        <f ca="1">SUM(Table6[[#This Row],[AWAL]],Table6[[#This Row],[M_3]])</f>
        <v>1</v>
      </c>
    </row>
    <row r="1932" spans="2:9" hidden="1" x14ac:dyDescent="0.25">
      <c r="B1932" t="e">
        <f ca="1">MATCH(Table6[POINTER],MG_3[Column3],0)</f>
        <v>#N/A</v>
      </c>
      <c r="C19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stickerromdecor2fxh801180192400</v>
      </c>
      <c r="D1932" t="s">
        <v>1920</v>
      </c>
      <c r="E1932" s="1">
        <v>2400</v>
      </c>
      <c r="F1932">
        <v>1</v>
      </c>
      <c r="H1932">
        <f ca="1">_xlfn.IFNA(SUMIF(MG_3[Column3],Table6[POINTER],MG_3[TOTAL]),"")</f>
        <v>0</v>
      </c>
      <c r="I1932">
        <f ca="1">SUM(Table6[[#This Row],[AWAL]],Table6[[#This Row],[M_3]])</f>
        <v>1</v>
      </c>
    </row>
    <row r="1933" spans="2:9" hidden="1" x14ac:dyDescent="0.25">
      <c r="B1933" t="e">
        <f ca="1">MATCH(Table6[POINTER],MG_3[Column3],0)</f>
        <v>#N/A</v>
      </c>
      <c r="C19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stickerromdecorfhd001012500pc</v>
      </c>
      <c r="D1933" t="s">
        <v>1921</v>
      </c>
      <c r="E1933" s="1" t="s">
        <v>3328</v>
      </c>
      <c r="F1933">
        <v>1</v>
      </c>
      <c r="H1933">
        <f ca="1">_xlfn.IFNA(SUMIF(MG_3[Column3],Table6[POINTER],MG_3[TOTAL]),"")</f>
        <v>0</v>
      </c>
      <c r="I1933">
        <f ca="1">SUM(Table6[[#This Row],[AWAL]],Table6[[#This Row],[M_3]])</f>
        <v>1</v>
      </c>
    </row>
    <row r="1934" spans="2:9" hidden="1" x14ac:dyDescent="0.25">
      <c r="B1934" t="e">
        <f ca="1">MATCH(Table6[POINTER],MG_3[Column3],0)</f>
        <v>#N/A</v>
      </c>
      <c r="C19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stickerromdecorokv025032800</v>
      </c>
      <c r="D1934" t="s">
        <v>1922</v>
      </c>
      <c r="E1934" s="1">
        <v>800</v>
      </c>
      <c r="F1934">
        <v>4</v>
      </c>
      <c r="H1934">
        <f ca="1">_xlfn.IFNA(SUMIF(MG_3[Column3],Table6[POINTER],MG_3[TOTAL]),"")</f>
        <v>0</v>
      </c>
      <c r="I1934">
        <f ca="1">SUM(Table6[[#This Row],[AWAL]],Table6[[#This Row],[M_3]])</f>
        <v>4</v>
      </c>
    </row>
    <row r="1935" spans="2:9" hidden="1" x14ac:dyDescent="0.25">
      <c r="B1935" t="e">
        <f ca="1">MATCH(Table6[POINTER],MG_3[Column3],0)</f>
        <v>#N/A</v>
      </c>
      <c r="C19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stickerromdecorsc100108800</v>
      </c>
      <c r="D1935" t="s">
        <v>1923</v>
      </c>
      <c r="E1935" s="1">
        <v>800</v>
      </c>
      <c r="F1935">
        <v>4</v>
      </c>
      <c r="H1935">
        <f ca="1">_xlfn.IFNA(SUMIF(MG_3[Column3],Table6[POINTER],MG_3[TOTAL]),"")</f>
        <v>0</v>
      </c>
      <c r="I1935">
        <f ca="1">SUM(Table6[[#This Row],[AWAL]],Table6[[#This Row],[M_3]])</f>
        <v>4</v>
      </c>
    </row>
    <row r="1936" spans="2:9" hidden="1" x14ac:dyDescent="0.25">
      <c r="B1936" t="e">
        <f ca="1">MATCH(Table6[POINTER],MG_3[Column3],0)</f>
        <v>#N/A</v>
      </c>
      <c r="C19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stip002bungabeauty1card=12100card</v>
      </c>
      <c r="D1936" t="s">
        <v>1924</v>
      </c>
      <c r="E1936" s="1" t="s">
        <v>3673</v>
      </c>
      <c r="F1936">
        <v>6</v>
      </c>
      <c r="H1936">
        <f ca="1">_xlfn.IFNA(SUMIF(MG_3[Column3],Table6[POINTER],MG_3[TOTAL]),"")</f>
        <v>0</v>
      </c>
      <c r="I1936">
        <f ca="1">SUM(Table6[[#This Row],[AWAL]],Table6[[#This Row],[M_3]])</f>
        <v>6</v>
      </c>
    </row>
    <row r="1937" spans="2:9" hidden="1" x14ac:dyDescent="0.25">
      <c r="B1937" t="e">
        <f ca="1">MATCH(Table6[POINTER],MG_3[Column3],0)</f>
        <v>#N/A</v>
      </c>
      <c r="C19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stip1402sepakbola3640box</v>
      </c>
      <c r="D1937" t="s">
        <v>1925</v>
      </c>
      <c r="E1937" s="1" t="s">
        <v>3376</v>
      </c>
      <c r="F1937">
        <v>1</v>
      </c>
      <c r="H1937">
        <f ca="1">_xlfn.IFNA(SUMIF(MG_3[Column3],Table6[POINTER],MG_3[TOTAL]),"")</f>
        <v>0</v>
      </c>
      <c r="I1937">
        <f ca="1">SUM(Table6[[#This Row],[AWAL]],Table6[[#This Row],[M_3]])</f>
        <v>1</v>
      </c>
    </row>
    <row r="1938" spans="2:9" hidden="1" x14ac:dyDescent="0.25">
      <c r="B1938" t="e">
        <f ca="1">MATCH(Table6[POINTER],MG_3[Column3],0)</f>
        <v>#N/A</v>
      </c>
      <c r="C19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stip211530ls</v>
      </c>
      <c r="D1938" t="s">
        <v>1926</v>
      </c>
      <c r="E1938" s="1" t="s">
        <v>3347</v>
      </c>
      <c r="F1938">
        <v>3</v>
      </c>
      <c r="H1938">
        <f ca="1">_xlfn.IFNA(SUMIF(MG_3[Column3],Table6[POINTER],MG_3[TOTAL]),"")</f>
        <v>0</v>
      </c>
      <c r="I1938">
        <f ca="1">SUM(Table6[[#This Row],[AWAL]],Table6[[#This Row],[M_3]])</f>
        <v>3</v>
      </c>
    </row>
    <row r="1939" spans="2:9" hidden="1" x14ac:dyDescent="0.25">
      <c r="B1939" t="e">
        <f ca="1">MATCH(Table6[POINTER],MG_3[Column3],0)</f>
        <v>#N/A</v>
      </c>
      <c r="C19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stip2819monochi30pcbonekacoklat20box</v>
      </c>
      <c r="D1939" t="s">
        <v>1927</v>
      </c>
      <c r="E1939" s="1" t="s">
        <v>3403</v>
      </c>
      <c r="F1939">
        <v>3</v>
      </c>
      <c r="H1939">
        <f ca="1">_xlfn.IFNA(SUMIF(MG_3[Column3],Table6[POINTER],MG_3[TOTAL]),"")</f>
        <v>0</v>
      </c>
      <c r="I1939">
        <f ca="1">SUM(Table6[[#This Row],[AWAL]],Table6[[#This Row],[M_3]])</f>
        <v>3</v>
      </c>
    </row>
    <row r="1940" spans="2:9" hidden="1" x14ac:dyDescent="0.25">
      <c r="B1940" t="e">
        <f ca="1">MATCH(Table6[POINTER],MG_3[Column3],0)</f>
        <v>#N/A</v>
      </c>
      <c r="C19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stip3901pr40box</v>
      </c>
      <c r="D1940" t="s">
        <v>1928</v>
      </c>
      <c r="E1940" s="1" t="s">
        <v>3376</v>
      </c>
      <c r="F1940">
        <v>3</v>
      </c>
      <c r="H1940">
        <f ca="1">_xlfn.IFNA(SUMIF(MG_3[Column3],Table6[POINTER],MG_3[TOTAL]),"")</f>
        <v>0</v>
      </c>
      <c r="I1940">
        <f ca="1">SUM(Table6[[#This Row],[AWAL]],Table6[[#This Row],[M_3]])</f>
        <v>3</v>
      </c>
    </row>
    <row r="1941" spans="2:9" hidden="1" x14ac:dyDescent="0.25">
      <c r="B1941" t="e">
        <f ca="1">MATCH(Table6[POINTER],MG_3[Column3],0)</f>
        <v>#N/A</v>
      </c>
      <c r="C19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stip40051x4030box</v>
      </c>
      <c r="D1941" t="s">
        <v>1929</v>
      </c>
      <c r="E1941" s="1" t="s">
        <v>3373</v>
      </c>
      <c r="F1941">
        <v>1</v>
      </c>
      <c r="H1941">
        <f ca="1">_xlfn.IFNA(SUMIF(MG_3[Column3],Table6[POINTER],MG_3[TOTAL]),"")</f>
        <v>0</v>
      </c>
      <c r="I1941">
        <f ca="1">SUM(Table6[[#This Row],[AWAL]],Table6[[#This Row],[M_3]])</f>
        <v>1</v>
      </c>
    </row>
    <row r="1942" spans="2:9" hidden="1" x14ac:dyDescent="0.25">
      <c r="B1942" t="e">
        <f ca="1">MATCH(Table6[POINTER],MG_3[Column3],0)</f>
        <v>#N/A</v>
      </c>
      <c r="C19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stip5218monster1box=3220dos</v>
      </c>
      <c r="D1942" t="s">
        <v>1930</v>
      </c>
      <c r="E1942" s="1" t="s">
        <v>3674</v>
      </c>
      <c r="F1942">
        <v>11</v>
      </c>
      <c r="H1942">
        <f ca="1">_xlfn.IFNA(SUMIF(MG_3[Column3],Table6[POINTER],MG_3[TOTAL]),"")</f>
        <v>0</v>
      </c>
      <c r="I1942">
        <f ca="1">SUM(Table6[[#This Row],[AWAL]],Table6[[#This Row],[M_3]])</f>
        <v>11</v>
      </c>
    </row>
    <row r="1943" spans="2:9" hidden="1" x14ac:dyDescent="0.25">
      <c r="B1943" t="e">
        <f ca="1">MATCH(Table6[POINTER],MG_3[Column3],0)</f>
        <v>#N/A</v>
      </c>
      <c r="C19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stip5220boneka1box=3620dos</v>
      </c>
      <c r="D1943" t="s">
        <v>1931</v>
      </c>
      <c r="E1943" s="1" t="s">
        <v>3674</v>
      </c>
      <c r="F1943">
        <v>11</v>
      </c>
      <c r="H1943">
        <f ca="1">_xlfn.IFNA(SUMIF(MG_3[Column3],Table6[POINTER],MG_3[TOTAL]),"")</f>
        <v>0</v>
      </c>
      <c r="I1943">
        <f ca="1">SUM(Table6[[#This Row],[AWAL]],Table6[[#This Row],[M_3]])</f>
        <v>11</v>
      </c>
    </row>
    <row r="1944" spans="2:9" hidden="1" x14ac:dyDescent="0.25">
      <c r="B1944" t="e">
        <f ca="1">MATCH(Table6[POINTER],MG_3[Column3],0)</f>
        <v>#N/A</v>
      </c>
      <c r="C19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stip5221ninja1box=3620dos</v>
      </c>
      <c r="D1944" t="s">
        <v>1932</v>
      </c>
      <c r="E1944" s="1" t="s">
        <v>3674</v>
      </c>
      <c r="F1944">
        <v>9</v>
      </c>
      <c r="H1944">
        <f ca="1">_xlfn.IFNA(SUMIF(MG_3[Column3],Table6[POINTER],MG_3[TOTAL]),"")</f>
        <v>0</v>
      </c>
      <c r="I1944">
        <f ca="1">SUM(Table6[[#This Row],[AWAL]],Table6[[#This Row],[M_3]])</f>
        <v>9</v>
      </c>
    </row>
    <row r="1945" spans="2:9" hidden="1" x14ac:dyDescent="0.25">
      <c r="B1945" t="e">
        <f ca="1">MATCH(Table6[POINTER],MG_3[Column3],0)</f>
        <v>#N/A</v>
      </c>
      <c r="C19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stip617116box</v>
      </c>
      <c r="D1945" t="s">
        <v>1933</v>
      </c>
      <c r="E1945" s="1" t="s">
        <v>3443</v>
      </c>
      <c r="F1945">
        <v>5</v>
      </c>
      <c r="H1945">
        <f ca="1">_xlfn.IFNA(SUMIF(MG_3[Column3],Table6[POINTER],MG_3[TOTAL]),"")</f>
        <v>0</v>
      </c>
      <c r="I1945">
        <f ca="1">SUM(Table6[[#This Row],[AWAL]],Table6[[#This Row],[M_3]])</f>
        <v>5</v>
      </c>
    </row>
    <row r="1946" spans="2:9" hidden="1" x14ac:dyDescent="0.25">
      <c r="B1946" t="e">
        <f ca="1">MATCH(Table6[POINTER],MG_3[Column3],0)</f>
        <v>#N/A</v>
      </c>
      <c r="C19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stip618016box</v>
      </c>
      <c r="D1946" t="s">
        <v>1934</v>
      </c>
      <c r="E1946" s="1" t="s">
        <v>3443</v>
      </c>
      <c r="F1946">
        <v>7</v>
      </c>
      <c r="H1946">
        <f ca="1">_xlfn.IFNA(SUMIF(MG_3[Column3],Table6[POINTER],MG_3[TOTAL]),"")</f>
        <v>0</v>
      </c>
      <c r="I1946">
        <f ca="1">SUM(Table6[[#This Row],[AWAL]],Table6[[#This Row],[M_3]])</f>
        <v>7</v>
      </c>
    </row>
    <row r="1947" spans="2:9" hidden="1" x14ac:dyDescent="0.25">
      <c r="B1947" t="e">
        <f ca="1">MATCH(Table6[POINTER],MG_3[Column3],0)</f>
        <v>#N/A</v>
      </c>
      <c r="C19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stip619520box</v>
      </c>
      <c r="D1947" t="s">
        <v>1935</v>
      </c>
      <c r="E1947" s="1" t="s">
        <v>3403</v>
      </c>
      <c r="F1947">
        <v>9</v>
      </c>
      <c r="H1947">
        <f ca="1">_xlfn.IFNA(SUMIF(MG_3[Column3],Table6[POINTER],MG_3[TOTAL]),"")</f>
        <v>0</v>
      </c>
      <c r="I1947">
        <f ca="1">SUM(Table6[[#This Row],[AWAL]],Table6[[#This Row],[M_3]])</f>
        <v>9</v>
      </c>
    </row>
    <row r="1948" spans="2:9" hidden="1" x14ac:dyDescent="0.25">
      <c r="B1948" t="e">
        <f ca="1">MATCH(Table6[POINTER],MG_3[Column3],0)</f>
        <v>#N/A</v>
      </c>
      <c r="C19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stip621316box</v>
      </c>
      <c r="D1948" t="s">
        <v>1936</v>
      </c>
      <c r="E1948" s="1" t="s">
        <v>3443</v>
      </c>
      <c r="F1948">
        <v>10</v>
      </c>
      <c r="H1948">
        <f ca="1">_xlfn.IFNA(SUMIF(MG_3[Column3],Table6[POINTER],MG_3[TOTAL]),"")</f>
        <v>0</v>
      </c>
      <c r="I1948">
        <f ca="1">SUM(Table6[[#This Row],[AWAL]],Table6[[#This Row],[M_3]])</f>
        <v>10</v>
      </c>
    </row>
    <row r="1949" spans="2:9" hidden="1" x14ac:dyDescent="0.25">
      <c r="B1949" t="e">
        <f ca="1">MATCH(Table6[POINTER],MG_3[Column3],0)</f>
        <v>#N/A</v>
      </c>
      <c r="C19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stip621920box</v>
      </c>
      <c r="D1949" t="s">
        <v>1937</v>
      </c>
      <c r="E1949" s="1" t="s">
        <v>3403</v>
      </c>
      <c r="F1949">
        <v>8</v>
      </c>
      <c r="H1949">
        <f ca="1">_xlfn.IFNA(SUMIF(MG_3[Column3],Table6[POINTER],MG_3[TOTAL]),"")</f>
        <v>0</v>
      </c>
      <c r="I1949">
        <f ca="1">SUM(Table6[[#This Row],[AWAL]],Table6[[#This Row],[M_3]])</f>
        <v>8</v>
      </c>
    </row>
    <row r="1950" spans="2:9" hidden="1" x14ac:dyDescent="0.25">
      <c r="B1950" t="e">
        <f ca="1">MATCH(Table6[POINTER],MG_3[Column3],0)</f>
        <v>#N/A</v>
      </c>
      <c r="C19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stip890424box</v>
      </c>
      <c r="D1950" t="s">
        <v>1938</v>
      </c>
      <c r="E1950" s="1" t="s">
        <v>3375</v>
      </c>
      <c r="F1950">
        <v>1</v>
      </c>
      <c r="H1950">
        <f ca="1">_xlfn.IFNA(SUMIF(MG_3[Column3],Table6[POINTER],MG_3[TOTAL]),"")</f>
        <v>0</v>
      </c>
      <c r="I1950">
        <f ca="1">SUM(Table6[[#This Row],[AWAL]],Table6[[#This Row],[M_3]])</f>
        <v>1</v>
      </c>
    </row>
    <row r="1951" spans="2:9" hidden="1" x14ac:dyDescent="0.25">
      <c r="B1951" t="e">
        <f ca="1">MATCH(Table6[POINTER],MG_3[Column3],0)</f>
        <v>#N/A</v>
      </c>
      <c r="C19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stip943kotak1box=2430box</v>
      </c>
      <c r="D1951" t="s">
        <v>1939</v>
      </c>
      <c r="E1951" s="1" t="s">
        <v>3373</v>
      </c>
      <c r="F1951">
        <v>10</v>
      </c>
      <c r="H1951">
        <f ca="1">_xlfn.IFNA(SUMIF(MG_3[Column3],Table6[POINTER],MG_3[TOTAL]),"")</f>
        <v>0</v>
      </c>
      <c r="I1951">
        <f ca="1">SUM(Table6[[#This Row],[AWAL]],Table6[[#This Row],[M_3]])</f>
        <v>10</v>
      </c>
    </row>
    <row r="1952" spans="2:9" hidden="1" x14ac:dyDescent="0.25">
      <c r="B1952" t="e">
        <f ca="1">MATCH(Table6[POINTER],MG_3[Column3],0)</f>
        <v>#N/A</v>
      </c>
      <c r="C19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stip944botol1box=3230box</v>
      </c>
      <c r="D1952" t="s">
        <v>1940</v>
      </c>
      <c r="E1952" s="1" t="s">
        <v>3373</v>
      </c>
      <c r="F1952">
        <v>2</v>
      </c>
      <c r="H1952">
        <f ca="1">_xlfn.IFNA(SUMIF(MG_3[Column3],Table6[POINTER],MG_3[TOTAL]),"")</f>
        <v>0</v>
      </c>
      <c r="I1952">
        <f ca="1">SUM(Table6[[#This Row],[AWAL]],Table6[[#This Row],[M_3]])</f>
        <v>2</v>
      </c>
    </row>
    <row r="1953" spans="2:9" hidden="1" x14ac:dyDescent="0.25">
      <c r="B1953" t="e">
        <f ca="1">MATCH(Table6[POINTER],MG_3[Column3],0)</f>
        <v>#N/A</v>
      </c>
      <c r="C19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stipa032bentukshaun1x2440box</v>
      </c>
      <c r="D1953" t="s">
        <v>1941</v>
      </c>
      <c r="E1953" s="1" t="s">
        <v>3376</v>
      </c>
      <c r="F1953">
        <v>1</v>
      </c>
      <c r="H1953">
        <f ca="1">_xlfn.IFNA(SUMIF(MG_3[Column3],Table6[POINTER],MG_3[TOTAL]),"")</f>
        <v>0</v>
      </c>
      <c r="I1953">
        <f ca="1">SUM(Table6[[#This Row],[AWAL]],Table6[[#This Row],[M_3]])</f>
        <v>1</v>
      </c>
    </row>
    <row r="1954" spans="2:9" hidden="1" x14ac:dyDescent="0.25">
      <c r="B1954" t="e">
        <f ca="1">MATCH(Table6[POINTER],MG_3[Column3],0)</f>
        <v>#N/A</v>
      </c>
      <c r="C19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stipa037smurf40box</v>
      </c>
      <c r="D1954" t="s">
        <v>1942</v>
      </c>
      <c r="E1954" s="1" t="s">
        <v>3376</v>
      </c>
      <c r="F1954">
        <v>4</v>
      </c>
      <c r="H1954">
        <f ca="1">_xlfn.IFNA(SUMIF(MG_3[Column3],Table6[POINTER],MG_3[TOTAL]),"")</f>
        <v>0</v>
      </c>
      <c r="I1954">
        <f ca="1">SUM(Table6[[#This Row],[AWAL]],Table6[[#This Row],[M_3]])</f>
        <v>4</v>
      </c>
    </row>
    <row r="1955" spans="2:9" hidden="1" x14ac:dyDescent="0.25">
      <c r="B1955" t="e">
        <f ca="1">MATCH(Table6[POINTER],MG_3[Column3],0)</f>
        <v>#N/A</v>
      </c>
      <c r="C19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stipa08108248box</v>
      </c>
      <c r="D1955" t="s">
        <v>1943</v>
      </c>
      <c r="E1955" s="1" t="s">
        <v>3354</v>
      </c>
      <c r="F1955">
        <v>5</v>
      </c>
      <c r="H1955">
        <f ca="1">_xlfn.IFNA(SUMIF(MG_3[Column3],Table6[POINTER],MG_3[TOTAL]),"")</f>
        <v>0</v>
      </c>
      <c r="I1955">
        <f ca="1">SUM(Table6[[#This Row],[AWAL]],Table6[[#This Row],[M_3]])</f>
        <v>5</v>
      </c>
    </row>
    <row r="1956" spans="2:9" hidden="1" x14ac:dyDescent="0.25">
      <c r="B1956" t="e">
        <f ca="1">MATCH(Table6[POINTER],MG_3[Column3],0)</f>
        <v>#N/A</v>
      </c>
      <c r="C19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stipa086apple1x2040tas</v>
      </c>
      <c r="D1956" t="s">
        <v>1944</v>
      </c>
      <c r="E1956" s="1" t="s">
        <v>3675</v>
      </c>
      <c r="F1956">
        <v>13</v>
      </c>
      <c r="H1956">
        <f ca="1">_xlfn.IFNA(SUMIF(MG_3[Column3],Table6[POINTER],MG_3[TOTAL]),"")</f>
        <v>0</v>
      </c>
      <c r="I1956">
        <f ca="1">SUM(Table6[[#This Row],[AWAL]],Table6[[#This Row],[M_3]])</f>
        <v>13</v>
      </c>
    </row>
    <row r="1957" spans="2:9" hidden="1" x14ac:dyDescent="0.25">
      <c r="B1957" t="e">
        <f ca="1">MATCH(Table6[POINTER],MG_3[Column3],0)</f>
        <v>#N/A</v>
      </c>
      <c r="C19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stipa089kupu21x1845tas</v>
      </c>
      <c r="D1957" t="s">
        <v>1945</v>
      </c>
      <c r="E1957" s="1" t="s">
        <v>3676</v>
      </c>
      <c r="F1957">
        <v>7</v>
      </c>
      <c r="H1957">
        <f ca="1">_xlfn.IFNA(SUMIF(MG_3[Column3],Table6[POINTER],MG_3[TOTAL]),"")</f>
        <v>0</v>
      </c>
      <c r="I1957">
        <f ca="1">SUM(Table6[[#This Row],[AWAL]],Table6[[#This Row],[M_3]])</f>
        <v>7</v>
      </c>
    </row>
    <row r="1958" spans="2:9" hidden="1" x14ac:dyDescent="0.25">
      <c r="B1958" t="e">
        <f ca="1">MATCH(Table6[POINTER],MG_3[Column3],0)</f>
        <v>#N/A</v>
      </c>
      <c r="C19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stipa090wtp1x2440tas</v>
      </c>
      <c r="D1958" t="s">
        <v>1946</v>
      </c>
      <c r="E1958" s="1" t="s">
        <v>3675</v>
      </c>
      <c r="F1958">
        <v>12</v>
      </c>
      <c r="H1958">
        <f ca="1">_xlfn.IFNA(SUMIF(MG_3[Column3],Table6[POINTER],MG_3[TOTAL]),"")</f>
        <v>0</v>
      </c>
      <c r="I1958">
        <f ca="1">SUM(Table6[[#This Row],[AWAL]],Table6[[#This Row],[M_3]])</f>
        <v>12</v>
      </c>
    </row>
    <row r="1959" spans="2:9" hidden="1" x14ac:dyDescent="0.25">
      <c r="B1959" t="e">
        <f ca="1">MATCH(Table6[POINTER],MG_3[Column3],0)</f>
        <v>#N/A</v>
      </c>
      <c r="C19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stipa0910921x4848box</v>
      </c>
      <c r="D1959" t="s">
        <v>1947</v>
      </c>
      <c r="E1959" s="1" t="s">
        <v>3354</v>
      </c>
      <c r="F1959">
        <v>5</v>
      </c>
      <c r="H1959">
        <f ca="1">_xlfn.IFNA(SUMIF(MG_3[Column3],Table6[POINTER],MG_3[TOTAL]),"")</f>
        <v>0</v>
      </c>
      <c r="I1959">
        <f ca="1">SUM(Table6[[#This Row],[AWAL]],Table6[[#This Row],[M_3]])</f>
        <v>5</v>
      </c>
    </row>
    <row r="1960" spans="2:9" hidden="1" x14ac:dyDescent="0.25">
      <c r="B1960" t="e">
        <f ca="1">MATCH(Table6[POINTER],MG_3[Column3],0)</f>
        <v>#N/A</v>
      </c>
      <c r="C19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stipa093wtp1x1230box</v>
      </c>
      <c r="D1960" t="s">
        <v>1948</v>
      </c>
      <c r="E1960" s="1" t="s">
        <v>3373</v>
      </c>
      <c r="F1960">
        <v>16</v>
      </c>
      <c r="H1960">
        <f ca="1">_xlfn.IFNA(SUMIF(MG_3[Column3],Table6[POINTER],MG_3[TOTAL]),"")</f>
        <v>0</v>
      </c>
      <c r="I1960">
        <f ca="1">SUM(Table6[[#This Row],[AWAL]],Table6[[#This Row],[M_3]])</f>
        <v>16</v>
      </c>
    </row>
    <row r="1961" spans="2:9" hidden="1" x14ac:dyDescent="0.25">
      <c r="B1961" t="e">
        <f ca="1">MATCH(Table6[POINTER],MG_3[Column3],0)</f>
        <v>#N/A</v>
      </c>
      <c r="C19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stipa098boneka1x4020box</v>
      </c>
      <c r="D1961" t="s">
        <v>1949</v>
      </c>
      <c r="E1961" s="1" t="s">
        <v>3403</v>
      </c>
      <c r="F1961">
        <v>4</v>
      </c>
      <c r="H1961">
        <f ca="1">_xlfn.IFNA(SUMIF(MG_3[Column3],Table6[POINTER],MG_3[TOTAL]),"")</f>
        <v>0</v>
      </c>
      <c r="I1961">
        <f ca="1">SUM(Table6[[#This Row],[AWAL]],Table6[[#This Row],[M_3]])</f>
        <v>4</v>
      </c>
    </row>
    <row r="1962" spans="2:9" hidden="1" x14ac:dyDescent="0.25">
      <c r="B1962" t="e">
        <f ca="1">MATCH(Table6[POINTER],MG_3[Column3],0)</f>
        <v>#N/A</v>
      </c>
      <c r="C19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stipabjaddisney2680box</v>
      </c>
      <c r="D1962" t="s">
        <v>1950</v>
      </c>
      <c r="E1962" s="1" t="s">
        <v>3381</v>
      </c>
      <c r="F1962">
        <v>2</v>
      </c>
      <c r="H1962">
        <f ca="1">_xlfn.IFNA(SUMIF(MG_3[Column3],Table6[POINTER],MG_3[TOTAL]),"")</f>
        <v>0</v>
      </c>
      <c r="I1962">
        <f ca="1">SUM(Table6[[#This Row],[AWAL]],Table6[[#This Row],[M_3]])</f>
        <v>2</v>
      </c>
    </row>
    <row r="1963" spans="2:9" hidden="1" x14ac:dyDescent="0.25">
      <c r="B1963" t="e">
        <f ca="1">MATCH(Table6[POINTER],MG_3[Column3],0)</f>
        <v>#N/A</v>
      </c>
      <c r="C19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stipbentuklovewarnak6934120240ls</v>
      </c>
      <c r="D1963" t="s">
        <v>1951</v>
      </c>
      <c r="E1963" s="1" t="s">
        <v>3450</v>
      </c>
      <c r="F1963">
        <v>3</v>
      </c>
      <c r="H1963">
        <f ca="1">_xlfn.IFNA(SUMIF(MG_3[Column3],Table6[POINTER],MG_3[TOTAL]),"")</f>
        <v>0</v>
      </c>
      <c r="I1963">
        <f ca="1">SUM(Table6[[#This Row],[AWAL]],Table6[[#This Row],[M_3]])</f>
        <v>3</v>
      </c>
    </row>
    <row r="1964" spans="2:9" hidden="1" x14ac:dyDescent="0.25">
      <c r="B1964" t="e">
        <f ca="1">MATCH(Table6[POINTER],MG_3[Column3],0)</f>
        <v>#N/A</v>
      </c>
      <c r="C19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stipbf1093200pc</v>
      </c>
      <c r="D1964" t="s">
        <v>1952</v>
      </c>
      <c r="E1964" s="1" t="s">
        <v>3511</v>
      </c>
      <c r="F1964">
        <v>3</v>
      </c>
      <c r="H1964">
        <f ca="1">_xlfn.IFNA(SUMIF(MG_3[Column3],Table6[POINTER],MG_3[TOTAL]),"")</f>
        <v>0</v>
      </c>
      <c r="I1964">
        <f ca="1">SUM(Table6[[#This Row],[AWAL]],Table6[[#This Row],[M_3]])</f>
        <v>3</v>
      </c>
    </row>
    <row r="1965" spans="2:9" hidden="1" x14ac:dyDescent="0.25">
      <c r="B1965" t="e">
        <f ca="1">MATCH(Table6[POINTER],MG_3[Column3],0)</f>
        <v>#N/A</v>
      </c>
      <c r="C19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stipbonekasalju621920box</v>
      </c>
      <c r="D1965" t="s">
        <v>1953</v>
      </c>
      <c r="E1965" s="1" t="s">
        <v>3403</v>
      </c>
      <c r="F1965">
        <v>1</v>
      </c>
      <c r="H1965">
        <f ca="1">_xlfn.IFNA(SUMIF(MG_3[Column3],Table6[POINTER],MG_3[TOTAL]),"")</f>
        <v>0</v>
      </c>
      <c r="I1965">
        <f ca="1">SUM(Table6[[#This Row],[AWAL]],Table6[[#This Row],[M_3]])</f>
        <v>1</v>
      </c>
    </row>
    <row r="1966" spans="2:9" hidden="1" x14ac:dyDescent="0.25">
      <c r="B1966" t="e">
        <f ca="1">MATCH(Table6[POINTER],MG_3[Column3],0)</f>
        <v>#N/A</v>
      </c>
      <c r="C19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stipbrushc142284896ls</v>
      </c>
      <c r="D1966" t="s">
        <v>1954</v>
      </c>
      <c r="E1966" s="1" t="s">
        <v>3330</v>
      </c>
      <c r="F1966">
        <v>4</v>
      </c>
      <c r="H1966">
        <f ca="1">_xlfn.IFNA(SUMIF(MG_3[Column3],Table6[POINTER],MG_3[TOTAL]),"")</f>
        <v>0</v>
      </c>
      <c r="I1966">
        <f ca="1">SUM(Table6[[#This Row],[AWAL]],Table6[[#This Row],[M_3]])</f>
        <v>4</v>
      </c>
    </row>
    <row r="1967" spans="2:9" hidden="1" x14ac:dyDescent="0.25">
      <c r="B1967" t="e">
        <f ca="1">MATCH(Table6[POINTER],MG_3[Column3],0)</f>
        <v>#N/A</v>
      </c>
      <c r="C19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stipcollen3648box</v>
      </c>
      <c r="D1967" t="s">
        <v>1955</v>
      </c>
      <c r="E1967" s="1" t="s">
        <v>3354</v>
      </c>
      <c r="F1967">
        <v>2</v>
      </c>
      <c r="H1967">
        <f ca="1">_xlfn.IFNA(SUMIF(MG_3[Column3],Table6[POINTER],MG_3[TOTAL]),"")</f>
        <v>0</v>
      </c>
      <c r="I1967">
        <f ca="1">SUM(Table6[[#This Row],[AWAL]],Table6[[#This Row],[M_3]])</f>
        <v>2</v>
      </c>
    </row>
    <row r="1968" spans="2:9" hidden="1" x14ac:dyDescent="0.25">
      <c r="B1968" t="e">
        <f ca="1">MATCH(Table6[POINTER],MG_3[Column3],0)</f>
        <v>#N/A</v>
      </c>
      <c r="C19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stipdoraemon09312440box</v>
      </c>
      <c r="D1968" t="s">
        <v>1956</v>
      </c>
      <c r="E1968" s="1" t="s">
        <v>3376</v>
      </c>
      <c r="F1968">
        <v>7</v>
      </c>
      <c r="H1968">
        <f ca="1">_xlfn.IFNA(SUMIF(MG_3[Column3],Table6[POINTER],MG_3[TOTAL]),"")</f>
        <v>0</v>
      </c>
      <c r="I1968">
        <f ca="1">SUM(Table6[[#This Row],[AWAL]],Table6[[#This Row],[M_3]])</f>
        <v>7</v>
      </c>
    </row>
    <row r="1969" spans="2:9" hidden="1" x14ac:dyDescent="0.25">
      <c r="B1969" t="e">
        <f ca="1">MATCH(Table6[POINTER],MG_3[Column3],0)</f>
        <v>#N/A</v>
      </c>
      <c r="C19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stiper1318minion3040box</v>
      </c>
      <c r="D1969" t="s">
        <v>1957</v>
      </c>
      <c r="E1969" s="1" t="s">
        <v>3376</v>
      </c>
      <c r="F1969">
        <v>3</v>
      </c>
      <c r="H1969">
        <f ca="1">_xlfn.IFNA(SUMIF(MG_3[Column3],Table6[POINTER],MG_3[TOTAL]),"")</f>
        <v>0</v>
      </c>
      <c r="I1969">
        <f ca="1">SUM(Table6[[#This Row],[AWAL]],Table6[[#This Row],[M_3]])</f>
        <v>3</v>
      </c>
    </row>
    <row r="1970" spans="2:9" hidden="1" x14ac:dyDescent="0.25">
      <c r="B1970" t="e">
        <f ca="1">MATCH(Table6[POINTER],MG_3[Column3],0)</f>
        <v>#N/A</v>
      </c>
      <c r="C19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stiper2065lapis1box2480box</v>
      </c>
      <c r="D1970" t="s">
        <v>1958</v>
      </c>
      <c r="E1970" s="1" t="s">
        <v>3381</v>
      </c>
      <c r="F1970">
        <v>2</v>
      </c>
      <c r="H1970">
        <f ca="1">_xlfn.IFNA(SUMIF(MG_3[Column3],Table6[POINTER],MG_3[TOTAL]),"")</f>
        <v>0</v>
      </c>
      <c r="I1970">
        <f ca="1">SUM(Table6[[#This Row],[AWAL]],Table6[[#This Row],[M_3]])</f>
        <v>2</v>
      </c>
    </row>
    <row r="1971" spans="2:9" hidden="1" x14ac:dyDescent="0.25">
      <c r="B1971" t="e">
        <f ca="1">MATCH(Table6[POINTER],MG_3[Column3],0)</f>
        <v>#N/A</v>
      </c>
      <c r="C19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stipgirlspjgkyh811324box</v>
      </c>
      <c r="D1971" t="s">
        <v>1959</v>
      </c>
      <c r="E1971" s="1" t="s">
        <v>3375</v>
      </c>
      <c r="F1971">
        <v>2</v>
      </c>
      <c r="H1971">
        <f ca="1">_xlfn.IFNA(SUMIF(MG_3[Column3],Table6[POINTER],MG_3[TOTAL]),"")</f>
        <v>0</v>
      </c>
      <c r="I1971">
        <f ca="1">SUM(Table6[[#This Row],[AWAL]],Table6[[#This Row],[M_3]])</f>
        <v>2</v>
      </c>
    </row>
    <row r="1972" spans="2:9" hidden="1" x14ac:dyDescent="0.25">
      <c r="B1972" t="e">
        <f ca="1">MATCH(Table6[POINTER],MG_3[Column3],0)</f>
        <v>#N/A</v>
      </c>
      <c r="C19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stiphkbesar676460120ls</v>
      </c>
      <c r="D1972" t="s">
        <v>1960</v>
      </c>
      <c r="E1972" s="1" t="s">
        <v>3329</v>
      </c>
      <c r="F1972">
        <v>47</v>
      </c>
      <c r="H1972">
        <f ca="1">_xlfn.IFNA(SUMIF(MG_3[Column3],Table6[POINTER],MG_3[TOTAL]),"")</f>
        <v>0</v>
      </c>
      <c r="I1972">
        <f ca="1">SUM(Table6[[#This Row],[AWAL]],Table6[[#This Row],[M_3]])</f>
        <v>47</v>
      </c>
    </row>
    <row r="1973" spans="2:9" hidden="1" x14ac:dyDescent="0.25">
      <c r="B1973" t="e">
        <f ca="1">MATCH(Table6[POINTER],MG_3[Column3],0)</f>
        <v>#N/A</v>
      </c>
      <c r="C19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stiphkk6762120pcblk240ls</v>
      </c>
      <c r="D1973" t="s">
        <v>1961</v>
      </c>
      <c r="E1973" s="1" t="s">
        <v>3450</v>
      </c>
      <c r="F1973">
        <v>48</v>
      </c>
      <c r="H1973">
        <f ca="1">_xlfn.IFNA(SUMIF(MG_3[Column3],Table6[POINTER],MG_3[TOTAL]),"")</f>
        <v>0</v>
      </c>
      <c r="I1973">
        <f ca="1">SUM(Table6[[#This Row],[AWAL]],Table6[[#This Row],[M_3]])</f>
        <v>48</v>
      </c>
    </row>
    <row r="1974" spans="2:9" hidden="1" x14ac:dyDescent="0.25">
      <c r="B1974" t="e">
        <f ca="1">MATCH(Table6[POINTER],MG_3[Column3],0)</f>
        <v>#N/A</v>
      </c>
      <c r="C19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stipjumbo1038bighero30box</v>
      </c>
      <c r="D1974" t="s">
        <v>1962</v>
      </c>
      <c r="E1974" s="1" t="s">
        <v>3373</v>
      </c>
      <c r="F1974">
        <v>1</v>
      </c>
      <c r="H1974">
        <f ca="1">_xlfn.IFNA(SUMIF(MG_3[Column3],Table6[POINTER],MG_3[TOTAL]),"")</f>
        <v>0</v>
      </c>
      <c r="I1974">
        <f ca="1">SUM(Table6[[#This Row],[AWAL]],Table6[[#This Row],[M_3]])</f>
        <v>1</v>
      </c>
    </row>
    <row r="1975" spans="2:9" hidden="1" x14ac:dyDescent="0.25">
      <c r="B1975" t="e">
        <f ca="1">MATCH(Table6[POINTER],MG_3[Column3],0)</f>
        <v>#N/A</v>
      </c>
      <c r="C19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stipjumbodisney47102440box</v>
      </c>
      <c r="D1975" t="s">
        <v>1963</v>
      </c>
      <c r="E1975" s="1" t="s">
        <v>3376</v>
      </c>
      <c r="F1975">
        <v>1</v>
      </c>
      <c r="H1975">
        <f ca="1">_xlfn.IFNA(SUMIF(MG_3[Column3],Table6[POINTER],MG_3[TOTAL]),"")</f>
        <v>0</v>
      </c>
      <c r="I1975">
        <f ca="1">SUM(Table6[[#This Row],[AWAL]],Table6[[#This Row],[M_3]])</f>
        <v>1</v>
      </c>
    </row>
    <row r="1976" spans="2:9" hidden="1" x14ac:dyDescent="0.25">
      <c r="B1976" t="e">
        <f ca="1">MATCH(Table6[POINTER],MG_3[Column3],0)</f>
        <v>#N/A</v>
      </c>
      <c r="C19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stipjx99002setasahanapplebear24pc20box</v>
      </c>
      <c r="D1976" t="s">
        <v>1964</v>
      </c>
      <c r="E1976" s="1" t="s">
        <v>3403</v>
      </c>
      <c r="F1976">
        <v>4</v>
      </c>
      <c r="H1976">
        <f ca="1">_xlfn.IFNA(SUMIF(MG_3[Column3],Table6[POINTER],MG_3[TOTAL]),"")</f>
        <v>0</v>
      </c>
      <c r="I1976">
        <f ca="1">SUM(Table6[[#This Row],[AWAL]],Table6[[#This Row],[M_3]])</f>
        <v>4</v>
      </c>
    </row>
    <row r="1977" spans="2:9" hidden="1" x14ac:dyDescent="0.25">
      <c r="B1977" t="e">
        <f ca="1">MATCH(Table6[POINTER],MG_3[Column3],0)</f>
        <v>#N/A</v>
      </c>
      <c r="C19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stipjx99009kursigoyang24pc36box</v>
      </c>
      <c r="D1977" t="s">
        <v>1965</v>
      </c>
      <c r="E1977" s="1" t="s">
        <v>3355</v>
      </c>
      <c r="F1977">
        <v>1</v>
      </c>
      <c r="H1977">
        <f ca="1">_xlfn.IFNA(SUMIF(MG_3[Column3],Table6[POINTER],MG_3[TOTAL]),"")</f>
        <v>0</v>
      </c>
      <c r="I1977">
        <f ca="1">SUM(Table6[[#This Row],[AWAL]],Table6[[#This Row],[M_3]])</f>
        <v>1</v>
      </c>
    </row>
    <row r="1978" spans="2:9" hidden="1" x14ac:dyDescent="0.25">
      <c r="B1978" t="e">
        <f ca="1">MATCH(Table6[POINTER],MG_3[Column3],0)</f>
        <v>#N/A</v>
      </c>
      <c r="C19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stipkucing6171robot619316box</v>
      </c>
      <c r="D1978" t="s">
        <v>1966</v>
      </c>
      <c r="E1978" s="1" t="s">
        <v>3443</v>
      </c>
      <c r="F1978">
        <v>2</v>
      </c>
      <c r="H1978">
        <f ca="1">_xlfn.IFNA(SUMIF(MG_3[Column3],Table6[POINTER],MG_3[TOTAL]),"")</f>
        <v>0</v>
      </c>
      <c r="I1978">
        <f ca="1">SUM(Table6[[#This Row],[AWAL]],Table6[[#This Row],[M_3]])</f>
        <v>2</v>
      </c>
    </row>
    <row r="1979" spans="2:9" hidden="1" x14ac:dyDescent="0.25">
      <c r="B1979" t="e">
        <f ca="1">MATCH(Table6[POINTER],MG_3[Column3],0)</f>
        <v>#N/A</v>
      </c>
      <c r="C19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stipmatahari0025100disp</v>
      </c>
      <c r="D1979" t="s">
        <v>1967</v>
      </c>
      <c r="E1979" s="1" t="s">
        <v>3527</v>
      </c>
      <c r="F1979">
        <v>3</v>
      </c>
      <c r="H1979">
        <f ca="1">_xlfn.IFNA(SUMIF(MG_3[Column3],Table6[POINTER],MG_3[TOTAL]),"")</f>
        <v>0</v>
      </c>
      <c r="I1979">
        <f ca="1">SUM(Table6[[#This Row],[AWAL]],Table6[[#This Row],[M_3]])</f>
        <v>3</v>
      </c>
    </row>
    <row r="1980" spans="2:9" hidden="1" x14ac:dyDescent="0.25">
      <c r="B1980" t="e">
        <f ca="1">MATCH(Table6[POINTER],MG_3[Column3],0)</f>
        <v>#N/A</v>
      </c>
      <c r="C19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stipminion3640box</v>
      </c>
      <c r="D1980" t="s">
        <v>1968</v>
      </c>
      <c r="E1980" s="1" t="s">
        <v>3376</v>
      </c>
      <c r="F1980">
        <v>29</v>
      </c>
      <c r="H1980">
        <f ca="1">_xlfn.IFNA(SUMIF(MG_3[Column3],Table6[POINTER],MG_3[TOTAL]),"")</f>
        <v>0</v>
      </c>
      <c r="I1980">
        <f ca="1">SUM(Table6[[#This Row],[AWAL]],Table6[[#This Row],[M_3]])</f>
        <v>29</v>
      </c>
    </row>
    <row r="1981" spans="2:9" hidden="1" x14ac:dyDescent="0.25">
      <c r="B1981" t="e">
        <f ca="1">MATCH(Table6[POINTER],MG_3[Column3],0)</f>
        <v>#N/A</v>
      </c>
      <c r="C19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stipminion1316173640pak</v>
      </c>
      <c r="D1981" t="s">
        <v>1969</v>
      </c>
      <c r="E1981" s="1" t="s">
        <v>3677</v>
      </c>
      <c r="F1981">
        <v>30</v>
      </c>
      <c r="H1981">
        <f ca="1">_xlfn.IFNA(SUMIF(MG_3[Column3],Table6[POINTER],MG_3[TOTAL]),"")</f>
        <v>0</v>
      </c>
      <c r="I1981">
        <f ca="1">SUM(Table6[[#This Row],[AWAL]],Table6[[#This Row],[M_3]])</f>
        <v>30</v>
      </c>
    </row>
    <row r="1982" spans="2:9" hidden="1" x14ac:dyDescent="0.25">
      <c r="B1982" t="e">
        <f ca="1">MATCH(Table6[POINTER],MG_3[Column3],0)</f>
        <v>#N/A</v>
      </c>
      <c r="C19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stipminion6763120k240ls</v>
      </c>
      <c r="D1982" t="s">
        <v>1970</v>
      </c>
      <c r="E1982" s="1" t="s">
        <v>3450</v>
      </c>
      <c r="F1982">
        <v>37</v>
      </c>
      <c r="H1982">
        <f ca="1">_xlfn.IFNA(SUMIF(MG_3[Column3],Table6[POINTER],MG_3[TOTAL]),"")</f>
        <v>0</v>
      </c>
      <c r="I1982">
        <f ca="1">SUM(Table6[[#This Row],[AWAL]],Table6[[#This Row],[M_3]])</f>
        <v>37</v>
      </c>
    </row>
    <row r="1983" spans="2:9" hidden="1" x14ac:dyDescent="0.25">
      <c r="B1983" t="e">
        <f ca="1">MATCH(Table6[POINTER],MG_3[Column3],0)</f>
        <v>#N/A</v>
      </c>
      <c r="C19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stipminionb676560120ls</v>
      </c>
      <c r="D1983" t="s">
        <v>1971</v>
      </c>
      <c r="E1983" s="1" t="s">
        <v>3329</v>
      </c>
      <c r="F1983">
        <v>61</v>
      </c>
      <c r="H1983">
        <f ca="1">_xlfn.IFNA(SUMIF(MG_3[Column3],Table6[POINTER],MG_3[TOTAL]),"")</f>
        <v>0</v>
      </c>
      <c r="I1983">
        <f ca="1">SUM(Table6[[#This Row],[AWAL]],Table6[[#This Row],[M_3]])</f>
        <v>61</v>
      </c>
    </row>
    <row r="1984" spans="2:9" hidden="1" x14ac:dyDescent="0.25">
      <c r="B1984" t="e">
        <f ca="1">MATCH(Table6[POINTER],MG_3[Column3],0)</f>
        <v>#N/A</v>
      </c>
      <c r="C19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stipmk01mmouse1x10020box</v>
      </c>
      <c r="D1984" t="s">
        <v>1972</v>
      </c>
      <c r="E1984" s="1" t="s">
        <v>3403</v>
      </c>
      <c r="F1984">
        <v>2</v>
      </c>
      <c r="H1984">
        <f ca="1">_xlfn.IFNA(SUMIF(MG_3[Column3],Table6[POINTER],MG_3[TOTAL]),"")</f>
        <v>0</v>
      </c>
      <c r="I1984">
        <f ca="1">SUM(Table6[[#This Row],[AWAL]],Table6[[#This Row],[M_3]])</f>
        <v>2</v>
      </c>
    </row>
    <row r="1985" spans="2:9" hidden="1" x14ac:dyDescent="0.25">
      <c r="B1985" t="e">
        <f ca="1">MATCH(Table6[POINTER],MG_3[Column3],0)</f>
        <v>#N/A</v>
      </c>
      <c r="C19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stipmonokuroboovalbmnk8282480box</v>
      </c>
      <c r="D1985" t="s">
        <v>1973</v>
      </c>
      <c r="E1985" s="1" t="s">
        <v>3381</v>
      </c>
      <c r="F1985">
        <v>8</v>
      </c>
      <c r="H1985">
        <f ca="1">_xlfn.IFNA(SUMIF(MG_3[Column3],Table6[POINTER],MG_3[TOTAL]),"")</f>
        <v>0</v>
      </c>
      <c r="I1985">
        <f ca="1">SUM(Table6[[#This Row],[AWAL]],Table6[[#This Row],[M_3]])</f>
        <v>8</v>
      </c>
    </row>
    <row r="1986" spans="2:9" hidden="1" x14ac:dyDescent="0.25">
      <c r="B1986" t="e">
        <f ca="1">MATCH(Table6[POINTER],MG_3[Column3],0)</f>
        <v>#N/A</v>
      </c>
      <c r="C19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stipmonokuroboovaltgmnk8272480box</v>
      </c>
      <c r="D1986" t="s">
        <v>1974</v>
      </c>
      <c r="E1986" s="1" t="s">
        <v>3381</v>
      </c>
      <c r="F1986">
        <v>3</v>
      </c>
      <c r="H1986">
        <f ca="1">_xlfn.IFNA(SUMIF(MG_3[Column3],Table6[POINTER],MG_3[TOTAL]),"")</f>
        <v>0</v>
      </c>
      <c r="I1986">
        <f ca="1">SUM(Table6[[#This Row],[AWAL]],Table6[[#This Row],[M_3]])</f>
        <v>3</v>
      </c>
    </row>
    <row r="1987" spans="2:9" hidden="1" x14ac:dyDescent="0.25">
      <c r="B1987" t="e">
        <f ca="1">MATCH(Table6[POINTER],MG_3[Column3],0)</f>
        <v>#N/A</v>
      </c>
      <c r="C19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stipms2078magic3621box</v>
      </c>
      <c r="D1987" t="s">
        <v>1975</v>
      </c>
      <c r="E1987" s="1" t="s">
        <v>3678</v>
      </c>
      <c r="F1987">
        <v>1</v>
      </c>
      <c r="H1987">
        <f ca="1">_xlfn.IFNA(SUMIF(MG_3[Column3],Table6[POINTER],MG_3[TOTAL]),"")</f>
        <v>0</v>
      </c>
      <c r="I1987">
        <f ca="1">SUM(Table6[[#This Row],[AWAL]],Table6[[#This Row],[M_3]])</f>
        <v>1</v>
      </c>
    </row>
    <row r="1988" spans="2:9" hidden="1" x14ac:dyDescent="0.25">
      <c r="B1988" t="e">
        <f ca="1">MATCH(Table6[POINTER],MG_3[Column3],0)</f>
        <v>#N/A</v>
      </c>
      <c r="C19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stipp092pc4848box</v>
      </c>
      <c r="D1988" t="s">
        <v>1976</v>
      </c>
      <c r="E1988" s="1" t="s">
        <v>3354</v>
      </c>
      <c r="F1988">
        <v>1</v>
      </c>
      <c r="H1988">
        <f ca="1">_xlfn.IFNA(SUMIF(MG_3[Column3],Table6[POINTER],MG_3[TOTAL]),"")</f>
        <v>0</v>
      </c>
      <c r="I1988">
        <f ca="1">SUM(Table6[[#This Row],[AWAL]],Table6[[#This Row],[M_3]])</f>
        <v>1</v>
      </c>
    </row>
    <row r="1989" spans="2:9" hidden="1" x14ac:dyDescent="0.25">
      <c r="B1989" t="e">
        <f ca="1">MATCH(Table6[POINTER],MG_3[Column3],0)</f>
        <v>#N/A</v>
      </c>
      <c r="C19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stiprc600864box24</v>
      </c>
      <c r="D1989" t="s">
        <v>1977</v>
      </c>
      <c r="E1989" s="1" t="s">
        <v>3679</v>
      </c>
      <c r="F1989">
        <v>19</v>
      </c>
      <c r="H1989">
        <f ca="1">_xlfn.IFNA(SUMIF(MG_3[Column3],Table6[POINTER],MG_3[TOTAL]),"")</f>
        <v>0</v>
      </c>
      <c r="I1989">
        <f ca="1">SUM(Table6[[#This Row],[AWAL]],Table6[[#This Row],[M_3]])</f>
        <v>19</v>
      </c>
    </row>
    <row r="1990" spans="2:9" hidden="1" x14ac:dyDescent="0.25">
      <c r="B1990" t="e">
        <f ca="1">MATCH(Table6[POINTER],MG_3[Column3],0)</f>
        <v>#N/A</v>
      </c>
      <c r="C19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stiprc60314848box</v>
      </c>
      <c r="D1990" t="s">
        <v>1978</v>
      </c>
      <c r="E1990" s="1" t="s">
        <v>3354</v>
      </c>
      <c r="F1990">
        <v>2</v>
      </c>
      <c r="H1990">
        <f ca="1">_xlfn.IFNA(SUMIF(MG_3[Column3],Table6[POINTER],MG_3[TOTAL]),"")</f>
        <v>0</v>
      </c>
      <c r="I1990">
        <f ca="1">SUM(Table6[[#This Row],[AWAL]],Table6[[#This Row],[M_3]])</f>
        <v>2</v>
      </c>
    </row>
    <row r="1991" spans="2:9" hidden="1" x14ac:dyDescent="0.25">
      <c r="B1991" t="e">
        <f ca="1">MATCH(Table6[POINTER],MG_3[Column3],0)</f>
        <v>#N/A</v>
      </c>
      <c r="C19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stiprc603248box</v>
      </c>
      <c r="D1991" t="s">
        <v>1979</v>
      </c>
      <c r="E1991" s="1" t="s">
        <v>3354</v>
      </c>
      <c r="F1991">
        <v>1</v>
      </c>
      <c r="H1991">
        <f ca="1">_xlfn.IFNA(SUMIF(MG_3[Column3],Table6[POINTER],MG_3[TOTAL]),"")</f>
        <v>0</v>
      </c>
      <c r="I1991">
        <f ca="1">SUM(Table6[[#This Row],[AWAL]],Table6[[#This Row],[M_3]])</f>
        <v>1</v>
      </c>
    </row>
    <row r="1992" spans="2:9" hidden="1" x14ac:dyDescent="0.25">
      <c r="B1992" t="e">
        <f ca="1">MATCH(Table6[POINTER],MG_3[Column3],0)</f>
        <v>#N/A</v>
      </c>
      <c r="C19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stiprc603448box</v>
      </c>
      <c r="D1992" t="s">
        <v>1980</v>
      </c>
      <c r="E1992" s="1" t="s">
        <v>3354</v>
      </c>
      <c r="F1992">
        <v>1</v>
      </c>
      <c r="H1992">
        <f ca="1">_xlfn.IFNA(SUMIF(MG_3[Column3],Table6[POINTER],MG_3[TOTAL]),"")</f>
        <v>0</v>
      </c>
      <c r="I1992">
        <f ca="1">SUM(Table6[[#This Row],[AWAL]],Table6[[#This Row],[M_3]])</f>
        <v>1</v>
      </c>
    </row>
    <row r="1993" spans="2:9" hidden="1" x14ac:dyDescent="0.25">
      <c r="B1993" t="e">
        <f ca="1">MATCH(Table6[POINTER],MG_3[Column3],0)</f>
        <v>#N/A</v>
      </c>
      <c r="C19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stiprc603548box</v>
      </c>
      <c r="D1993" t="s">
        <v>1981</v>
      </c>
      <c r="E1993" s="1" t="s">
        <v>3354</v>
      </c>
      <c r="F1993">
        <v>3</v>
      </c>
      <c r="H1993">
        <f ca="1">_xlfn.IFNA(SUMIF(MG_3[Column3],Table6[POINTER],MG_3[TOTAL]),"")</f>
        <v>0</v>
      </c>
      <c r="I1993">
        <f ca="1">SUM(Table6[[#This Row],[AWAL]],Table6[[#This Row],[M_3]])</f>
        <v>3</v>
      </c>
    </row>
    <row r="1994" spans="2:9" hidden="1" x14ac:dyDescent="0.25">
      <c r="B1994" t="e">
        <f ca="1">MATCH(Table6[POINTER],MG_3[Column3],0)</f>
        <v>#N/A</v>
      </c>
      <c r="C19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stiprc603748box</v>
      </c>
      <c r="D1994" t="s">
        <v>1982</v>
      </c>
      <c r="E1994" s="1" t="s">
        <v>3354</v>
      </c>
      <c r="F1994">
        <v>2</v>
      </c>
      <c r="H1994">
        <f ca="1">_xlfn.IFNA(SUMIF(MG_3[Column3],Table6[POINTER],MG_3[TOTAL]),"")</f>
        <v>0</v>
      </c>
      <c r="I1994">
        <f ca="1">SUM(Table6[[#This Row],[AWAL]],Table6[[#This Row],[M_3]])</f>
        <v>2</v>
      </c>
    </row>
    <row r="1995" spans="2:9" hidden="1" x14ac:dyDescent="0.25">
      <c r="B1995" t="e">
        <f ca="1">MATCH(Table6[POINTER],MG_3[Column3],0)</f>
        <v>#N/A</v>
      </c>
      <c r="C19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stipsika369besar50pk</v>
      </c>
      <c r="D1995" t="s">
        <v>1983</v>
      </c>
      <c r="E1995" s="1" t="s">
        <v>3408</v>
      </c>
      <c r="F1995">
        <v>20</v>
      </c>
      <c r="H1995">
        <f ca="1">_xlfn.IFNA(SUMIF(MG_3[Column3],Table6[POINTER],MG_3[TOTAL]),"")</f>
        <v>0</v>
      </c>
      <c r="I1995">
        <f ca="1">SUM(Table6[[#This Row],[AWAL]],Table6[[#This Row],[M_3]])</f>
        <v>20</v>
      </c>
    </row>
    <row r="1996" spans="2:9" hidden="1" x14ac:dyDescent="0.25">
      <c r="B1996" t="e">
        <f ca="1">MATCH(Table6[POINTER],MG_3[Column3],0)</f>
        <v>#N/A</v>
      </c>
      <c r="C19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stiptb16023075ls</v>
      </c>
      <c r="D1996" t="s">
        <v>1984</v>
      </c>
      <c r="E1996" s="1" t="s">
        <v>3680</v>
      </c>
      <c r="F1996">
        <v>20</v>
      </c>
      <c r="H1996">
        <f ca="1">_xlfn.IFNA(SUMIF(MG_3[Column3],Table6[POINTER],MG_3[TOTAL]),"")</f>
        <v>0</v>
      </c>
      <c r="I1996">
        <f ca="1">SUM(Table6[[#This Row],[AWAL]],Table6[[#This Row],[M_3]])</f>
        <v>20</v>
      </c>
    </row>
    <row r="1997" spans="2:9" hidden="1" x14ac:dyDescent="0.25">
      <c r="B1997" t="e">
        <f ca="1">MATCH(Table6[POINTER],MG_3[Column3],0)</f>
        <v>#N/A</v>
      </c>
      <c r="C19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stiptb1605301080pc</v>
      </c>
      <c r="D1997" t="s">
        <v>1985</v>
      </c>
      <c r="E1997" s="1" t="s">
        <v>3681</v>
      </c>
      <c r="F1997">
        <v>50</v>
      </c>
      <c r="H1997">
        <f ca="1">_xlfn.IFNA(SUMIF(MG_3[Column3],Table6[POINTER],MG_3[TOTAL]),"")</f>
        <v>0</v>
      </c>
      <c r="I1997">
        <f ca="1">SUM(Table6[[#This Row],[AWAL]],Table6[[#This Row],[M_3]])</f>
        <v>50</v>
      </c>
    </row>
    <row r="1998" spans="2:9" hidden="1" x14ac:dyDescent="0.25">
      <c r="B1998" t="e">
        <f ca="1">MATCH(Table6[POINTER],MG_3[Column3],0)</f>
        <v>#N/A</v>
      </c>
      <c r="C19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stiptb800030box</v>
      </c>
      <c r="D1998" t="s">
        <v>1986</v>
      </c>
      <c r="E1998" s="1" t="s">
        <v>3373</v>
      </c>
      <c r="F1998">
        <v>34</v>
      </c>
      <c r="H1998">
        <f ca="1">_xlfn.IFNA(SUMIF(MG_3[Column3],Table6[POINTER],MG_3[TOTAL]),"")</f>
        <v>0</v>
      </c>
      <c r="I1998">
        <f ca="1">SUM(Table6[[#This Row],[AWAL]],Table6[[#This Row],[M_3]])</f>
        <v>34</v>
      </c>
    </row>
    <row r="1999" spans="2:9" hidden="1" x14ac:dyDescent="0.25">
      <c r="B1999" t="e">
        <f ca="1">MATCH(Table6[POINTER],MG_3[Column3],0)</f>
        <v>#N/A</v>
      </c>
      <c r="C19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stiptb805930box</v>
      </c>
      <c r="D1999" t="s">
        <v>1987</v>
      </c>
      <c r="E1999" s="1" t="s">
        <v>3373</v>
      </c>
      <c r="F1999">
        <v>62</v>
      </c>
      <c r="H1999">
        <f ca="1">_xlfn.IFNA(SUMIF(MG_3[Column3],Table6[POINTER],MG_3[TOTAL]),"")</f>
        <v>0</v>
      </c>
      <c r="I1999">
        <f ca="1">SUM(Table6[[#This Row],[AWAL]],Table6[[#This Row],[M_3]])</f>
        <v>62</v>
      </c>
    </row>
    <row r="2000" spans="2:9" hidden="1" x14ac:dyDescent="0.25">
      <c r="B2000" t="e">
        <f ca="1">MATCH(Table6[POINTER],MG_3[Column3],0)</f>
        <v>#N/A</v>
      </c>
      <c r="C20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stiptb806630box</v>
      </c>
      <c r="D2000" t="s">
        <v>1988</v>
      </c>
      <c r="E2000" s="1" t="s">
        <v>3373</v>
      </c>
      <c r="F2000">
        <v>30</v>
      </c>
      <c r="H2000">
        <f ca="1">_xlfn.IFNA(SUMIF(MG_3[Column3],Table6[POINTER],MG_3[TOTAL]),"")</f>
        <v>0</v>
      </c>
      <c r="I2000">
        <f ca="1">SUM(Table6[[#This Row],[AWAL]],Table6[[#This Row],[M_3]])</f>
        <v>30</v>
      </c>
    </row>
    <row r="2001" spans="2:9" hidden="1" x14ac:dyDescent="0.25">
      <c r="B2001" t="e">
        <f ca="1">MATCH(Table6[POINTER],MG_3[Column3],0)</f>
        <v>#N/A</v>
      </c>
      <c r="C20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stiptb98563060ls</v>
      </c>
      <c r="D2001" t="s">
        <v>1989</v>
      </c>
      <c r="E2001" s="1" t="s">
        <v>3332</v>
      </c>
      <c r="F2001">
        <v>17</v>
      </c>
      <c r="H2001">
        <f ca="1">_xlfn.IFNA(SUMIF(MG_3[Column3],Table6[POINTER],MG_3[TOTAL]),"")</f>
        <v>0</v>
      </c>
      <c r="I2001">
        <f ca="1">SUM(Table6[[#This Row],[AWAL]],Table6[[#This Row],[M_3]])</f>
        <v>17</v>
      </c>
    </row>
    <row r="2002" spans="2:9" hidden="1" x14ac:dyDescent="0.25">
      <c r="B2002" t="e">
        <f ca="1">MATCH(Table6[POINTER],MG_3[Column3],0)</f>
        <v>#N/A</v>
      </c>
      <c r="C20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stiptb98653660ls</v>
      </c>
      <c r="D2002" t="s">
        <v>1990</v>
      </c>
      <c r="E2002" s="1" t="s">
        <v>3332</v>
      </c>
      <c r="F2002">
        <v>8</v>
      </c>
      <c r="H2002">
        <f ca="1">_xlfn.IFNA(SUMIF(MG_3[Column3],Table6[POINTER],MG_3[TOTAL]),"")</f>
        <v>0</v>
      </c>
      <c r="I2002">
        <f ca="1">SUM(Table6[[#This Row],[AWAL]],Table6[[#This Row],[M_3]])</f>
        <v>8</v>
      </c>
    </row>
    <row r="2003" spans="2:9" hidden="1" x14ac:dyDescent="0.25">
      <c r="B2003" t="e">
        <f ca="1">MATCH(Table6[POINTER],MG_3[Column3],0)</f>
        <v>#N/A</v>
      </c>
      <c r="C20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stiptb986660120ls</v>
      </c>
      <c r="D2003" t="s">
        <v>1991</v>
      </c>
      <c r="E2003" s="1" t="s">
        <v>3329</v>
      </c>
      <c r="F2003">
        <v>24</v>
      </c>
      <c r="H2003">
        <f ca="1">_xlfn.IFNA(SUMIF(MG_3[Column3],Table6[POINTER],MG_3[TOTAL]),"")</f>
        <v>0</v>
      </c>
      <c r="I2003">
        <f ca="1">SUM(Table6[[#This Row],[AWAL]],Table6[[#This Row],[M_3]])</f>
        <v>24</v>
      </c>
    </row>
    <row r="2004" spans="2:9" hidden="1" x14ac:dyDescent="0.25">
      <c r="B2004" t="e">
        <f ca="1">MATCH(Table6[POINTER],MG_3[Column3],0)</f>
        <v>#N/A</v>
      </c>
      <c r="C20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stiptoples1341x50panda12box</v>
      </c>
      <c r="D2004" t="s">
        <v>1992</v>
      </c>
      <c r="E2004" s="1" t="s">
        <v>3535</v>
      </c>
      <c r="F2004">
        <v>12</v>
      </c>
      <c r="H2004">
        <f ca="1">_xlfn.IFNA(SUMIF(MG_3[Column3],Table6[POINTER],MG_3[TOTAL]),"")</f>
        <v>0</v>
      </c>
      <c r="I2004">
        <f ca="1">SUM(Table6[[#This Row],[AWAL]],Table6[[#This Row],[M_3]])</f>
        <v>12</v>
      </c>
    </row>
    <row r="2005" spans="2:9" hidden="1" x14ac:dyDescent="0.25">
      <c r="B2005" t="e">
        <f ca="1">MATCH(Table6[POINTER],MG_3[Column3],0)</f>
        <v>#N/A</v>
      </c>
      <c r="C20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stiptrifello300b50box</v>
      </c>
      <c r="D2005" t="s">
        <v>1993</v>
      </c>
      <c r="E2005" s="1" t="s">
        <v>3502</v>
      </c>
      <c r="F2005">
        <v>2</v>
      </c>
      <c r="H2005">
        <f ca="1">_xlfn.IFNA(SUMIF(MG_3[Column3],Table6[POINTER],MG_3[TOTAL]),"")</f>
        <v>0</v>
      </c>
      <c r="I2005">
        <f ca="1">SUM(Table6[[#This Row],[AWAL]],Table6[[#This Row],[M_3]])</f>
        <v>2</v>
      </c>
    </row>
    <row r="2006" spans="2:9" hidden="1" x14ac:dyDescent="0.25">
      <c r="B2006" t="e">
        <f ca="1">MATCH(Table6[POINTER],MG_3[Column3],0)</f>
        <v>#N/A</v>
      </c>
      <c r="C20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stiptrifellotf377@2440box</v>
      </c>
      <c r="D2006" t="s">
        <v>1994</v>
      </c>
      <c r="E2006" s="1" t="s">
        <v>3376</v>
      </c>
      <c r="F2006">
        <v>4</v>
      </c>
      <c r="H2006">
        <f ca="1">_xlfn.IFNA(SUMIF(MG_3[Column3],Table6[POINTER],MG_3[TOTAL]),"")</f>
        <v>0</v>
      </c>
      <c r="I2006">
        <f ca="1">SUM(Table6[[#This Row],[AWAL]],Table6[[#This Row],[M_3]])</f>
        <v>4</v>
      </c>
    </row>
    <row r="2007" spans="2:9" hidden="1" x14ac:dyDescent="0.25">
      <c r="B2007" t="e">
        <f ca="1">MATCH(Table6[POINTER],MG_3[Column3],0)</f>
        <v>#N/A</v>
      </c>
      <c r="C20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stipasahanm783024box</v>
      </c>
      <c r="D2007" t="s">
        <v>1995</v>
      </c>
      <c r="E2007" s="1" t="s">
        <v>3375</v>
      </c>
      <c r="F2007">
        <v>2</v>
      </c>
      <c r="H2007">
        <f ca="1">_xlfn.IFNA(SUMIF(MG_3[Column3],Table6[POINTER],MG_3[TOTAL]),"")</f>
        <v>0</v>
      </c>
      <c r="I2007">
        <f ca="1">SUM(Table6[[#This Row],[AWAL]],Table6[[#This Row],[M_3]])</f>
        <v>2</v>
      </c>
    </row>
    <row r="2008" spans="2:9" hidden="1" x14ac:dyDescent="0.25">
      <c r="B2008" t="e">
        <f ca="1">MATCH(Table6[POINTER],MG_3[Column3],0)</f>
        <v>#N/A</v>
      </c>
      <c r="C20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sulingtrend90024ls</v>
      </c>
      <c r="D2008" t="s">
        <v>1996</v>
      </c>
      <c r="E2008" s="1" t="s">
        <v>3310</v>
      </c>
      <c r="F2008">
        <v>4</v>
      </c>
      <c r="H2008">
        <f ca="1">_xlfn.IFNA(SUMIF(MG_3[Column3],Table6[POINTER],MG_3[TOTAL]),"")</f>
        <v>0</v>
      </c>
      <c r="I2008">
        <f ca="1">SUM(Table6[[#This Row],[AWAL]],Table6[[#This Row],[M_3]])</f>
        <v>4</v>
      </c>
    </row>
    <row r="2009" spans="2:9" hidden="1" x14ac:dyDescent="0.25">
      <c r="B2009" t="e">
        <f ca="1">MATCH(Table6[POINTER],MG_3[Column3],0)</f>
        <v>#N/A</v>
      </c>
      <c r="C20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sulingyamaha60pcs</v>
      </c>
      <c r="D2009" t="s">
        <v>1997</v>
      </c>
      <c r="E2009" s="1" t="s">
        <v>3440</v>
      </c>
      <c r="F2009">
        <v>11</v>
      </c>
      <c r="H2009">
        <f ca="1">_xlfn.IFNA(SUMIF(MG_3[Column3],Table6[POINTER],MG_3[TOTAL]),"")</f>
        <v>0</v>
      </c>
      <c r="I2009">
        <f ca="1">SUM(Table6[[#This Row],[AWAL]],Table6[[#This Row],[M_3]])</f>
        <v>11</v>
      </c>
    </row>
    <row r="2010" spans="2:9" hidden="1" x14ac:dyDescent="0.25">
      <c r="B2010" t="e">
        <f ca="1">MATCH(Table6[POINTER],MG_3[Column3],0)</f>
        <v>#N/A</v>
      </c>
      <c r="C20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superboxtoplatpsb24pc</v>
      </c>
      <c r="D2010" t="s">
        <v>1998</v>
      </c>
      <c r="E2010" s="1" t="s">
        <v>3682</v>
      </c>
      <c r="F2010">
        <v>5</v>
      </c>
      <c r="H2010">
        <f ca="1">_xlfn.IFNA(SUMIF(MG_3[Column3],Table6[POINTER],MG_3[TOTAL]),"")</f>
        <v>0</v>
      </c>
      <c r="I2010">
        <f ca="1">SUM(Table6[[#This Row],[AWAL]],Table6[[#This Row],[M_3]])</f>
        <v>5</v>
      </c>
    </row>
    <row r="2011" spans="2:9" hidden="1" x14ac:dyDescent="0.25">
      <c r="B2011" t="e">
        <f ca="1">MATCH(Table6[POINTER],MG_3[Column3],0)</f>
        <v>#N/A</v>
      </c>
      <c r="C20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talibatikputihbalpindo50lsn</v>
      </c>
      <c r="D2011" t="s">
        <v>1999</v>
      </c>
      <c r="E2011" s="1" t="s">
        <v>3478</v>
      </c>
      <c r="F2011">
        <v>45</v>
      </c>
      <c r="H2011">
        <f ca="1">_xlfn.IFNA(SUMIF(MG_3[Column3],Table6[POINTER],MG_3[TOTAL]),"")</f>
        <v>0</v>
      </c>
      <c r="I2011">
        <f ca="1">SUM(Table6[[#This Row],[AWAL]],Table6[[#This Row],[M_3]])</f>
        <v>45</v>
      </c>
    </row>
    <row r="2012" spans="2:9" hidden="1" x14ac:dyDescent="0.25">
      <c r="B2012" t="e">
        <f ca="1">MATCH(Table6[POINTER],MG_3[Column3],0)</f>
        <v>#N/A</v>
      </c>
      <c r="C20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talibatikputihtalpindo50lsn</v>
      </c>
      <c r="D2012" t="s">
        <v>2000</v>
      </c>
      <c r="E2012" s="1" t="s">
        <v>3478</v>
      </c>
      <c r="F2012">
        <v>30</v>
      </c>
      <c r="H2012">
        <f ca="1">_xlfn.IFNA(SUMIF(MG_3[Column3],Table6[POINTER],MG_3[TOTAL]),"")</f>
        <v>0</v>
      </c>
      <c r="I2012">
        <f ca="1">SUM(Table6[[#This Row],[AWAL]],Table6[[#This Row],[M_3]])</f>
        <v>30</v>
      </c>
    </row>
    <row r="2013" spans="2:9" hidden="1" x14ac:dyDescent="0.25">
      <c r="B2013" t="e">
        <f ca="1">MATCH(Table6[POINTER],MG_3[Column3],0)</f>
        <v>#N/A</v>
      </c>
      <c r="C20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talijepitcantolk5000</v>
      </c>
      <c r="D2013" t="s">
        <v>2001</v>
      </c>
      <c r="E2013" s="1">
        <v>5000</v>
      </c>
      <c r="F2013">
        <v>8</v>
      </c>
      <c r="H2013">
        <f ca="1">_xlfn.IFNA(SUMIF(MG_3[Column3],Table6[POINTER],MG_3[TOTAL]),"")</f>
        <v>0</v>
      </c>
      <c r="I2013">
        <f ca="1">SUM(Table6[[#This Row],[AWAL]],Table6[[#This Row],[M_3]])</f>
        <v>8</v>
      </c>
    </row>
    <row r="2014" spans="2:9" hidden="1" x14ac:dyDescent="0.25">
      <c r="B2014" t="e">
        <f ca="1">MATCH(Table6[POINTER],MG_3[Column3],0)</f>
        <v>#N/A</v>
      </c>
      <c r="C20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talijepithtbiasagading5000</v>
      </c>
      <c r="D2014" t="s">
        <v>2002</v>
      </c>
      <c r="E2014" s="1">
        <v>5000</v>
      </c>
      <c r="F2014">
        <v>3</v>
      </c>
      <c r="H2014">
        <f ca="1">_xlfn.IFNA(SUMIF(MG_3[Column3],Table6[POINTER],MG_3[TOTAL]),"")</f>
        <v>0</v>
      </c>
      <c r="I2014">
        <f ca="1">SUM(Table6[[#This Row],[AWAL]],Table6[[#This Row],[M_3]])</f>
        <v>3</v>
      </c>
    </row>
    <row r="2015" spans="2:9" hidden="1" x14ac:dyDescent="0.25">
      <c r="B2015" t="e">
        <f ca="1">MATCH(Table6[POINTER],MG_3[Column3],0)</f>
        <v>#N/A</v>
      </c>
      <c r="C20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talijepitmetalikk806m5000</v>
      </c>
      <c r="D2015" t="s">
        <v>2003</v>
      </c>
      <c r="E2015" s="1">
        <v>5000</v>
      </c>
      <c r="F2015">
        <v>4</v>
      </c>
      <c r="H2015">
        <f ca="1">_xlfn.IFNA(SUMIF(MG_3[Column3],Table6[POINTER],MG_3[TOTAL]),"")</f>
        <v>0</v>
      </c>
      <c r="I2015">
        <f ca="1">SUM(Table6[[#This Row],[AWAL]],Table6[[#This Row],[M_3]])</f>
        <v>4</v>
      </c>
    </row>
    <row r="2016" spans="2:9" hidden="1" x14ac:dyDescent="0.25">
      <c r="B2016" t="e">
        <f ca="1">MATCH(Table6[POINTER],MG_3[Column3],0)</f>
        <v>#N/A</v>
      </c>
      <c r="C20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talimetalikkecilb8k4ht2hj2500</v>
      </c>
      <c r="D2016" t="s">
        <v>2004</v>
      </c>
      <c r="E2016" s="1">
        <v>500</v>
      </c>
      <c r="F2016">
        <v>16</v>
      </c>
      <c r="H2016">
        <f ca="1">_xlfn.IFNA(SUMIF(MG_3[Column3],Table6[POINTER],MG_3[TOTAL]),"")</f>
        <v>0</v>
      </c>
      <c r="I2016">
        <f ca="1">SUM(Table6[[#This Row],[AWAL]],Table6[[#This Row],[M_3]])</f>
        <v>16</v>
      </c>
    </row>
    <row r="2017" spans="2:9" hidden="1" x14ac:dyDescent="0.25">
      <c r="B2017" t="e">
        <f ca="1">MATCH(Table6[POINTER],MG_3[Column3],0)</f>
        <v>#N/A</v>
      </c>
      <c r="C20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talimetalikbbr300</v>
      </c>
      <c r="D2017" t="s">
        <v>2005</v>
      </c>
      <c r="E2017" s="1">
        <v>300</v>
      </c>
      <c r="F2017">
        <v>2</v>
      </c>
      <c r="H2017">
        <f ca="1">_xlfn.IFNA(SUMIF(MG_3[Column3],Table6[POINTER],MG_3[TOTAL]),"")</f>
        <v>0</v>
      </c>
      <c r="I2017">
        <f ca="1">SUM(Table6[[#This Row],[AWAL]],Table6[[#This Row],[M_3]])</f>
        <v>2</v>
      </c>
    </row>
    <row r="2018" spans="2:9" hidden="1" x14ac:dyDescent="0.25">
      <c r="B2018" t="e">
        <f ca="1">MATCH(Table6[POINTER],MG_3[Column3],0)</f>
        <v>#N/A</v>
      </c>
      <c r="C20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talipeonyp35000</v>
      </c>
      <c r="D2018" t="s">
        <v>2006</v>
      </c>
      <c r="E2018" s="1">
        <v>5000</v>
      </c>
      <c r="F2018">
        <v>3</v>
      </c>
      <c r="H2018">
        <f ca="1">_xlfn.IFNA(SUMIF(MG_3[Column3],Table6[POINTER],MG_3[TOTAL]),"")</f>
        <v>0</v>
      </c>
      <c r="I2018">
        <f ca="1">SUM(Table6[[#This Row],[AWAL]],Table6[[#This Row],[M_3]])</f>
        <v>3</v>
      </c>
    </row>
    <row r="2019" spans="2:9" hidden="1" x14ac:dyDescent="0.25">
      <c r="B2019" t="e">
        <f ca="1">MATCH(Table6[POINTER],MG_3[Column3],0)</f>
        <v>#N/A</v>
      </c>
      <c r="C20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taliplk1004dy31x38talikur30ls</v>
      </c>
      <c r="D2019" t="s">
        <v>2007</v>
      </c>
      <c r="E2019" s="1" t="s">
        <v>3347</v>
      </c>
      <c r="F2019">
        <v>1</v>
      </c>
      <c r="H2019">
        <f ca="1">_xlfn.IFNA(SUMIF(MG_3[Column3],Table6[POINTER],MG_3[TOTAL]),"")</f>
        <v>0</v>
      </c>
      <c r="I2019">
        <f ca="1">SUM(Table6[[#This Row],[AWAL]],Table6[[#This Row],[M_3]])</f>
        <v>1</v>
      </c>
    </row>
    <row r="2020" spans="2:9" hidden="1" x14ac:dyDescent="0.25">
      <c r="B2020" t="e">
        <f ca="1">MATCH(Table6[POINTER],MG_3[Column3],0)</f>
        <v>#N/A</v>
      </c>
      <c r="C20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talitransparantyoyomontanahj22b112000</v>
      </c>
      <c r="D2020" t="s">
        <v>2008</v>
      </c>
      <c r="E2020" s="1">
        <v>2000</v>
      </c>
      <c r="F2020">
        <v>33</v>
      </c>
      <c r="H2020">
        <f ca="1">_xlfn.IFNA(SUMIF(MG_3[Column3],Table6[POINTER],MG_3[TOTAL]),"")</f>
        <v>0</v>
      </c>
      <c r="I2020">
        <f ca="1">SUM(Table6[[#This Row],[AWAL]],Table6[[#This Row],[M_3]])</f>
        <v>33</v>
      </c>
    </row>
    <row r="2021" spans="2:9" hidden="1" x14ac:dyDescent="0.25">
      <c r="B2021" t="e">
        <f ca="1">MATCH(Table6[POINTER],MG_3[Column3],0)</f>
        <v>#N/A</v>
      </c>
      <c r="C20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talitransparantyoyomontanaht5m222000</v>
      </c>
      <c r="D2021" t="s">
        <v>2009</v>
      </c>
      <c r="E2021" s="1">
        <v>2000</v>
      </c>
      <c r="F2021">
        <v>27</v>
      </c>
      <c r="H2021">
        <f ca="1">_xlfn.IFNA(SUMIF(MG_3[Column3],Table6[POINTER],MG_3[TOTAL]),"")</f>
        <v>0</v>
      </c>
      <c r="I2021">
        <f ca="1">SUM(Table6[[#This Row],[AWAL]],Table6[[#This Row],[M_3]])</f>
        <v>27</v>
      </c>
    </row>
    <row r="2022" spans="2:9" hidden="1" x14ac:dyDescent="0.25">
      <c r="B2022" t="e">
        <f ca="1">MATCH(Table6[POINTER],MG_3[Column3],0)</f>
        <v>#N/A</v>
      </c>
      <c r="C20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taliyoyomerahbutek2000pc</v>
      </c>
      <c r="D2022" t="s">
        <v>2010</v>
      </c>
      <c r="E2022" s="1" t="s">
        <v>3454</v>
      </c>
      <c r="F2022">
        <v>1</v>
      </c>
      <c r="H2022">
        <f ca="1">_xlfn.IFNA(SUMIF(MG_3[Column3],Table6[POINTER],MG_3[TOTAL]),"")</f>
        <v>0</v>
      </c>
      <c r="I2022">
        <f ca="1">SUM(Table6[[#This Row],[AWAL]],Table6[[#This Row],[M_3]])</f>
        <v>1</v>
      </c>
    </row>
    <row r="2023" spans="2:9" hidden="1" x14ac:dyDescent="0.25">
      <c r="B2023" t="e">
        <f ca="1">MATCH(Table6[POINTER],MG_3[Column3],0)</f>
        <v>#N/A</v>
      </c>
      <c r="C20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taliyoyoorange2000pc</v>
      </c>
      <c r="D2023" t="s">
        <v>2011</v>
      </c>
      <c r="E2023" s="1" t="s">
        <v>3454</v>
      </c>
      <c r="F2023">
        <v>1</v>
      </c>
      <c r="H2023">
        <f ca="1">_xlfn.IFNA(SUMIF(MG_3[Column3],Table6[POINTER],MG_3[TOTAL]),"")</f>
        <v>0</v>
      </c>
      <c r="I2023">
        <f ca="1">SUM(Table6[[#This Row],[AWAL]],Table6[[#This Row],[M_3]])</f>
        <v>1</v>
      </c>
    </row>
    <row r="2024" spans="2:9" hidden="1" x14ac:dyDescent="0.25">
      <c r="B2024" t="e">
        <f ca="1">MATCH(Table6[POINTER],MG_3[Column3],0)</f>
        <v>#N/A</v>
      </c>
      <c r="C20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tas017200pcs</v>
      </c>
      <c r="D2024" t="s">
        <v>2012</v>
      </c>
      <c r="E2024" s="1" t="s">
        <v>3336</v>
      </c>
      <c r="F2024">
        <v>1</v>
      </c>
      <c r="H2024">
        <f ca="1">_xlfn.IFNA(SUMIF(MG_3[Column3],Table6[POINTER],MG_3[TOTAL]),"")</f>
        <v>0</v>
      </c>
      <c r="I2024">
        <f ca="1">SUM(Table6[[#This Row],[AWAL]],Table6[[#This Row],[M_3]])</f>
        <v>1</v>
      </c>
    </row>
    <row r="2025" spans="2:9" hidden="1" x14ac:dyDescent="0.25">
      <c r="B2025" t="e">
        <f ca="1">MATCH(Table6[POINTER],MG_3[Column3],0)</f>
        <v>#N/A</v>
      </c>
      <c r="C20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tas16x2150lsn</v>
      </c>
      <c r="D2025" t="s">
        <v>2013</v>
      </c>
      <c r="E2025" s="1" t="s">
        <v>3478</v>
      </c>
      <c r="F2025">
        <v>1</v>
      </c>
      <c r="H2025">
        <f ca="1">_xlfn.IFNA(SUMIF(MG_3[Column3],Table6[POINTER],MG_3[TOTAL]),"")</f>
        <v>0</v>
      </c>
      <c r="I2025">
        <f ca="1">SUM(Table6[[#This Row],[AWAL]],Table6[[#This Row],[M_3]])</f>
        <v>1</v>
      </c>
    </row>
    <row r="2026" spans="2:9" hidden="1" x14ac:dyDescent="0.25">
      <c r="B2026" t="e">
        <f ca="1">MATCH(Table6[POINTER],MG_3[Column3],0)</f>
        <v>#N/A</v>
      </c>
      <c r="C20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tas6022601l6211600pc</v>
      </c>
      <c r="D2026" t="s">
        <v>2014</v>
      </c>
      <c r="E2026" s="1" t="s">
        <v>3350</v>
      </c>
      <c r="F2026">
        <v>3</v>
      </c>
      <c r="H2026">
        <f ca="1">_xlfn.IFNA(SUMIF(MG_3[Column3],Table6[POINTER],MG_3[TOTAL]),"")</f>
        <v>0</v>
      </c>
      <c r="I2026">
        <f ca="1">SUM(Table6[[#This Row],[AWAL]],Table6[[#This Row],[M_3]])</f>
        <v>3</v>
      </c>
    </row>
    <row r="2027" spans="2:9" hidden="1" x14ac:dyDescent="0.25">
      <c r="B2027" t="e">
        <f ca="1">MATCH(Table6[POINTER],MG_3[Column3],0)</f>
        <v>#N/A</v>
      </c>
      <c r="C20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tas81854s48ls</v>
      </c>
      <c r="D2027" t="s">
        <v>2015</v>
      </c>
      <c r="E2027" s="1" t="s">
        <v>3371</v>
      </c>
      <c r="F2027">
        <v>1</v>
      </c>
      <c r="H2027">
        <f ca="1">_xlfn.IFNA(SUMIF(MG_3[Column3],Table6[POINTER],MG_3[TOTAL]),"")</f>
        <v>0</v>
      </c>
      <c r="I2027">
        <f ca="1">SUM(Table6[[#This Row],[AWAL]],Table6[[#This Row],[M_3]])</f>
        <v>1</v>
      </c>
    </row>
    <row r="2028" spans="2:9" hidden="1" x14ac:dyDescent="0.25">
      <c r="B2028" t="e">
        <f ca="1">MATCH(Table6[POINTER],MG_3[Column3],0)</f>
        <v>#N/A</v>
      </c>
      <c r="C20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tasa5fancyhkbb32ls</v>
      </c>
      <c r="D2028" t="s">
        <v>2016</v>
      </c>
      <c r="E2028" s="1" t="s">
        <v>3684</v>
      </c>
      <c r="F2028">
        <v>2</v>
      </c>
      <c r="H2028">
        <f ca="1">_xlfn.IFNA(SUMIF(MG_3[Column3],Table6[POINTER],MG_3[TOTAL]),"")</f>
        <v>0</v>
      </c>
      <c r="I2028">
        <f ca="1">SUM(Table6[[#This Row],[AWAL]],Table6[[#This Row],[M_3]])</f>
        <v>2</v>
      </c>
    </row>
    <row r="2029" spans="2:9" hidden="1" x14ac:dyDescent="0.25">
      <c r="B2029" t="e">
        <f ca="1">MATCH(Table6[POINTER],MG_3[Column3],0)</f>
        <v>#N/A</v>
      </c>
      <c r="C20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tasa5fancyhkbb34ls</v>
      </c>
      <c r="D2029" t="s">
        <v>2016</v>
      </c>
      <c r="E2029" s="1" t="s">
        <v>3683</v>
      </c>
      <c r="F2029">
        <v>2</v>
      </c>
      <c r="H2029">
        <f ca="1">_xlfn.IFNA(SUMIF(MG_3[Column3],Table6[POINTER],MG_3[TOTAL]),"")</f>
        <v>0</v>
      </c>
      <c r="I2029">
        <f ca="1">SUM(Table6[[#This Row],[AWAL]],Table6[[#This Row],[M_3]])</f>
        <v>2</v>
      </c>
    </row>
    <row r="2030" spans="2:9" hidden="1" x14ac:dyDescent="0.25">
      <c r="B2030" t="e">
        <f ca="1">MATCH(Table6[POINTER],MG_3[Column3],0)</f>
        <v>#N/A</v>
      </c>
      <c r="C20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tasbatikmasbukukecil80ls</v>
      </c>
      <c r="D2030" t="s">
        <v>2017</v>
      </c>
      <c r="E2030" s="1" t="s">
        <v>3345</v>
      </c>
      <c r="F2030">
        <v>5</v>
      </c>
      <c r="H2030">
        <f ca="1">_xlfn.IFNA(SUMIF(MG_3[Column3],Table6[POINTER],MG_3[TOTAL]),"")</f>
        <v>0</v>
      </c>
      <c r="I2030">
        <f ca="1">SUM(Table6[[#This Row],[AWAL]],Table6[[#This Row],[M_3]])</f>
        <v>5</v>
      </c>
    </row>
    <row r="2031" spans="2:9" hidden="1" x14ac:dyDescent="0.25">
      <c r="B2031" t="e">
        <f ca="1">MATCH(Table6[POINTER],MG_3[Column3],0)</f>
        <v>#N/A</v>
      </c>
      <c r="C20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tasbatikmj1kecil70ls</v>
      </c>
      <c r="D2031" t="s">
        <v>2018</v>
      </c>
      <c r="E2031" s="1" t="s">
        <v>3685</v>
      </c>
      <c r="F2031">
        <v>7</v>
      </c>
      <c r="H2031">
        <f ca="1">_xlfn.IFNA(SUMIF(MG_3[Column3],Table6[POINTER],MG_3[TOTAL]),"")</f>
        <v>0</v>
      </c>
      <c r="I2031">
        <f ca="1">SUM(Table6[[#This Row],[AWAL]],Table6[[#This Row],[M_3]])</f>
        <v>7</v>
      </c>
    </row>
    <row r="2032" spans="2:9" hidden="1" x14ac:dyDescent="0.25">
      <c r="B2032" t="e">
        <f ca="1">MATCH(Table6[POINTER],MG_3[Column3],0)</f>
        <v>#N/A</v>
      </c>
      <c r="C20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tasbatikmj1kecil75ls</v>
      </c>
      <c r="D2032" t="s">
        <v>2018</v>
      </c>
      <c r="E2032" s="1" t="s">
        <v>3680</v>
      </c>
      <c r="F2032">
        <v>5</v>
      </c>
      <c r="H2032">
        <f ca="1">_xlfn.IFNA(SUMIF(MG_3[Column3],Table6[POINTER],MG_3[TOTAL]),"")</f>
        <v>0</v>
      </c>
      <c r="I2032">
        <f ca="1">SUM(Table6[[#This Row],[AWAL]],Table6[[#This Row],[M_3]])</f>
        <v>5</v>
      </c>
    </row>
    <row r="2033" spans="2:9" hidden="1" x14ac:dyDescent="0.25">
      <c r="B2033" t="e">
        <f ca="1">MATCH(Table6[POINTER],MG_3[Column3],0)</f>
        <v>#N/A</v>
      </c>
      <c r="C20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tasbatikmj1kecilbaru90lsn</v>
      </c>
      <c r="D2033" t="s">
        <v>2019</v>
      </c>
      <c r="E2033" s="1" t="s">
        <v>3686</v>
      </c>
      <c r="F2033">
        <v>14</v>
      </c>
      <c r="H2033">
        <f ca="1">_xlfn.IFNA(SUMIF(MG_3[Column3],Table6[POINTER],MG_3[TOTAL]),"")</f>
        <v>0</v>
      </c>
      <c r="I2033">
        <f ca="1">SUM(Table6[[#This Row],[AWAL]],Table6[[#This Row],[M_3]])</f>
        <v>14</v>
      </c>
    </row>
    <row r="2034" spans="2:9" hidden="1" x14ac:dyDescent="0.25">
      <c r="B2034" t="e">
        <f ca="1">MATCH(Table6[POINTER],MG_3[Column3],0)</f>
        <v>#N/A</v>
      </c>
      <c r="C20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tasbatikmj180ls</v>
      </c>
      <c r="D2034" t="s">
        <v>2020</v>
      </c>
      <c r="E2034" s="1" t="s">
        <v>3345</v>
      </c>
      <c r="F2034">
        <v>46</v>
      </c>
      <c r="H2034">
        <f ca="1">_xlfn.IFNA(SUMIF(MG_3[Column3],Table6[POINTER],MG_3[TOTAL]),"")</f>
        <v>0</v>
      </c>
      <c r="I2034">
        <f ca="1">SUM(Table6[[#This Row],[AWAL]],Table6[[#This Row],[M_3]])</f>
        <v>46</v>
      </c>
    </row>
    <row r="2035" spans="2:9" hidden="1" x14ac:dyDescent="0.25">
      <c r="B2035" t="e">
        <f ca="1">MATCH(Table6[POINTER],MG_3[Column3],0)</f>
        <v>#N/A</v>
      </c>
      <c r="C20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tasbatikpanjangsarungbaru100ls</v>
      </c>
      <c r="D2035" t="s">
        <v>2021</v>
      </c>
      <c r="E2035" s="1" t="s">
        <v>3318</v>
      </c>
      <c r="F2035">
        <v>2</v>
      </c>
      <c r="H2035">
        <f ca="1">_xlfn.IFNA(SUMIF(MG_3[Column3],Table6[POINTER],MG_3[TOTAL]),"")</f>
        <v>0</v>
      </c>
      <c r="I2035">
        <f ca="1">SUM(Table6[[#This Row],[AWAL]],Table6[[#This Row],[M_3]])</f>
        <v>2</v>
      </c>
    </row>
    <row r="2036" spans="2:9" hidden="1" x14ac:dyDescent="0.25">
      <c r="B2036" t="e">
        <f ca="1">MATCH(Table6[POINTER],MG_3[Column3],0)</f>
        <v>#N/A</v>
      </c>
      <c r="C20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tasbatiktoplinek36ls</v>
      </c>
      <c r="D2036" t="s">
        <v>2022</v>
      </c>
      <c r="E2036" s="1" t="s">
        <v>3390</v>
      </c>
      <c r="F2036">
        <v>2</v>
      </c>
      <c r="H2036">
        <f ca="1">_xlfn.IFNA(SUMIF(MG_3[Column3],Table6[POINTER],MG_3[TOTAL]),"")</f>
        <v>0</v>
      </c>
      <c r="I2036">
        <f ca="1">SUM(Table6[[#This Row],[AWAL]],Table6[[#This Row],[M_3]])</f>
        <v>2</v>
      </c>
    </row>
    <row r="2037" spans="2:9" hidden="1" x14ac:dyDescent="0.25">
      <c r="B2037" t="e">
        <f ca="1">MATCH(Table6[POINTER],MG_3[Column3],0)</f>
        <v>#N/A</v>
      </c>
      <c r="C20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tasbirumixbesarpohon2bulat225ls</v>
      </c>
      <c r="D2037" t="s">
        <v>2023</v>
      </c>
      <c r="E2037" s="1" t="s">
        <v>3599</v>
      </c>
      <c r="F2037">
        <v>4</v>
      </c>
      <c r="H2037">
        <f ca="1">_xlfn.IFNA(SUMIF(MG_3[Column3],Table6[POINTER],MG_3[TOTAL]),"")</f>
        <v>0</v>
      </c>
      <c r="I2037">
        <f ca="1">SUM(Table6[[#This Row],[AWAL]],Table6[[#This Row],[M_3]])</f>
        <v>4</v>
      </c>
    </row>
    <row r="2038" spans="2:9" hidden="1" x14ac:dyDescent="0.25">
      <c r="B2038" t="e">
        <f ca="1">MATCH(Table6[POINTER],MG_3[Column3],0)</f>
        <v>#N/A</v>
      </c>
      <c r="C20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tasfabricckf6480pc</v>
      </c>
      <c r="D2038" t="s">
        <v>2024</v>
      </c>
      <c r="E2038" s="1" t="s">
        <v>3396</v>
      </c>
      <c r="F2038">
        <v>1</v>
      </c>
      <c r="H2038">
        <f ca="1">_xlfn.IFNA(SUMIF(MG_3[Column3],Table6[POINTER],MG_3[TOTAL]),"")</f>
        <v>0</v>
      </c>
      <c r="I2038">
        <f ca="1">SUM(Table6[[#This Row],[AWAL]],Table6[[#This Row],[M_3]])</f>
        <v>1</v>
      </c>
    </row>
    <row r="2039" spans="2:9" hidden="1" x14ac:dyDescent="0.25">
      <c r="B2039" t="e">
        <f ca="1">MATCH(Table6[POINTER],MG_3[Column3],0)</f>
        <v>#N/A</v>
      </c>
      <c r="C20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tasfabricxmy106motifhorse480</v>
      </c>
      <c r="D2039" t="s">
        <v>2025</v>
      </c>
      <c r="E2039" s="1">
        <v>480</v>
      </c>
      <c r="F2039">
        <v>2</v>
      </c>
      <c r="H2039">
        <f ca="1">_xlfn.IFNA(SUMIF(MG_3[Column3],Table6[POINTER],MG_3[TOTAL]),"")</f>
        <v>0</v>
      </c>
      <c r="I2039">
        <f ca="1">SUM(Table6[[#This Row],[AWAL]],Table6[[#This Row],[M_3]])</f>
        <v>2</v>
      </c>
    </row>
    <row r="2040" spans="2:9" hidden="1" x14ac:dyDescent="0.25">
      <c r="B2040" t="e">
        <f ca="1">MATCH(Table6[POINTER],MG_3[Column3],0)</f>
        <v>#N/A</v>
      </c>
      <c r="C20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tasfabricxmy15a40ls</v>
      </c>
      <c r="D2040" t="s">
        <v>2026</v>
      </c>
      <c r="E2040" s="1" t="s">
        <v>3342</v>
      </c>
      <c r="F2040">
        <v>1</v>
      </c>
      <c r="H2040">
        <f ca="1">_xlfn.IFNA(SUMIF(MG_3[Column3],Table6[POINTER],MG_3[TOTAL]),"")</f>
        <v>0</v>
      </c>
      <c r="I2040">
        <f ca="1">SUM(Table6[[#This Row],[AWAL]],Table6[[#This Row],[M_3]])</f>
        <v>1</v>
      </c>
    </row>
    <row r="2041" spans="2:9" hidden="1" x14ac:dyDescent="0.25">
      <c r="B2041" t="e">
        <f ca="1">MATCH(Table6[POINTER],MG_3[Column3],0)</f>
        <v>#N/A</v>
      </c>
      <c r="C20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tasfabricxmy171415480</v>
      </c>
      <c r="D2041" t="s">
        <v>2027</v>
      </c>
      <c r="E2041" s="1">
        <v>480</v>
      </c>
      <c r="F2041">
        <v>6</v>
      </c>
      <c r="H2041">
        <f ca="1">_xlfn.IFNA(SUMIF(MG_3[Column3],Table6[POINTER],MG_3[TOTAL]),"")</f>
        <v>0</v>
      </c>
      <c r="I2041">
        <f ca="1">SUM(Table6[[#This Row],[AWAL]],Table6[[#This Row],[M_3]])</f>
        <v>6</v>
      </c>
    </row>
    <row r="2042" spans="2:9" hidden="1" x14ac:dyDescent="0.25">
      <c r="B2042" t="e">
        <f ca="1">MATCH(Table6[POINTER],MG_3[Column3],0)</f>
        <v>#N/A</v>
      </c>
      <c r="C20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tasfabricxmyjdg32x32gagang40ls</v>
      </c>
      <c r="D2042" t="s">
        <v>2028</v>
      </c>
      <c r="E2042" s="1" t="s">
        <v>3342</v>
      </c>
      <c r="F2042">
        <v>6</v>
      </c>
      <c r="H2042">
        <f ca="1">_xlfn.IFNA(SUMIF(MG_3[Column3],Table6[POINTER],MG_3[TOTAL]),"")</f>
        <v>0</v>
      </c>
      <c r="I2042">
        <f ca="1">SUM(Table6[[#This Row],[AWAL]],Table6[[#This Row],[M_3]])</f>
        <v>6</v>
      </c>
    </row>
    <row r="2043" spans="2:9" hidden="1" x14ac:dyDescent="0.25">
      <c r="B2043" t="e">
        <f ca="1">MATCH(Table6[POINTER],MG_3[Column3],0)</f>
        <v>#N/A</v>
      </c>
      <c r="C20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tasfabricxmyjdgmotifkorea80pcs</v>
      </c>
      <c r="D2043" t="s">
        <v>2029</v>
      </c>
      <c r="E2043" s="1" t="s">
        <v>3687</v>
      </c>
      <c r="F2043">
        <v>3</v>
      </c>
      <c r="H2043">
        <f ca="1">_xlfn.IFNA(SUMIF(MG_3[Column3],Table6[POINTER],MG_3[TOTAL]),"")</f>
        <v>0</v>
      </c>
      <c r="I2043">
        <f ca="1">SUM(Table6[[#This Row],[AWAL]],Table6[[#This Row],[M_3]])</f>
        <v>3</v>
      </c>
    </row>
    <row r="2044" spans="2:9" hidden="1" x14ac:dyDescent="0.25">
      <c r="B2044" t="e">
        <f ca="1">MATCH(Table6[POINTER],MG_3[Column3],0)</f>
        <v>#N/A</v>
      </c>
      <c r="C20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tasfancyplastikk18x22t1751200</v>
      </c>
      <c r="D2044" t="s">
        <v>2030</v>
      </c>
      <c r="E2044" s="1">
        <v>1200</v>
      </c>
      <c r="F2044">
        <v>1</v>
      </c>
      <c r="H2044">
        <f ca="1">_xlfn.IFNA(SUMIF(MG_3[Column3],Table6[POINTER],MG_3[TOTAL]),"")</f>
        <v>0</v>
      </c>
      <c r="I2044">
        <f ca="1">SUM(Table6[[#This Row],[AWAL]],Table6[[#This Row],[M_3]])</f>
        <v>1</v>
      </c>
    </row>
    <row r="2045" spans="2:9" hidden="1" x14ac:dyDescent="0.25">
      <c r="B2045" t="e">
        <f ca="1">MATCH(Table6[POINTER],MG_3[Column3],0)</f>
        <v>#N/A</v>
      </c>
      <c r="C20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tasfancyplastikt22x28t176960pc</v>
      </c>
      <c r="D2045" t="s">
        <v>2031</v>
      </c>
      <c r="E2045" s="1" t="s">
        <v>3382</v>
      </c>
      <c r="F2045">
        <v>2</v>
      </c>
      <c r="H2045">
        <f ca="1">_xlfn.IFNA(SUMIF(MG_3[Column3],Table6[POINTER],MG_3[TOTAL]),"")</f>
        <v>0</v>
      </c>
      <c r="I2045">
        <f ca="1">SUM(Table6[[#This Row],[AWAL]],Table6[[#This Row],[M_3]])</f>
        <v>2</v>
      </c>
    </row>
    <row r="2046" spans="2:9" hidden="1" x14ac:dyDescent="0.25">
      <c r="B2046" t="e">
        <f ca="1">MATCH(Table6[POINTER],MG_3[Column3],0)</f>
        <v>#N/A</v>
      </c>
      <c r="C20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tasfoliotali1bolabale20ls</v>
      </c>
      <c r="D2046" t="s">
        <v>2032</v>
      </c>
      <c r="E2046" s="1" t="s">
        <v>3309</v>
      </c>
      <c r="F2046">
        <v>2</v>
      </c>
      <c r="H2046">
        <f ca="1">_xlfn.IFNA(SUMIF(MG_3[Column3],Table6[POINTER],MG_3[TOTAL]),"")</f>
        <v>0</v>
      </c>
      <c r="I2046">
        <f ca="1">SUM(Table6[[#This Row],[AWAL]],Table6[[#This Row],[M_3]])</f>
        <v>2</v>
      </c>
    </row>
    <row r="2047" spans="2:9" hidden="1" x14ac:dyDescent="0.25">
      <c r="B2047" t="e">
        <f ca="1">MATCH(Table6[POINTER],MG_3[Column3],0)</f>
        <v>#N/A</v>
      </c>
      <c r="C20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tasfoliotali1fancy2tali1minion1240</v>
      </c>
      <c r="D2047" t="s">
        <v>2033</v>
      </c>
      <c r="E2047" s="1">
        <v>240</v>
      </c>
      <c r="F2047">
        <v>3</v>
      </c>
      <c r="H2047">
        <f ca="1">_xlfn.IFNA(SUMIF(MG_3[Column3],Table6[POINTER],MG_3[TOTAL]),"")</f>
        <v>0</v>
      </c>
      <c r="I2047">
        <f ca="1">SUM(Table6[[#This Row],[AWAL]],Table6[[#This Row],[M_3]])</f>
        <v>3</v>
      </c>
    </row>
    <row r="2048" spans="2:9" hidden="1" x14ac:dyDescent="0.25">
      <c r="B2048" t="e">
        <f ca="1">MATCH(Table6[POINTER],MG_3[Column3],0)</f>
        <v>#N/A</v>
      </c>
      <c r="C20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tasfoliotali2fancyminion240pc</v>
      </c>
      <c r="D2048" t="s">
        <v>2034</v>
      </c>
      <c r="E2048" s="1" t="s">
        <v>3343</v>
      </c>
      <c r="F2048">
        <v>1</v>
      </c>
      <c r="H2048">
        <f ca="1">_xlfn.IFNA(SUMIF(MG_3[Column3],Table6[POINTER],MG_3[TOTAL]),"")</f>
        <v>0</v>
      </c>
      <c r="I2048">
        <f ca="1">SUM(Table6[[#This Row],[AWAL]],Table6[[#This Row],[M_3]])</f>
        <v>1</v>
      </c>
    </row>
    <row r="2049" spans="2:9" hidden="1" x14ac:dyDescent="0.25">
      <c r="B2049" t="e">
        <f ca="1">MATCH(Table6[POINTER],MG_3[Column3],0)</f>
        <v>#N/A</v>
      </c>
      <c r="C20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tasgagangtransparanbad2540ls</v>
      </c>
      <c r="D2049" t="s">
        <v>2035</v>
      </c>
      <c r="E2049" s="1" t="s">
        <v>3342</v>
      </c>
      <c r="F2049">
        <v>16</v>
      </c>
      <c r="H2049">
        <f ca="1">_xlfn.IFNA(SUMIF(MG_3[Column3],Table6[POINTER],MG_3[TOTAL]),"")</f>
        <v>0</v>
      </c>
      <c r="I2049">
        <f ca="1">SUM(Table6[[#This Row],[AWAL]],Table6[[#This Row],[M_3]])</f>
        <v>16</v>
      </c>
    </row>
    <row r="2050" spans="2:9" hidden="1" x14ac:dyDescent="0.25">
      <c r="B2050" t="e">
        <f ca="1">MATCH(Table6[POINTER],MG_3[Column3],0)</f>
        <v>#N/A</v>
      </c>
      <c r="C20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tasgagangtransparankad2760ls</v>
      </c>
      <c r="D2050" t="s">
        <v>2036</v>
      </c>
      <c r="E2050" s="1" t="s">
        <v>3332</v>
      </c>
      <c r="F2050">
        <v>1</v>
      </c>
      <c r="H2050">
        <f ca="1">_xlfn.IFNA(SUMIF(MG_3[Column3],Table6[POINTER],MG_3[TOTAL]),"")</f>
        <v>0</v>
      </c>
      <c r="I2050">
        <f ca="1">SUM(Table6[[#This Row],[AWAL]],Table6[[#This Row],[M_3]])</f>
        <v>1</v>
      </c>
    </row>
    <row r="2051" spans="2:9" hidden="1" x14ac:dyDescent="0.25">
      <c r="B2051" t="e">
        <f ca="1">MATCH(Table6[POINTER],MG_3[Column3],0)</f>
        <v>#N/A</v>
      </c>
      <c r="C20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tasgg02hzd71126340ls</v>
      </c>
      <c r="D2051" t="s">
        <v>2037</v>
      </c>
      <c r="E2051" s="1" t="s">
        <v>3342</v>
      </c>
      <c r="F2051">
        <v>1</v>
      </c>
      <c r="H2051">
        <f ca="1">_xlfn.IFNA(SUMIF(MG_3[Column3],Table6[POINTER],MG_3[TOTAL]),"")</f>
        <v>0</v>
      </c>
      <c r="I2051">
        <f ca="1">SUM(Table6[[#This Row],[AWAL]],Table6[[#This Row],[M_3]])</f>
        <v>1</v>
      </c>
    </row>
    <row r="2052" spans="2:9" hidden="1" x14ac:dyDescent="0.25">
      <c r="B2052" t="e">
        <f ca="1">MATCH(Table6[POINTER],MG_3[Column3],0)</f>
        <v>#N/A</v>
      </c>
      <c r="C20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tasgg02hzd793495540lsn</v>
      </c>
      <c r="D2052" t="s">
        <v>2038</v>
      </c>
      <c r="E2052" s="1" t="s">
        <v>3432</v>
      </c>
      <c r="F2052">
        <v>5</v>
      </c>
      <c r="H2052">
        <f ca="1">_xlfn.IFNA(SUMIF(MG_3[Column3],Table6[POINTER],MG_3[TOTAL]),"")</f>
        <v>0</v>
      </c>
      <c r="I2052">
        <f ca="1">SUM(Table6[[#This Row],[AWAL]],Table6[[#This Row],[M_3]])</f>
        <v>5</v>
      </c>
    </row>
    <row r="2053" spans="2:9" hidden="1" x14ac:dyDescent="0.25">
      <c r="B2053" t="e">
        <f ca="1">MATCH(Table6[POINTER],MG_3[Column3],0)</f>
        <v>#N/A</v>
      </c>
      <c r="C20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tasgg02hzd909375040ls</v>
      </c>
      <c r="D2053" t="s">
        <v>2039</v>
      </c>
      <c r="E2053" s="1" t="s">
        <v>3342</v>
      </c>
      <c r="F2053">
        <v>2</v>
      </c>
      <c r="H2053">
        <f ca="1">_xlfn.IFNA(SUMIF(MG_3[Column3],Table6[POINTER],MG_3[TOTAL]),"")</f>
        <v>0</v>
      </c>
      <c r="I2053">
        <f ca="1">SUM(Table6[[#This Row],[AWAL]],Table6[[#This Row],[M_3]])</f>
        <v>2</v>
      </c>
    </row>
    <row r="2054" spans="2:9" hidden="1" x14ac:dyDescent="0.25">
      <c r="B2054" t="e">
        <f ca="1">MATCH(Table6[POINTER],MG_3[Column3],0)</f>
        <v>#N/A</v>
      </c>
      <c r="C20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tasgg02hzdmix40ls</v>
      </c>
      <c r="D2054" t="s">
        <v>2040</v>
      </c>
      <c r="E2054" s="1" t="s">
        <v>3342</v>
      </c>
      <c r="F2054">
        <v>3</v>
      </c>
      <c r="H2054">
        <f ca="1">_xlfn.IFNA(SUMIF(MG_3[Column3],Table6[POINTER],MG_3[TOTAL]),"")</f>
        <v>0</v>
      </c>
      <c r="I2054">
        <f ca="1">SUM(Table6[[#This Row],[AWAL]],Table6[[#This Row],[M_3]])</f>
        <v>3</v>
      </c>
    </row>
    <row r="2055" spans="2:9" hidden="1" x14ac:dyDescent="0.25">
      <c r="B2055" t="e">
        <f ca="1">MATCH(Table6[POINTER],MG_3[Column3],0)</f>
        <v>#N/A</v>
      </c>
      <c r="C20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tasgg0320632064206530ls</v>
      </c>
      <c r="D2055" t="s">
        <v>2041</v>
      </c>
      <c r="E2055" s="1" t="s">
        <v>3347</v>
      </c>
      <c r="F2055">
        <v>2</v>
      </c>
      <c r="H2055">
        <f ca="1">_xlfn.IFNA(SUMIF(MG_3[Column3],Table6[POINTER],MG_3[TOTAL]),"")</f>
        <v>0</v>
      </c>
      <c r="I2055">
        <f ca="1">SUM(Table6[[#This Row],[AWAL]],Table6[[#This Row],[M_3]])</f>
        <v>2</v>
      </c>
    </row>
    <row r="2056" spans="2:9" hidden="1" x14ac:dyDescent="0.25">
      <c r="B2056" t="e">
        <f ca="1">MATCH(Table6[POINTER],MG_3[Column3],0)</f>
        <v>#N/A</v>
      </c>
      <c r="C20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tasgg037212929330ls</v>
      </c>
      <c r="D2056" t="s">
        <v>2042</v>
      </c>
      <c r="E2056" s="1" t="s">
        <v>3347</v>
      </c>
      <c r="F2056">
        <v>5</v>
      </c>
      <c r="H2056">
        <f ca="1">_xlfn.IFNA(SUMIF(MG_3[Column3],Table6[POINTER],MG_3[TOTAL]),"")</f>
        <v>0</v>
      </c>
      <c r="I2056">
        <f ca="1">SUM(Table6[[#This Row],[AWAL]],Table6[[#This Row],[M_3]])</f>
        <v>5</v>
      </c>
    </row>
    <row r="2057" spans="2:9" hidden="1" x14ac:dyDescent="0.25">
      <c r="B2057" t="e">
        <f ca="1">MATCH(Table6[POINTER],MG_3[Column3],0)</f>
        <v>#N/A</v>
      </c>
      <c r="C20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tasgg03906030ls</v>
      </c>
      <c r="D2057" t="s">
        <v>2043</v>
      </c>
      <c r="E2057" s="1" t="s">
        <v>3347</v>
      </c>
      <c r="F2057">
        <v>4</v>
      </c>
      <c r="H2057">
        <f ca="1">_xlfn.IFNA(SUMIF(MG_3[Column3],Table6[POINTER],MG_3[TOTAL]),"")</f>
        <v>0</v>
      </c>
      <c r="I2057">
        <f ca="1">SUM(Table6[[#This Row],[AWAL]],Table6[[#This Row],[M_3]])</f>
        <v>4</v>
      </c>
    </row>
    <row r="2058" spans="2:9" hidden="1" x14ac:dyDescent="0.25">
      <c r="B2058" t="e">
        <f ca="1">MATCH(Table6[POINTER],MG_3[Column3],0)</f>
        <v>#N/A</v>
      </c>
      <c r="C20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tashbt01talikurbatik600pc</v>
      </c>
      <c r="D2058" t="s">
        <v>2044</v>
      </c>
      <c r="E2058" s="1" t="s">
        <v>3350</v>
      </c>
      <c r="F2058">
        <v>3</v>
      </c>
      <c r="H2058">
        <f ca="1">_xlfn.IFNA(SUMIF(MG_3[Column3],Table6[POINTER],MG_3[TOTAL]),"")</f>
        <v>0</v>
      </c>
      <c r="I2058">
        <f ca="1">SUM(Table6[[#This Row],[AWAL]],Table6[[#This Row],[M_3]])</f>
        <v>3</v>
      </c>
    </row>
    <row r="2059" spans="2:9" hidden="1" x14ac:dyDescent="0.25">
      <c r="B2059" t="e">
        <f ca="1">MATCH(Table6[POINTER],MG_3[Column3],0)</f>
        <v>#N/A</v>
      </c>
      <c r="C20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tashbe06mtalibendera50ls</v>
      </c>
      <c r="D2059" t="s">
        <v>2045</v>
      </c>
      <c r="E2059" s="1" t="s">
        <v>3326</v>
      </c>
      <c r="F2059">
        <v>2</v>
      </c>
      <c r="H2059">
        <f ca="1">_xlfn.IFNA(SUMIF(MG_3[Column3],Table6[POINTER],MG_3[TOTAL]),"")</f>
        <v>0</v>
      </c>
      <c r="I2059">
        <f ca="1">SUM(Table6[[#This Row],[AWAL]],Table6[[#This Row],[M_3]])</f>
        <v>2</v>
      </c>
    </row>
    <row r="2060" spans="2:9" hidden="1" x14ac:dyDescent="0.25">
      <c r="B2060" t="e">
        <f ca="1">MATCH(Table6[POINTER],MG_3[Column3],0)</f>
        <v>#N/A</v>
      </c>
      <c r="C20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tashd095360</v>
      </c>
      <c r="D2060" t="s">
        <v>2046</v>
      </c>
      <c r="E2060" s="1">
        <v>360</v>
      </c>
      <c r="F2060">
        <v>1</v>
      </c>
      <c r="H2060">
        <f ca="1">_xlfn.IFNA(SUMIF(MG_3[Column3],Table6[POINTER],MG_3[TOTAL]),"")</f>
        <v>0</v>
      </c>
      <c r="I2060">
        <f ca="1">SUM(Table6[[#This Row],[AWAL]],Table6[[#This Row],[M_3]])</f>
        <v>1</v>
      </c>
    </row>
    <row r="2061" spans="2:9" hidden="1" x14ac:dyDescent="0.25">
      <c r="B2061" t="e">
        <f ca="1">MATCH(Table6[POINTER],MG_3[Column3],0)</f>
        <v>#N/A</v>
      </c>
      <c r="C20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tashd158360</v>
      </c>
      <c r="D2061" t="s">
        <v>2047</v>
      </c>
      <c r="E2061" s="1">
        <v>360</v>
      </c>
      <c r="F2061">
        <v>2</v>
      </c>
      <c r="H2061">
        <f ca="1">_xlfn.IFNA(SUMIF(MG_3[Column3],Table6[POINTER],MG_3[TOTAL]),"")</f>
        <v>0</v>
      </c>
      <c r="I2061">
        <f ca="1">SUM(Table6[[#This Row],[AWAL]],Table6[[#This Row],[M_3]])</f>
        <v>2</v>
      </c>
    </row>
    <row r="2062" spans="2:9" hidden="1" x14ac:dyDescent="0.25">
      <c r="B2062" t="e">
        <f ca="1">MATCH(Table6[POINTER],MG_3[Column3],0)</f>
        <v>#N/A</v>
      </c>
      <c r="C20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tashd197360</v>
      </c>
      <c r="D2062" t="s">
        <v>2048</v>
      </c>
      <c r="E2062" s="1">
        <v>360</v>
      </c>
      <c r="F2062">
        <v>2</v>
      </c>
      <c r="H2062">
        <f ca="1">_xlfn.IFNA(SUMIF(MG_3[Column3],Table6[POINTER],MG_3[TOTAL]),"")</f>
        <v>0</v>
      </c>
      <c r="I2062">
        <f ca="1">SUM(Table6[[#This Row],[AWAL]],Table6[[#This Row],[M_3]])</f>
        <v>2</v>
      </c>
    </row>
    <row r="2063" spans="2:9" hidden="1" x14ac:dyDescent="0.25">
      <c r="B2063" t="e">
        <f ca="1">MATCH(Table6[POINTER],MG_3[Column3],0)</f>
        <v>#N/A</v>
      </c>
      <c r="C20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tashd234480</v>
      </c>
      <c r="D2063" t="s">
        <v>2049</v>
      </c>
      <c r="E2063" s="1">
        <v>480</v>
      </c>
      <c r="F2063">
        <v>11</v>
      </c>
      <c r="H2063">
        <f ca="1">_xlfn.IFNA(SUMIF(MG_3[Column3],Table6[POINTER],MG_3[TOTAL]),"")</f>
        <v>0</v>
      </c>
      <c r="I2063">
        <f ca="1">SUM(Table6[[#This Row],[AWAL]],Table6[[#This Row],[M_3]])</f>
        <v>11</v>
      </c>
    </row>
    <row r="2064" spans="2:9" hidden="1" x14ac:dyDescent="0.25">
      <c r="B2064" t="e">
        <f ca="1">MATCH(Table6[POINTER],MG_3[Column3],0)</f>
        <v>#N/A</v>
      </c>
      <c r="C20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tasj170610ls</v>
      </c>
      <c r="D2064" t="s">
        <v>2050</v>
      </c>
      <c r="E2064" s="1" t="s">
        <v>3379</v>
      </c>
      <c r="F2064">
        <v>2</v>
      </c>
      <c r="H2064">
        <f ca="1">_xlfn.IFNA(SUMIF(MG_3[Column3],Table6[POINTER],MG_3[TOTAL]),"")</f>
        <v>0</v>
      </c>
      <c r="I2064">
        <f ca="1">SUM(Table6[[#This Row],[AWAL]],Table6[[#This Row],[M_3]])</f>
        <v>2</v>
      </c>
    </row>
    <row r="2065" spans="2:9" hidden="1" x14ac:dyDescent="0.25">
      <c r="B2065" t="e">
        <f ca="1">MATCH(Table6[POINTER],MG_3[Column3],0)</f>
        <v>#N/A</v>
      </c>
      <c r="C20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tasjinjing912kecil360pc</v>
      </c>
      <c r="D2065" t="s">
        <v>2051</v>
      </c>
      <c r="E2065" s="1" t="s">
        <v>3351</v>
      </c>
      <c r="F2065">
        <v>2</v>
      </c>
      <c r="H2065">
        <f ca="1">_xlfn.IFNA(SUMIF(MG_3[Column3],Table6[POINTER],MG_3[TOTAL]),"")</f>
        <v>0</v>
      </c>
      <c r="I2065">
        <f ca="1">SUM(Table6[[#This Row],[AWAL]],Table6[[#This Row],[M_3]])</f>
        <v>2</v>
      </c>
    </row>
    <row r="2066" spans="2:9" hidden="1" x14ac:dyDescent="0.25">
      <c r="B2066" t="e">
        <f ca="1">MATCH(Table6[POINTER],MG_3[Column3],0)</f>
        <v>#N/A</v>
      </c>
      <c r="C20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task20x25etj30ls</v>
      </c>
      <c r="D2066" t="s">
        <v>2052</v>
      </c>
      <c r="E2066" s="1" t="s">
        <v>3347</v>
      </c>
      <c r="F2066">
        <v>18</v>
      </c>
      <c r="H2066">
        <f ca="1">_xlfn.IFNA(SUMIF(MG_3[Column3],Table6[POINTER],MG_3[TOTAL]),"")</f>
        <v>0</v>
      </c>
      <c r="I2066">
        <f ca="1">SUM(Table6[[#This Row],[AWAL]],Table6[[#This Row],[M_3]])</f>
        <v>18</v>
      </c>
    </row>
    <row r="2067" spans="2:9" hidden="1" x14ac:dyDescent="0.25">
      <c r="B2067" t="e">
        <f ca="1">MATCH(Table6[POINTER],MG_3[Column3],0)</f>
        <v>#N/A</v>
      </c>
      <c r="C20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taskadofgl1950ls</v>
      </c>
      <c r="D2067" t="s">
        <v>2053</v>
      </c>
      <c r="E2067" s="1" t="s">
        <v>3326</v>
      </c>
      <c r="F2067">
        <v>1</v>
      </c>
      <c r="H2067">
        <f ca="1">_xlfn.IFNA(SUMIF(MG_3[Column3],Table6[POINTER],MG_3[TOTAL]),"")</f>
        <v>0</v>
      </c>
      <c r="I2067">
        <f ca="1">SUM(Table6[[#This Row],[AWAL]],Table6[[#This Row],[M_3]])</f>
        <v>1</v>
      </c>
    </row>
    <row r="2068" spans="2:9" hidden="1" x14ac:dyDescent="0.25">
      <c r="B2068" t="e">
        <f ca="1">MATCH(Table6[POINTER],MG_3[Column3],0)</f>
        <v>#N/A</v>
      </c>
      <c r="C20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taskadofgxl40ls</v>
      </c>
      <c r="D2068" t="s">
        <v>2054</v>
      </c>
      <c r="E2068" s="1" t="s">
        <v>3342</v>
      </c>
      <c r="F2068">
        <v>1</v>
      </c>
      <c r="H2068">
        <f ca="1">_xlfn.IFNA(SUMIF(MG_3[Column3],Table6[POINTER],MG_3[TOTAL]),"")</f>
        <v>0</v>
      </c>
      <c r="I2068">
        <f ca="1">SUM(Table6[[#This Row],[AWAL]],Table6[[#This Row],[M_3]])</f>
        <v>1</v>
      </c>
    </row>
    <row r="2069" spans="2:9" hidden="1" x14ac:dyDescent="0.25">
      <c r="B2069" t="e">
        <f ca="1">MATCH(Table6[POINTER],MG_3[Column3],0)</f>
        <v>#N/A</v>
      </c>
      <c r="C20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taskadogg2204810249640lsn</v>
      </c>
      <c r="D2069" t="s">
        <v>2055</v>
      </c>
      <c r="E2069" s="1" t="s">
        <v>3432</v>
      </c>
      <c r="F2069">
        <v>16</v>
      </c>
      <c r="H2069">
        <f ca="1">_xlfn.IFNA(SUMIF(MG_3[Column3],Table6[POINTER],MG_3[TOTAL]),"")</f>
        <v>0</v>
      </c>
      <c r="I2069">
        <f ca="1">SUM(Table6[[#This Row],[AWAL]],Table6[[#This Row],[M_3]])</f>
        <v>16</v>
      </c>
    </row>
    <row r="2070" spans="2:9" hidden="1" x14ac:dyDescent="0.25">
      <c r="B2070" t="e">
        <f ca="1">MATCH(Table6[POINTER],MG_3[Column3],0)</f>
        <v>#N/A</v>
      </c>
      <c r="C20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taskadogg224840lsn</v>
      </c>
      <c r="D2070" t="s">
        <v>2056</v>
      </c>
      <c r="E2070" s="1" t="s">
        <v>3432</v>
      </c>
      <c r="F2070">
        <v>1</v>
      </c>
      <c r="H2070">
        <f ca="1">_xlfn.IFNA(SUMIF(MG_3[Column3],Table6[POINTER],MG_3[TOTAL]),"")</f>
        <v>0</v>
      </c>
      <c r="I2070">
        <f ca="1">SUM(Table6[[#This Row],[AWAL]],Table6[[#This Row],[M_3]])</f>
        <v>1</v>
      </c>
    </row>
    <row r="2071" spans="2:9" hidden="1" x14ac:dyDescent="0.25">
      <c r="B2071" t="e">
        <f ca="1">MATCH(Table6[POINTER],MG_3[Column3],0)</f>
        <v>#N/A</v>
      </c>
      <c r="C20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taskadogg23021302440lsn</v>
      </c>
      <c r="D2071" t="s">
        <v>2057</v>
      </c>
      <c r="E2071" s="1" t="s">
        <v>3432</v>
      </c>
      <c r="F2071">
        <v>6</v>
      </c>
      <c r="H2071">
        <f ca="1">_xlfn.IFNA(SUMIF(MG_3[Column3],Table6[POINTER],MG_3[TOTAL]),"")</f>
        <v>0</v>
      </c>
      <c r="I2071">
        <f ca="1">SUM(Table6[[#This Row],[AWAL]],Table6[[#This Row],[M_3]])</f>
        <v>6</v>
      </c>
    </row>
    <row r="2072" spans="2:9" hidden="1" x14ac:dyDescent="0.25">
      <c r="B2072" t="e">
        <f ca="1">MATCH(Table6[POINTER],MG_3[Column3],0)</f>
        <v>#N/A</v>
      </c>
      <c r="C20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taskadogg28111903140lsn</v>
      </c>
      <c r="D2072" t="s">
        <v>2058</v>
      </c>
      <c r="E2072" s="1" t="s">
        <v>3432</v>
      </c>
      <c r="F2072">
        <v>2</v>
      </c>
      <c r="H2072">
        <f ca="1">_xlfn.IFNA(SUMIF(MG_3[Column3],Table6[POINTER],MG_3[TOTAL]),"")</f>
        <v>0</v>
      </c>
      <c r="I2072">
        <f ca="1">SUM(Table6[[#This Row],[AWAL]],Table6[[#This Row],[M_3]])</f>
        <v>2</v>
      </c>
    </row>
    <row r="2073" spans="2:9" hidden="1" x14ac:dyDescent="0.25">
      <c r="B2073" t="e">
        <f ca="1">MATCH(Table6[POINTER],MG_3[Column3],0)</f>
        <v>#N/A</v>
      </c>
      <c r="C20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taskadogg2coklattalirajut40lsn</v>
      </c>
      <c r="D2073" t="s">
        <v>2059</v>
      </c>
      <c r="E2073" s="1" t="s">
        <v>3432</v>
      </c>
      <c r="F2073">
        <v>1</v>
      </c>
      <c r="H2073">
        <f ca="1">_xlfn.IFNA(SUMIF(MG_3[Column3],Table6[POINTER],MG_3[TOTAL]),"")</f>
        <v>0</v>
      </c>
      <c r="I2073">
        <f ca="1">SUM(Table6[[#This Row],[AWAL]],Table6[[#This Row],[M_3]])</f>
        <v>1</v>
      </c>
    </row>
    <row r="2074" spans="2:9" hidden="1" x14ac:dyDescent="0.25">
      <c r="B2074" t="e">
        <f ca="1">MATCH(Table6[POINTER],MG_3[Column3],0)</f>
        <v>#N/A</v>
      </c>
      <c r="C20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taskaine100a300pcs</v>
      </c>
      <c r="D2074" t="s">
        <v>2060</v>
      </c>
      <c r="E2074" s="1" t="s">
        <v>3688</v>
      </c>
      <c r="F2074">
        <v>2</v>
      </c>
      <c r="H2074">
        <f ca="1">_xlfn.IFNA(SUMIF(MG_3[Column3],Table6[POINTER],MG_3[TOTAL]),"")</f>
        <v>0</v>
      </c>
      <c r="I2074">
        <f ca="1">SUM(Table6[[#This Row],[AWAL]],Table6[[#This Row],[M_3]])</f>
        <v>2</v>
      </c>
    </row>
    <row r="2075" spans="2:9" hidden="1" x14ac:dyDescent="0.25">
      <c r="B2075" t="e">
        <f ca="1">MATCH(Table6[POINTER],MG_3[Column3],0)</f>
        <v>#N/A</v>
      </c>
      <c r="C20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taskaine101a250</v>
      </c>
      <c r="D2075" t="s">
        <v>2061</v>
      </c>
      <c r="E2075" s="1">
        <v>250</v>
      </c>
      <c r="F2075">
        <v>2</v>
      </c>
      <c r="H2075">
        <f ca="1">_xlfn.IFNA(SUMIF(MG_3[Column3],Table6[POINTER],MG_3[TOTAL]),"")</f>
        <v>0</v>
      </c>
      <c r="I2075">
        <f ca="1">SUM(Table6[[#This Row],[AWAL]],Table6[[#This Row],[M_3]])</f>
        <v>2</v>
      </c>
    </row>
    <row r="2076" spans="2:9" hidden="1" x14ac:dyDescent="0.25">
      <c r="B2076" t="e">
        <f ca="1">MATCH(Table6[POINTER],MG_3[Column3],0)</f>
        <v>#N/A</v>
      </c>
      <c r="C20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taskainfancybrestleting180</v>
      </c>
      <c r="D2076" t="s">
        <v>2062</v>
      </c>
      <c r="E2076" s="1">
        <v>180</v>
      </c>
      <c r="F2076">
        <v>1</v>
      </c>
      <c r="H2076">
        <f ca="1">_xlfn.IFNA(SUMIF(MG_3[Column3],Table6[POINTER],MG_3[TOTAL]),"")</f>
        <v>0</v>
      </c>
      <c r="I2076">
        <f ca="1">SUM(Table6[[#This Row],[AWAL]],Table6[[#This Row],[M_3]])</f>
        <v>1</v>
      </c>
    </row>
    <row r="2077" spans="2:9" hidden="1" x14ac:dyDescent="0.25">
      <c r="B2077" t="e">
        <f ca="1">MATCH(Table6[POINTER],MG_3[Column3],0)</f>
        <v>#N/A</v>
      </c>
      <c r="C20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taskainretk27hjhtmcoklatmrtuacream288pc</v>
      </c>
      <c r="D2077" t="s">
        <v>2063</v>
      </c>
      <c r="E2077" s="1" t="s">
        <v>3497</v>
      </c>
      <c r="F2077">
        <v>12</v>
      </c>
      <c r="H2077">
        <f ca="1">_xlfn.IFNA(SUMIF(MG_3[Column3],Table6[POINTER],MG_3[TOTAL]),"")</f>
        <v>0</v>
      </c>
      <c r="I2077">
        <f ca="1">SUM(Table6[[#This Row],[AWAL]],Table6[[#This Row],[M_3]])</f>
        <v>12</v>
      </c>
    </row>
    <row r="2078" spans="2:9" hidden="1" x14ac:dyDescent="0.25">
      <c r="B2078" t="e">
        <f ca="1">MATCH(Table6[POINTER],MG_3[Column3],0)</f>
        <v>#N/A</v>
      </c>
      <c r="C20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taskarung40x45120pcs</v>
      </c>
      <c r="D2078" t="s">
        <v>2064</v>
      </c>
      <c r="E2078" s="1" t="s">
        <v>3313</v>
      </c>
      <c r="F2078">
        <v>2</v>
      </c>
      <c r="H2078">
        <f ca="1">_xlfn.IFNA(SUMIF(MG_3[Column3],Table6[POINTER],MG_3[TOTAL]),"")</f>
        <v>0</v>
      </c>
      <c r="I2078">
        <f ca="1">SUM(Table6[[#This Row],[AWAL]],Table6[[#This Row],[M_3]])</f>
        <v>2</v>
      </c>
    </row>
    <row r="2079" spans="2:9" hidden="1" x14ac:dyDescent="0.25">
      <c r="B2079" t="e">
        <f ca="1">MATCH(Table6[POINTER],MG_3[Column3],0)</f>
        <v>#N/A</v>
      </c>
      <c r="C20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taskarung50x55120pcs</v>
      </c>
      <c r="D2079" t="s">
        <v>2065</v>
      </c>
      <c r="E2079" s="1" t="s">
        <v>3313</v>
      </c>
      <c r="F2079">
        <v>9</v>
      </c>
      <c r="H2079">
        <f ca="1">_xlfn.IFNA(SUMIF(MG_3[Column3],Table6[POINTER],MG_3[TOTAL]),"")</f>
        <v>0</v>
      </c>
      <c r="I2079">
        <f ca="1">SUM(Table6[[#This Row],[AWAL]],Table6[[#This Row],[M_3]])</f>
        <v>9</v>
      </c>
    </row>
    <row r="2080" spans="2:9" hidden="1" x14ac:dyDescent="0.25">
      <c r="B2080" t="e">
        <f ca="1">MATCH(Table6[POINTER],MG_3[Column3],0)</f>
        <v>#N/A</v>
      </c>
      <c r="C20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taskarung70x70120pcs</v>
      </c>
      <c r="D2080" t="s">
        <v>2066</v>
      </c>
      <c r="E2080" s="1" t="s">
        <v>3313</v>
      </c>
      <c r="F2080">
        <v>30</v>
      </c>
      <c r="H2080">
        <f ca="1">_xlfn.IFNA(SUMIF(MG_3[Column3],Table6[POINTER],MG_3[TOTAL]),"")</f>
        <v>0</v>
      </c>
      <c r="I2080">
        <f ca="1">SUM(Table6[[#This Row],[AWAL]],Table6[[#This Row],[M_3]])</f>
        <v>30</v>
      </c>
    </row>
    <row r="2081" spans="2:9" hidden="1" x14ac:dyDescent="0.25">
      <c r="B2081" t="e">
        <f ca="1">MATCH(Table6[POINTER],MG_3[Column3],0)</f>
        <v>#N/A</v>
      </c>
      <c r="C20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taskarunga65x55120pc</v>
      </c>
      <c r="D2081" t="s">
        <v>2067</v>
      </c>
      <c r="E2081" s="1" t="s">
        <v>3385</v>
      </c>
      <c r="F2081">
        <v>1</v>
      </c>
      <c r="H2081">
        <f ca="1">_xlfn.IFNA(SUMIF(MG_3[Column3],Table6[POINTER],MG_3[TOTAL]),"")</f>
        <v>0</v>
      </c>
      <c r="I2081">
        <f ca="1">SUM(Table6[[#This Row],[AWAL]],Table6[[#This Row],[M_3]])</f>
        <v>1</v>
      </c>
    </row>
    <row r="2082" spans="2:9" hidden="1" x14ac:dyDescent="0.25">
      <c r="B2082" t="e">
        <f ca="1">MATCH(Table6[POINTER],MG_3[Column3],0)</f>
        <v>#N/A</v>
      </c>
      <c r="C20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taskarungc45x5050x4510ls</v>
      </c>
      <c r="D2082" t="s">
        <v>2068</v>
      </c>
      <c r="E2082" s="1" t="s">
        <v>3379</v>
      </c>
      <c r="F2082">
        <v>2</v>
      </c>
      <c r="H2082">
        <f ca="1">_xlfn.IFNA(SUMIF(MG_3[Column3],Table6[POINTER],MG_3[TOTAL]),"")</f>
        <v>0</v>
      </c>
      <c r="I2082">
        <f ca="1">SUM(Table6[[#This Row],[AWAL]],Table6[[#This Row],[M_3]])</f>
        <v>2</v>
      </c>
    </row>
    <row r="2083" spans="2:9" hidden="1" x14ac:dyDescent="0.25">
      <c r="B2083" t="e">
        <f ca="1">MATCH(Table6[POINTER],MG_3[Column3],0)</f>
        <v>#N/A</v>
      </c>
      <c r="C20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taskertasemassilverhjdaunphs20ls</v>
      </c>
      <c r="D2083" t="s">
        <v>2069</v>
      </c>
      <c r="E2083" s="1" t="s">
        <v>3309</v>
      </c>
      <c r="F2083">
        <v>15</v>
      </c>
      <c r="H2083">
        <f ca="1">_xlfn.IFNA(SUMIF(MG_3[Column3],Table6[POINTER],MG_3[TOTAL]),"")</f>
        <v>0</v>
      </c>
      <c r="I2083">
        <f ca="1">SUM(Table6[[#This Row],[AWAL]],Table6[[#This Row],[M_3]])</f>
        <v>15</v>
      </c>
    </row>
    <row r="2084" spans="2:9" hidden="1" x14ac:dyDescent="0.25">
      <c r="B2084" t="e">
        <f ca="1">MATCH(Table6[POINTER],MG_3[Column3],0)</f>
        <v>#N/A</v>
      </c>
      <c r="C20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taskertas1ss125x1650ls</v>
      </c>
      <c r="D2084" t="s">
        <v>2070</v>
      </c>
      <c r="E2084" s="1" t="s">
        <v>3326</v>
      </c>
      <c r="F2084">
        <v>3</v>
      </c>
      <c r="H2084">
        <f ca="1">_xlfn.IFNA(SUMIF(MG_3[Column3],Table6[POINTER],MG_3[TOTAL]),"")</f>
        <v>0</v>
      </c>
      <c r="I2084">
        <f ca="1">SUM(Table6[[#This Row],[AWAL]],Table6[[#This Row],[M_3]])</f>
        <v>3</v>
      </c>
    </row>
    <row r="2085" spans="2:9" hidden="1" x14ac:dyDescent="0.25">
      <c r="B2085" t="e">
        <f ca="1">MATCH(Table6[POINTER],MG_3[Column3],0)</f>
        <v>#N/A</v>
      </c>
      <c r="C20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taskertas8863c181c40ls</v>
      </c>
      <c r="D2085" t="s">
        <v>2071</v>
      </c>
      <c r="E2085" s="1" t="s">
        <v>3342</v>
      </c>
      <c r="F2085">
        <v>1</v>
      </c>
      <c r="H2085">
        <f ca="1">_xlfn.IFNA(SUMIF(MG_3[Column3],Table6[POINTER],MG_3[TOTAL]),"")</f>
        <v>0</v>
      </c>
      <c r="I2085">
        <f ca="1">SUM(Table6[[#This Row],[AWAL]],Table6[[#This Row],[M_3]])</f>
        <v>1</v>
      </c>
    </row>
    <row r="2086" spans="2:9" hidden="1" x14ac:dyDescent="0.25">
      <c r="B2086" t="e">
        <f ca="1">MATCH(Table6[POINTER],MG_3[Column3],0)</f>
        <v>#N/A</v>
      </c>
      <c r="C20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taskertas8891a8875a20ls</v>
      </c>
      <c r="D2086" t="s">
        <v>2072</v>
      </c>
      <c r="E2086" s="1" t="s">
        <v>3309</v>
      </c>
      <c r="F2086">
        <v>1</v>
      </c>
      <c r="H2086">
        <f ca="1">_xlfn.IFNA(SUMIF(MG_3[Column3],Table6[POINTER],MG_3[TOTAL]),"")</f>
        <v>0</v>
      </c>
      <c r="I2086">
        <f ca="1">SUM(Table6[[#This Row],[AWAL]],Table6[[#This Row],[M_3]])</f>
        <v>1</v>
      </c>
    </row>
    <row r="2087" spans="2:9" hidden="1" x14ac:dyDescent="0.25">
      <c r="B2087" t="e">
        <f ca="1">MATCH(Table6[POINTER],MG_3[Column3],0)</f>
        <v>#N/A</v>
      </c>
      <c r="C20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taskertas8891c8875c40ls</v>
      </c>
      <c r="D2087" t="s">
        <v>2073</v>
      </c>
      <c r="E2087" s="1" t="s">
        <v>3342</v>
      </c>
      <c r="F2087">
        <v>1</v>
      </c>
      <c r="H2087">
        <f ca="1">_xlfn.IFNA(SUMIF(MG_3[Column3],Table6[POINTER],MG_3[TOTAL]),"")</f>
        <v>0</v>
      </c>
      <c r="I2087">
        <f ca="1">SUM(Table6[[#This Row],[AWAL]],Table6[[#This Row],[M_3]])</f>
        <v>1</v>
      </c>
    </row>
    <row r="2088" spans="2:9" hidden="1" x14ac:dyDescent="0.25">
      <c r="B2088" t="e">
        <f ca="1">MATCH(Table6[POINTER],MG_3[Column3],0)</f>
        <v>#N/A</v>
      </c>
      <c r="C20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taskertas9173m360</v>
      </c>
      <c r="D2088" t="s">
        <v>2074</v>
      </c>
      <c r="E2088" s="1">
        <v>360</v>
      </c>
      <c r="F2088">
        <v>3</v>
      </c>
      <c r="H2088">
        <f ca="1">_xlfn.IFNA(SUMIF(MG_3[Column3],Table6[POINTER],MG_3[TOTAL]),"")</f>
        <v>0</v>
      </c>
      <c r="I2088">
        <f ca="1">SUM(Table6[[#This Row],[AWAL]],Table6[[#This Row],[M_3]])</f>
        <v>3</v>
      </c>
    </row>
    <row r="2089" spans="2:9" hidden="1" x14ac:dyDescent="0.25">
      <c r="B2089" t="e">
        <f ca="1">MATCH(Table6[POINTER],MG_3[Column3],0)</f>
        <v>#N/A</v>
      </c>
      <c r="C20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taskertasbl9173l20ls</v>
      </c>
      <c r="D2089" t="s">
        <v>2075</v>
      </c>
      <c r="E2089" s="1" t="s">
        <v>3309</v>
      </c>
      <c r="F2089">
        <v>1</v>
      </c>
      <c r="H2089">
        <f ca="1">_xlfn.IFNA(SUMIF(MG_3[Column3],Table6[POINTER],MG_3[TOTAL]),"")</f>
        <v>0</v>
      </c>
      <c r="I2089">
        <f ca="1">SUM(Table6[[#This Row],[AWAL]],Table6[[#This Row],[M_3]])</f>
        <v>1</v>
      </c>
    </row>
    <row r="2090" spans="2:9" hidden="1" x14ac:dyDescent="0.25">
      <c r="B2090" t="e">
        <f ca="1">MATCH(Table6[POINTER],MG_3[Column3],0)</f>
        <v>#N/A</v>
      </c>
      <c r="C20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taskertasdubk9173h</v>
      </c>
      <c r="D2090" t="s">
        <v>2076</v>
      </c>
      <c r="E2090" s="1" t="s">
        <v>3370</v>
      </c>
      <c r="F2090">
        <v>2</v>
      </c>
      <c r="H2090">
        <f ca="1">_xlfn.IFNA(SUMIF(MG_3[Column3],Table6[POINTER],MG_3[TOTAL]),"")</f>
        <v>0</v>
      </c>
      <c r="I2090">
        <f ca="1">SUM(Table6[[#This Row],[AWAL]],Table6[[#This Row],[M_3]])</f>
        <v>2</v>
      </c>
    </row>
    <row r="2091" spans="2:9" hidden="1" x14ac:dyDescent="0.25">
      <c r="B2091" t="e">
        <f ca="1">MATCH(Table6[POINTER],MG_3[Column3],0)</f>
        <v>#N/A</v>
      </c>
      <c r="C20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taskertaslysd283b2284b17360pc</v>
      </c>
      <c r="D2091" t="s">
        <v>2077</v>
      </c>
      <c r="E2091" s="1" t="s">
        <v>3351</v>
      </c>
      <c r="F2091">
        <v>16</v>
      </c>
      <c r="H2091">
        <f ca="1">_xlfn.IFNA(SUMIF(MG_3[Column3],Table6[POINTER],MG_3[TOTAL]),"")</f>
        <v>0</v>
      </c>
      <c r="I2091">
        <f ca="1">SUM(Table6[[#This Row],[AWAL]],Table6[[#This Row],[M_3]])</f>
        <v>16</v>
      </c>
    </row>
    <row r="2092" spans="2:9" hidden="1" x14ac:dyDescent="0.25">
      <c r="B2092" t="e">
        <f ca="1">MATCH(Table6[POINTER],MG_3[Column3],0)</f>
        <v>#N/A</v>
      </c>
      <c r="C20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taskertaslysd286b360pc</v>
      </c>
      <c r="D2092" t="s">
        <v>2078</v>
      </c>
      <c r="E2092" s="1" t="s">
        <v>3351</v>
      </c>
      <c r="F2092">
        <v>7</v>
      </c>
      <c r="H2092">
        <f ca="1">_xlfn.IFNA(SUMIF(MG_3[Column3],Table6[POINTER],MG_3[TOTAL]),"")</f>
        <v>0</v>
      </c>
      <c r="I2092">
        <f ca="1">SUM(Table6[[#This Row],[AWAL]],Table6[[#This Row],[M_3]])</f>
        <v>7</v>
      </c>
    </row>
    <row r="2093" spans="2:9" hidden="1" x14ac:dyDescent="0.25">
      <c r="B2093" t="e">
        <f ca="1">MATCH(Table6[POINTER],MG_3[Column3],0)</f>
        <v>#N/A</v>
      </c>
      <c r="C20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taskertaslyxl277b30ls</v>
      </c>
      <c r="D2093" t="s">
        <v>2079</v>
      </c>
      <c r="E2093" s="1" t="s">
        <v>3347</v>
      </c>
      <c r="F2093">
        <v>1</v>
      </c>
      <c r="H2093">
        <f ca="1">_xlfn.IFNA(SUMIF(MG_3[Column3],Table6[POINTER],MG_3[TOTAL]),"")</f>
        <v>0</v>
      </c>
      <c r="I2093">
        <f ca="1">SUM(Table6[[#This Row],[AWAL]],Table6[[#This Row],[M_3]])</f>
        <v>1</v>
      </c>
    </row>
    <row r="2094" spans="2:9" hidden="1" x14ac:dyDescent="0.25">
      <c r="B2094" t="e">
        <f ca="1">MATCH(Table6[POINTER],MG_3[Column3],0)</f>
        <v>#N/A</v>
      </c>
      <c r="C20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taskertaslyxl28930ls</v>
      </c>
      <c r="D2094" t="s">
        <v>2080</v>
      </c>
      <c r="E2094" s="1" t="s">
        <v>3347</v>
      </c>
      <c r="F2094">
        <v>1</v>
      </c>
      <c r="H2094">
        <f ca="1">_xlfn.IFNA(SUMIF(MG_3[Column3],Table6[POINTER],MG_3[TOTAL]),"")</f>
        <v>0</v>
      </c>
      <c r="I2094">
        <f ca="1">SUM(Table6[[#This Row],[AWAL]],Table6[[#This Row],[M_3]])</f>
        <v>1</v>
      </c>
    </row>
    <row r="2095" spans="2:9" hidden="1" x14ac:dyDescent="0.25">
      <c r="B2095" t="e">
        <f ca="1">MATCH(Table6[POINTER],MG_3[Column3],0)</f>
        <v>#N/A</v>
      </c>
      <c r="C20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taskertaspk100431x381xl480pc</v>
      </c>
      <c r="D2095" t="s">
        <v>2081</v>
      </c>
      <c r="E2095" s="1" t="s">
        <v>3396</v>
      </c>
      <c r="F2095">
        <v>3</v>
      </c>
      <c r="H2095">
        <f ca="1">_xlfn.IFNA(SUMIF(MG_3[Column3],Table6[POINTER],MG_3[TOTAL]),"")</f>
        <v>0</v>
      </c>
      <c r="I2095">
        <f ca="1">SUM(Table6[[#This Row],[AWAL]],Table6[[#This Row],[M_3]])</f>
        <v>3</v>
      </c>
    </row>
    <row r="2096" spans="2:9" hidden="1" x14ac:dyDescent="0.25">
      <c r="B2096" t="e">
        <f ca="1">MATCH(Table6[POINTER],MG_3[Column3],0)</f>
        <v>#N/A</v>
      </c>
      <c r="C20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taslldk1200pc</v>
      </c>
      <c r="D2096" t="s">
        <v>2082</v>
      </c>
      <c r="E2096" s="1" t="s">
        <v>3327</v>
      </c>
      <c r="F2096">
        <v>9</v>
      </c>
      <c r="H2096">
        <f ca="1">_xlfn.IFNA(SUMIF(MG_3[Column3],Table6[POINTER],MG_3[TOTAL]),"")</f>
        <v>0</v>
      </c>
      <c r="I2096">
        <f ca="1">SUM(Table6[[#This Row],[AWAL]],Table6[[#This Row],[M_3]])</f>
        <v>9</v>
      </c>
    </row>
    <row r="2097" spans="2:9" hidden="1" x14ac:dyDescent="0.25">
      <c r="B2097" t="e">
        <f ca="1">MATCH(Table6[POINTER],MG_3[Column3],0)</f>
        <v>#N/A</v>
      </c>
      <c r="C20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tasluxmy024120bh</v>
      </c>
      <c r="D2097" t="s">
        <v>2083</v>
      </c>
      <c r="E2097" s="1" t="s">
        <v>3486</v>
      </c>
      <c r="F2097">
        <v>3</v>
      </c>
      <c r="H2097">
        <f ca="1">_xlfn.IFNA(SUMIF(MG_3[Column3],Table6[POINTER],MG_3[TOTAL]),"")</f>
        <v>0</v>
      </c>
      <c r="I2097">
        <f ca="1">SUM(Table6[[#This Row],[AWAL]],Table6[[#This Row],[M_3]])</f>
        <v>3</v>
      </c>
    </row>
    <row r="2098" spans="2:9" hidden="1" x14ac:dyDescent="0.25">
      <c r="B2098" t="e">
        <f ca="1">MATCH(Table6[POINTER],MG_3[Column3],0)</f>
        <v>#N/A</v>
      </c>
      <c r="C20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tasluxmy025200</v>
      </c>
      <c r="D2098" t="s">
        <v>2084</v>
      </c>
      <c r="E2098" s="1">
        <v>200</v>
      </c>
      <c r="F2098">
        <v>1</v>
      </c>
      <c r="H2098">
        <f ca="1">_xlfn.IFNA(SUMIF(MG_3[Column3],Table6[POINTER],MG_3[TOTAL]),"")</f>
        <v>0</v>
      </c>
      <c r="I2098">
        <f ca="1">SUM(Table6[[#This Row],[AWAL]],Table6[[#This Row],[M_3]])</f>
        <v>1</v>
      </c>
    </row>
    <row r="2099" spans="2:9" hidden="1" x14ac:dyDescent="0.25">
      <c r="B2099" t="e">
        <f ca="1">MATCH(Table6[POINTER],MG_3[Column3],0)</f>
        <v>#N/A</v>
      </c>
      <c r="C20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tasly083086b360</v>
      </c>
      <c r="D2099" t="s">
        <v>2085</v>
      </c>
      <c r="E2099" s="1">
        <v>360</v>
      </c>
      <c r="F2099">
        <v>4</v>
      </c>
      <c r="H2099">
        <f ca="1">_xlfn.IFNA(SUMIF(MG_3[Column3],Table6[POINTER],MG_3[TOTAL]),"")</f>
        <v>0</v>
      </c>
      <c r="I2099">
        <f ca="1">SUM(Table6[[#This Row],[AWAL]],Table6[[#This Row],[M_3]])</f>
        <v>4</v>
      </c>
    </row>
    <row r="2100" spans="2:9" hidden="1" x14ac:dyDescent="0.25">
      <c r="B2100" t="e">
        <f ca="1">MATCH(Table6[POINTER],MG_3[Column3],0)</f>
        <v>#N/A</v>
      </c>
      <c r="C21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taslyhd126131b360pc</v>
      </c>
      <c r="D2100" t="s">
        <v>2086</v>
      </c>
      <c r="E2100" s="1" t="s">
        <v>3351</v>
      </c>
      <c r="F2100">
        <v>9</v>
      </c>
      <c r="H2100">
        <f ca="1">_xlfn.IFNA(SUMIF(MG_3[Column3],Table6[POINTER],MG_3[TOTAL]),"")</f>
        <v>0</v>
      </c>
      <c r="I2100">
        <f ca="1">SUM(Table6[[#This Row],[AWAL]],Table6[[#This Row],[M_3]])</f>
        <v>9</v>
      </c>
    </row>
    <row r="2101" spans="2:9" hidden="1" x14ac:dyDescent="0.25">
      <c r="B2101" t="e">
        <f ca="1">MATCH(Table6[POINTER],MG_3[Column3],0)</f>
        <v>#N/A</v>
      </c>
      <c r="C21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taslyhd132b360</v>
      </c>
      <c r="D2101" t="s">
        <v>2087</v>
      </c>
      <c r="E2101" s="1">
        <v>360</v>
      </c>
      <c r="F2101">
        <v>3</v>
      </c>
      <c r="H2101">
        <f ca="1">_xlfn.IFNA(SUMIF(MG_3[Column3],Table6[POINTER],MG_3[TOTAL]),"")</f>
        <v>0</v>
      </c>
      <c r="I2101">
        <f ca="1">SUM(Table6[[#This Row],[AWAL]],Table6[[#This Row],[M_3]])</f>
        <v>3</v>
      </c>
    </row>
    <row r="2102" spans="2:9" hidden="1" x14ac:dyDescent="0.25">
      <c r="B2102" t="e">
        <f ca="1">MATCH(Table6[POINTER],MG_3[Column3],0)</f>
        <v>#N/A</v>
      </c>
      <c r="C21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taslyhd148b360</v>
      </c>
      <c r="D2102" t="s">
        <v>2088</v>
      </c>
      <c r="E2102" s="1">
        <v>360</v>
      </c>
      <c r="F2102">
        <v>5</v>
      </c>
      <c r="H2102">
        <f ca="1">_xlfn.IFNA(SUMIF(MG_3[Column3],Table6[POINTER],MG_3[TOTAL]),"")</f>
        <v>0</v>
      </c>
      <c r="I2102">
        <f ca="1">SUM(Table6[[#This Row],[AWAL]],Table6[[#This Row],[M_3]])</f>
        <v>5</v>
      </c>
    </row>
    <row r="2103" spans="2:9" hidden="1" x14ac:dyDescent="0.25">
      <c r="B2103" t="e">
        <f ca="1">MATCH(Table6[POINTER],MG_3[Column3],0)</f>
        <v>#N/A</v>
      </c>
      <c r="C21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taslyhd149b360</v>
      </c>
      <c r="D2103" t="s">
        <v>2089</v>
      </c>
      <c r="E2103" s="1">
        <v>360</v>
      </c>
      <c r="F2103">
        <v>14</v>
      </c>
      <c r="H2103">
        <f ca="1">_xlfn.IFNA(SUMIF(MG_3[Column3],Table6[POINTER],MG_3[TOTAL]),"")</f>
        <v>0</v>
      </c>
      <c r="I2103">
        <f ca="1">SUM(Table6[[#This Row],[AWAL]],Table6[[#This Row],[M_3]])</f>
        <v>14</v>
      </c>
    </row>
    <row r="2104" spans="2:9" hidden="1" x14ac:dyDescent="0.25">
      <c r="B2104" t="e">
        <f ca="1">MATCH(Table6[POINTER],MG_3[Column3],0)</f>
        <v>#N/A</v>
      </c>
      <c r="C21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taslyhd150b360</v>
      </c>
      <c r="D2104" t="s">
        <v>2090</v>
      </c>
      <c r="E2104" s="1">
        <v>360</v>
      </c>
      <c r="F2104">
        <v>4</v>
      </c>
      <c r="H2104">
        <f ca="1">_xlfn.IFNA(SUMIF(MG_3[Column3],Table6[POINTER],MG_3[TOTAL]),"")</f>
        <v>0</v>
      </c>
      <c r="I2104">
        <f ca="1">SUM(Table6[[#This Row],[AWAL]],Table6[[#This Row],[M_3]])</f>
        <v>4</v>
      </c>
    </row>
    <row r="2105" spans="2:9" hidden="1" x14ac:dyDescent="0.25">
      <c r="B2105" t="e">
        <f ca="1">MATCH(Table6[POINTER],MG_3[Column3],0)</f>
        <v>#N/A</v>
      </c>
      <c r="C21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taslysd211b360</v>
      </c>
      <c r="D2105" t="s">
        <v>2091</v>
      </c>
      <c r="E2105" s="1">
        <v>360</v>
      </c>
      <c r="F2105">
        <v>1</v>
      </c>
      <c r="H2105">
        <f ca="1">_xlfn.IFNA(SUMIF(MG_3[Column3],Table6[POINTER],MG_3[TOTAL]),"")</f>
        <v>0</v>
      </c>
      <c r="I2105">
        <f ca="1">SUM(Table6[[#This Row],[AWAL]],Table6[[#This Row],[M_3]])</f>
        <v>1</v>
      </c>
    </row>
    <row r="2106" spans="2:9" hidden="1" x14ac:dyDescent="0.25">
      <c r="B2106" t="e">
        <f ca="1">MATCH(Table6[POINTER],MG_3[Column3],0)</f>
        <v>#N/A</v>
      </c>
      <c r="C21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taslysd154k480</v>
      </c>
      <c r="D2106" t="s">
        <v>2092</v>
      </c>
      <c r="E2106" s="1">
        <v>480</v>
      </c>
      <c r="F2106">
        <v>7</v>
      </c>
      <c r="H2106">
        <f ca="1">_xlfn.IFNA(SUMIF(MG_3[Column3],Table6[POINTER],MG_3[TOTAL]),"")</f>
        <v>0</v>
      </c>
      <c r="I2106">
        <f ca="1">SUM(Table6[[#This Row],[AWAL]],Table6[[#This Row],[M_3]])</f>
        <v>7</v>
      </c>
    </row>
    <row r="2107" spans="2:9" hidden="1" x14ac:dyDescent="0.25">
      <c r="B2107" t="e">
        <f ca="1">MATCH(Table6[POINTER],MG_3[Column3],0)</f>
        <v>#N/A</v>
      </c>
      <c r="C21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taslysd229k480pc</v>
      </c>
      <c r="D2107" t="s">
        <v>2093</v>
      </c>
      <c r="E2107" s="1" t="s">
        <v>3396</v>
      </c>
      <c r="F2107">
        <v>36</v>
      </c>
      <c r="H2107">
        <f ca="1">_xlfn.IFNA(SUMIF(MG_3[Column3],Table6[POINTER],MG_3[TOTAL]),"")</f>
        <v>0</v>
      </c>
      <c r="I2107">
        <f ca="1">SUM(Table6[[#This Row],[AWAL]],Table6[[#This Row],[M_3]])</f>
        <v>36</v>
      </c>
    </row>
    <row r="2108" spans="2:9" hidden="1" x14ac:dyDescent="0.25">
      <c r="B2108" t="e">
        <f ca="1">MATCH(Table6[POINTER],MG_3[Column3],0)</f>
        <v>#N/A</v>
      </c>
      <c r="C21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taslysd241k480pc</v>
      </c>
      <c r="D2108" t="s">
        <v>2094</v>
      </c>
      <c r="E2108" s="1" t="s">
        <v>3396</v>
      </c>
      <c r="F2108">
        <v>2</v>
      </c>
      <c r="H2108">
        <f ca="1">_xlfn.IFNA(SUMIF(MG_3[Column3],Table6[POINTER],MG_3[TOTAL]),"")</f>
        <v>0</v>
      </c>
      <c r="I2108">
        <f ca="1">SUM(Table6[[#This Row],[AWAL]],Table6[[#This Row],[M_3]])</f>
        <v>2</v>
      </c>
    </row>
    <row r="2109" spans="2:9" hidden="1" x14ac:dyDescent="0.25">
      <c r="B2109" t="e">
        <f ca="1">MATCH(Table6[POINTER],MG_3[Column3],0)</f>
        <v>#N/A</v>
      </c>
      <c r="C21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tasmikabesartentengtanganr01330ls</v>
      </c>
      <c r="D2109" t="s">
        <v>2095</v>
      </c>
      <c r="E2109" s="1" t="s">
        <v>3347</v>
      </c>
      <c r="F2109">
        <v>2</v>
      </c>
      <c r="H2109">
        <f ca="1">_xlfn.IFNA(SUMIF(MG_3[Column3],Table6[POINTER],MG_3[TOTAL]),"")</f>
        <v>0</v>
      </c>
      <c r="I2109">
        <f ca="1">SUM(Table6[[#This Row],[AWAL]],Table6[[#This Row],[M_3]])</f>
        <v>2</v>
      </c>
    </row>
    <row r="2110" spans="2:9" hidden="1" x14ac:dyDescent="0.25">
      <c r="B2110" t="e">
        <f ca="1">MATCH(Table6[POINTER],MG_3[Column3],0)</f>
        <v>#N/A</v>
      </c>
      <c r="C21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tasmikappme812kecil15ls</v>
      </c>
      <c r="D2110" t="s">
        <v>2096</v>
      </c>
      <c r="E2110" s="1" t="s">
        <v>3489</v>
      </c>
      <c r="F2110">
        <v>3</v>
      </c>
      <c r="H2110">
        <f ca="1">_xlfn.IFNA(SUMIF(MG_3[Column3],Table6[POINTER],MG_3[TOTAL]),"")</f>
        <v>0</v>
      </c>
      <c r="I2110">
        <f ca="1">SUM(Table6[[#This Row],[AWAL]],Table6[[#This Row],[M_3]])</f>
        <v>3</v>
      </c>
    </row>
    <row r="2111" spans="2:9" hidden="1" x14ac:dyDescent="0.25">
      <c r="B2111" t="e">
        <f ca="1">MATCH(Table6[POINTER],MG_3[Column3],0)</f>
        <v>#N/A</v>
      </c>
      <c r="C21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tasmikapptm911120pc</v>
      </c>
      <c r="D2111" t="s">
        <v>2097</v>
      </c>
      <c r="E2111" s="1" t="s">
        <v>3385</v>
      </c>
      <c r="F2111">
        <v>3</v>
      </c>
      <c r="H2111">
        <f ca="1">_xlfn.IFNA(SUMIF(MG_3[Column3],Table6[POINTER],MG_3[TOTAL]),"")</f>
        <v>0</v>
      </c>
      <c r="I2111">
        <f ca="1">SUM(Table6[[#This Row],[AWAL]],Table6[[#This Row],[M_3]])</f>
        <v>3</v>
      </c>
    </row>
    <row r="2112" spans="2:9" hidden="1" x14ac:dyDescent="0.25">
      <c r="B2112" t="e">
        <f ca="1">MATCH(Table6[POINTER],MG_3[Column3],0)</f>
        <v>#N/A</v>
      </c>
      <c r="C21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tasmikataliclmm848pc</v>
      </c>
      <c r="D2112" t="s">
        <v>2098</v>
      </c>
      <c r="E2112" s="1" t="s">
        <v>3689</v>
      </c>
      <c r="F2112">
        <v>13</v>
      </c>
      <c r="H2112">
        <f ca="1">_xlfn.IFNA(SUMIF(MG_3[Column3],Table6[POINTER],MG_3[TOTAL]),"")</f>
        <v>0</v>
      </c>
      <c r="I2112">
        <f ca="1">SUM(Table6[[#This Row],[AWAL]],Table6[[#This Row],[M_3]])</f>
        <v>13</v>
      </c>
    </row>
    <row r="2113" spans="2:9" hidden="1" x14ac:dyDescent="0.25">
      <c r="B2113" t="e">
        <f ca="1">MATCH(Table6[POINTER],MG_3[Column3],0)</f>
        <v>#N/A</v>
      </c>
      <c r="C21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tasnariko4a50ls</v>
      </c>
      <c r="D2113" t="s">
        <v>2099</v>
      </c>
      <c r="E2113" s="1" t="s">
        <v>3326</v>
      </c>
      <c r="F2113">
        <v>23</v>
      </c>
      <c r="H2113">
        <f ca="1">_xlfn.IFNA(SUMIF(MG_3[Column3],Table6[POINTER],MG_3[TOTAL]),"")</f>
        <v>0</v>
      </c>
      <c r="I2113">
        <f ca="1">SUM(Table6[[#This Row],[AWAL]],Table6[[#This Row],[M_3]])</f>
        <v>23</v>
      </c>
    </row>
    <row r="2114" spans="2:9" hidden="1" x14ac:dyDescent="0.25">
      <c r="B2114" t="e">
        <f ca="1">MATCH(Table6[POINTER],MG_3[Column3],0)</f>
        <v>#N/A</v>
      </c>
      <c r="C21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tasplastikbc1120pc</v>
      </c>
      <c r="D2114" t="s">
        <v>2100</v>
      </c>
      <c r="E2114" s="1" t="s">
        <v>3385</v>
      </c>
      <c r="F2114">
        <v>4</v>
      </c>
      <c r="H2114">
        <f ca="1">_xlfn.IFNA(SUMIF(MG_3[Column3],Table6[POINTER],MG_3[TOTAL]),"")</f>
        <v>0</v>
      </c>
      <c r="I2114">
        <f ca="1">SUM(Table6[[#This Row],[AWAL]],Table6[[#This Row],[M_3]])</f>
        <v>4</v>
      </c>
    </row>
    <row r="2115" spans="2:9" hidden="1" x14ac:dyDescent="0.25">
      <c r="B2115" t="e">
        <f ca="1">MATCH(Table6[POINTER],MG_3[Column3],0)</f>
        <v>#N/A</v>
      </c>
      <c r="C21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tasplastikbc1130pc</v>
      </c>
      <c r="D2115" t="s">
        <v>2100</v>
      </c>
      <c r="E2115" s="1" t="s">
        <v>3690</v>
      </c>
      <c r="F2115">
        <v>1</v>
      </c>
      <c r="H2115">
        <f ca="1">_xlfn.IFNA(SUMIF(MG_3[Column3],Table6[POINTER],MG_3[TOTAL]),"")</f>
        <v>0</v>
      </c>
      <c r="I2115">
        <f ca="1">SUM(Table6[[#This Row],[AWAL]],Table6[[#This Row],[M_3]])</f>
        <v>1</v>
      </c>
    </row>
    <row r="2116" spans="2:9" hidden="1" x14ac:dyDescent="0.25">
      <c r="B2116" t="e">
        <f ca="1">MATCH(Table6[POINTER],MG_3[Column3],0)</f>
        <v>#N/A</v>
      </c>
      <c r="C21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tasplastikbesarc1100</v>
      </c>
      <c r="D2116" t="s">
        <v>2101</v>
      </c>
      <c r="E2116" s="1">
        <v>100</v>
      </c>
      <c r="F2116">
        <v>1</v>
      </c>
      <c r="H2116">
        <f ca="1">_xlfn.IFNA(SUMIF(MG_3[Column3],Table6[POINTER],MG_3[TOTAL]),"")</f>
        <v>0</v>
      </c>
      <c r="I2116">
        <f ca="1">SUM(Table6[[#This Row],[AWAL]],Table6[[#This Row],[M_3]])</f>
        <v>1</v>
      </c>
    </row>
    <row r="2117" spans="2:9" hidden="1" x14ac:dyDescent="0.25">
      <c r="B2117" t="e">
        <f ca="1">MATCH(Table6[POINTER],MG_3[Column3],0)</f>
        <v>#N/A</v>
      </c>
      <c r="C21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tasplastikbesarc1110</v>
      </c>
      <c r="D2117" t="s">
        <v>2101</v>
      </c>
      <c r="E2117" s="1">
        <v>110</v>
      </c>
      <c r="F2117">
        <v>1</v>
      </c>
      <c r="H2117">
        <f ca="1">_xlfn.IFNA(SUMIF(MG_3[Column3],Table6[POINTER],MG_3[TOTAL]),"")</f>
        <v>0</v>
      </c>
      <c r="I2117">
        <f ca="1">SUM(Table6[[#This Row],[AWAL]],Table6[[#This Row],[M_3]])</f>
        <v>1</v>
      </c>
    </row>
    <row r="2118" spans="2:9" hidden="1" x14ac:dyDescent="0.25">
      <c r="B2118" t="e">
        <f ca="1">MATCH(Table6[POINTER],MG_3[Column3],0)</f>
        <v>#N/A</v>
      </c>
      <c r="C21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tasplastikbesarc1115</v>
      </c>
      <c r="D2118" t="s">
        <v>2101</v>
      </c>
      <c r="E2118" s="1">
        <v>115</v>
      </c>
      <c r="F2118">
        <v>1</v>
      </c>
      <c r="H2118">
        <f ca="1">_xlfn.IFNA(SUMIF(MG_3[Column3],Table6[POINTER],MG_3[TOTAL]),"")</f>
        <v>0</v>
      </c>
      <c r="I2118">
        <f ca="1">SUM(Table6[[#This Row],[AWAL]],Table6[[#This Row],[M_3]])</f>
        <v>1</v>
      </c>
    </row>
    <row r="2119" spans="2:9" hidden="1" x14ac:dyDescent="0.25">
      <c r="B2119" t="e">
        <f ca="1">MATCH(Table6[POINTER],MG_3[Column3],0)</f>
        <v>#N/A</v>
      </c>
      <c r="C21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tasplastikbesarc1150pc</v>
      </c>
      <c r="D2119" t="s">
        <v>2101</v>
      </c>
      <c r="E2119" s="1" t="s">
        <v>3691</v>
      </c>
      <c r="F2119">
        <v>5</v>
      </c>
      <c r="H2119">
        <f ca="1">_xlfn.IFNA(SUMIF(MG_3[Column3],Table6[POINTER],MG_3[TOTAL]),"")</f>
        <v>0</v>
      </c>
      <c r="I2119">
        <f ca="1">SUM(Table6[[#This Row],[AWAL]],Table6[[#This Row],[M_3]])</f>
        <v>5</v>
      </c>
    </row>
    <row r="2120" spans="2:9" hidden="1" x14ac:dyDescent="0.25">
      <c r="B2120" t="e">
        <f ca="1">MATCH(Table6[POINTER],MG_3[Column3],0)</f>
        <v>#N/A</v>
      </c>
      <c r="C21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tasplastikbesarc1170</v>
      </c>
      <c r="D2120" t="s">
        <v>2101</v>
      </c>
      <c r="E2120" s="1">
        <v>170</v>
      </c>
      <c r="F2120">
        <v>1</v>
      </c>
      <c r="H2120">
        <f ca="1">_xlfn.IFNA(SUMIF(MG_3[Column3],Table6[POINTER],MG_3[TOTAL]),"")</f>
        <v>0</v>
      </c>
      <c r="I2120">
        <f ca="1">SUM(Table6[[#This Row],[AWAL]],Table6[[#This Row],[M_3]])</f>
        <v>1</v>
      </c>
    </row>
    <row r="2121" spans="2:9" hidden="1" x14ac:dyDescent="0.25">
      <c r="B2121" t="e">
        <f ca="1">MATCH(Table6[POINTER],MG_3[Column3],0)</f>
        <v>#N/A</v>
      </c>
      <c r="C21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tasplastikbesarc183pc</v>
      </c>
      <c r="D2121" t="s">
        <v>2101</v>
      </c>
      <c r="E2121" s="1" t="s">
        <v>3692</v>
      </c>
      <c r="F2121">
        <v>1</v>
      </c>
      <c r="H2121">
        <f ca="1">_xlfn.IFNA(SUMIF(MG_3[Column3],Table6[POINTER],MG_3[TOTAL]),"")</f>
        <v>0</v>
      </c>
      <c r="I2121">
        <f ca="1">SUM(Table6[[#This Row],[AWAL]],Table6[[#This Row],[M_3]])</f>
        <v>1</v>
      </c>
    </row>
    <row r="2122" spans="2:9" hidden="1" x14ac:dyDescent="0.25">
      <c r="B2122" t="e">
        <f ca="1">MATCH(Table6[POINTER],MG_3[Column3],0)</f>
        <v>#N/A</v>
      </c>
      <c r="C21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tasplastikkecila1200pc</v>
      </c>
      <c r="D2122" t="s">
        <v>2102</v>
      </c>
      <c r="E2122" s="1" t="s">
        <v>3438</v>
      </c>
      <c r="F2122">
        <v>7</v>
      </c>
      <c r="H2122">
        <f ca="1">_xlfn.IFNA(SUMIF(MG_3[Column3],Table6[POINTER],MG_3[TOTAL]),"")</f>
        <v>0</v>
      </c>
      <c r="I2122">
        <f ca="1">SUM(Table6[[#This Row],[AWAL]],Table6[[#This Row],[M_3]])</f>
        <v>7</v>
      </c>
    </row>
    <row r="2123" spans="2:9" hidden="1" x14ac:dyDescent="0.25">
      <c r="B2123" t="e">
        <f ca="1">MATCH(Table6[POINTER],MG_3[Column3],0)</f>
        <v>#N/A</v>
      </c>
      <c r="C21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tasplastikkecila1116pc</v>
      </c>
      <c r="D2123" t="s">
        <v>2103</v>
      </c>
      <c r="E2123" s="1" t="s">
        <v>3697</v>
      </c>
      <c r="F2123">
        <v>1</v>
      </c>
      <c r="H2123">
        <f ca="1">_xlfn.IFNA(SUMIF(MG_3[Column3],Table6[POINTER],MG_3[TOTAL]),"")</f>
        <v>0</v>
      </c>
      <c r="I2123">
        <f ca="1">SUM(Table6[[#This Row],[AWAL]],Table6[[#This Row],[M_3]])</f>
        <v>1</v>
      </c>
    </row>
    <row r="2124" spans="2:9" hidden="1" x14ac:dyDescent="0.25">
      <c r="B2124" t="e">
        <f ca="1">MATCH(Table6[POINTER],MG_3[Column3],0)</f>
        <v>#N/A</v>
      </c>
      <c r="C21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tasplastikkecila1130pc</v>
      </c>
      <c r="D2124" t="s">
        <v>2102</v>
      </c>
      <c r="E2124" s="1" t="s">
        <v>3690</v>
      </c>
      <c r="F2124">
        <v>5</v>
      </c>
      <c r="H2124">
        <f ca="1">_xlfn.IFNA(SUMIF(MG_3[Column3],Table6[POINTER],MG_3[TOTAL]),"")</f>
        <v>0</v>
      </c>
      <c r="I2124">
        <f ca="1">SUM(Table6[[#This Row],[AWAL]],Table6[[#This Row],[M_3]])</f>
        <v>5</v>
      </c>
    </row>
    <row r="2125" spans="2:9" hidden="1" x14ac:dyDescent="0.25">
      <c r="B2125" t="e">
        <f ca="1">MATCH(Table6[POINTER],MG_3[Column3],0)</f>
        <v>#N/A</v>
      </c>
      <c r="C21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tasplastikkecila1140pc</v>
      </c>
      <c r="D2125" t="s">
        <v>2102</v>
      </c>
      <c r="E2125" s="1" t="s">
        <v>3693</v>
      </c>
      <c r="F2125">
        <v>2</v>
      </c>
      <c r="H2125">
        <f ca="1">_xlfn.IFNA(SUMIF(MG_3[Column3],Table6[POINTER],MG_3[TOTAL]),"")</f>
        <v>0</v>
      </c>
      <c r="I2125">
        <f ca="1">SUM(Table6[[#This Row],[AWAL]],Table6[[#This Row],[M_3]])</f>
        <v>2</v>
      </c>
    </row>
    <row r="2126" spans="2:9" hidden="1" x14ac:dyDescent="0.25">
      <c r="B2126" t="e">
        <f ca="1">MATCH(Table6[POINTER],MG_3[Column3],0)</f>
        <v>#N/A</v>
      </c>
      <c r="C21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tasplastikkecila1150pc</v>
      </c>
      <c r="D2126" t="s">
        <v>2102</v>
      </c>
      <c r="E2126" s="1" t="s">
        <v>3691</v>
      </c>
      <c r="F2126">
        <v>4</v>
      </c>
      <c r="H2126">
        <f ca="1">_xlfn.IFNA(SUMIF(MG_3[Column3],Table6[POINTER],MG_3[TOTAL]),"")</f>
        <v>0</v>
      </c>
      <c r="I2126">
        <f ca="1">SUM(Table6[[#This Row],[AWAL]],Table6[[#This Row],[M_3]])</f>
        <v>4</v>
      </c>
    </row>
    <row r="2127" spans="2:9" hidden="1" x14ac:dyDescent="0.25">
      <c r="B2127" t="e">
        <f ca="1">MATCH(Table6[POINTER],MG_3[Column3],0)</f>
        <v>#N/A</v>
      </c>
      <c r="C21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tasplastikkecila1160pc</v>
      </c>
      <c r="D2127" t="s">
        <v>2102</v>
      </c>
      <c r="E2127" s="1" t="s">
        <v>3334</v>
      </c>
      <c r="F2127">
        <v>6</v>
      </c>
      <c r="H2127">
        <f ca="1">_xlfn.IFNA(SUMIF(MG_3[Column3],Table6[POINTER],MG_3[TOTAL]),"")</f>
        <v>0</v>
      </c>
      <c r="I2127">
        <f ca="1">SUM(Table6[[#This Row],[AWAL]],Table6[[#This Row],[M_3]])</f>
        <v>6</v>
      </c>
    </row>
    <row r="2128" spans="2:9" hidden="1" x14ac:dyDescent="0.25">
      <c r="B2128" t="e">
        <f ca="1">MATCH(Table6[POINTER],MG_3[Column3],0)</f>
        <v>#N/A</v>
      </c>
      <c r="C21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tasplastikkecila1167pc</v>
      </c>
      <c r="D2128" t="s">
        <v>2103</v>
      </c>
      <c r="E2128" s="1" t="s">
        <v>3696</v>
      </c>
      <c r="F2128">
        <v>1</v>
      </c>
      <c r="H2128">
        <f ca="1">_xlfn.IFNA(SUMIF(MG_3[Column3],Table6[POINTER],MG_3[TOTAL]),"")</f>
        <v>0</v>
      </c>
      <c r="I2128">
        <f ca="1">SUM(Table6[[#This Row],[AWAL]],Table6[[#This Row],[M_3]])</f>
        <v>1</v>
      </c>
    </row>
    <row r="2129" spans="2:9" hidden="1" x14ac:dyDescent="0.25">
      <c r="B2129" t="e">
        <f ca="1">MATCH(Table6[POINTER],MG_3[Column3],0)</f>
        <v>#N/A</v>
      </c>
      <c r="C21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tasplastikkecila1170</v>
      </c>
      <c r="D2129" t="s">
        <v>2102</v>
      </c>
      <c r="E2129" s="1">
        <v>170</v>
      </c>
      <c r="F2129">
        <v>7</v>
      </c>
      <c r="H2129">
        <f ca="1">_xlfn.IFNA(SUMIF(MG_3[Column3],Table6[POINTER],MG_3[TOTAL]),"")</f>
        <v>0</v>
      </c>
      <c r="I2129">
        <f ca="1">SUM(Table6[[#This Row],[AWAL]],Table6[[#This Row],[M_3]])</f>
        <v>7</v>
      </c>
    </row>
    <row r="2130" spans="2:9" hidden="1" x14ac:dyDescent="0.25">
      <c r="B2130" t="e">
        <f ca="1">MATCH(Table6[POINTER],MG_3[Column3],0)</f>
        <v>#N/A</v>
      </c>
      <c r="C21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tasplastikkecila1170pc</v>
      </c>
      <c r="D2130" t="s">
        <v>2103</v>
      </c>
      <c r="E2130" s="1" t="s">
        <v>3695</v>
      </c>
      <c r="F2130">
        <v>1</v>
      </c>
      <c r="H2130">
        <f ca="1">_xlfn.IFNA(SUMIF(MG_3[Column3],Table6[POINTER],MG_3[TOTAL]),"")</f>
        <v>0</v>
      </c>
      <c r="I2130">
        <f ca="1">SUM(Table6[[#This Row],[AWAL]],Table6[[#This Row],[M_3]])</f>
        <v>1</v>
      </c>
    </row>
    <row r="2131" spans="2:9" hidden="1" x14ac:dyDescent="0.25">
      <c r="B2131" t="e">
        <f ca="1">MATCH(Table6[POINTER],MG_3[Column3],0)</f>
        <v>#N/A</v>
      </c>
      <c r="C21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tasplastikkecila1180</v>
      </c>
      <c r="D2131" t="s">
        <v>2102</v>
      </c>
      <c r="E2131" s="1">
        <v>180</v>
      </c>
      <c r="F2131">
        <v>1</v>
      </c>
      <c r="H2131">
        <f ca="1">_xlfn.IFNA(SUMIF(MG_3[Column3],Table6[POINTER],MG_3[TOTAL]),"")</f>
        <v>0</v>
      </c>
      <c r="I2131">
        <f ca="1">SUM(Table6[[#This Row],[AWAL]],Table6[[#This Row],[M_3]])</f>
        <v>1</v>
      </c>
    </row>
    <row r="2132" spans="2:9" hidden="1" x14ac:dyDescent="0.25">
      <c r="B2132" t="e">
        <f ca="1">MATCH(Table6[POINTER],MG_3[Column3],0)</f>
        <v>#N/A</v>
      </c>
      <c r="C21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tasplastikkecila1186pc</v>
      </c>
      <c r="D2132" t="s">
        <v>2103</v>
      </c>
      <c r="E2132" s="1" t="s">
        <v>3694</v>
      </c>
      <c r="F2132">
        <v>1</v>
      </c>
      <c r="H2132">
        <f ca="1">_xlfn.IFNA(SUMIF(MG_3[Column3],Table6[POINTER],MG_3[TOTAL]),"")</f>
        <v>0</v>
      </c>
      <c r="I2132">
        <f ca="1">SUM(Table6[[#This Row],[AWAL]],Table6[[#This Row],[M_3]])</f>
        <v>1</v>
      </c>
    </row>
    <row r="2133" spans="2:9" hidden="1" x14ac:dyDescent="0.25">
      <c r="B2133" t="e">
        <f ca="1">MATCH(Table6[POINTER],MG_3[Column3],0)</f>
        <v>#N/A</v>
      </c>
      <c r="C21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tasplastiktb1130pc</v>
      </c>
      <c r="D2133" t="s">
        <v>2104</v>
      </c>
      <c r="E2133" s="1" t="s">
        <v>3690</v>
      </c>
      <c r="F2133">
        <v>10</v>
      </c>
      <c r="H2133">
        <f ca="1">_xlfn.IFNA(SUMIF(MG_3[Column3],Table6[POINTER],MG_3[TOTAL]),"")</f>
        <v>0</v>
      </c>
      <c r="I2133">
        <f ca="1">SUM(Table6[[#This Row],[AWAL]],Table6[[#This Row],[M_3]])</f>
        <v>10</v>
      </c>
    </row>
    <row r="2134" spans="2:9" hidden="1" x14ac:dyDescent="0.25">
      <c r="B2134" t="e">
        <f ca="1">MATCH(Table6[POINTER],MG_3[Column3],0)</f>
        <v>#N/A</v>
      </c>
      <c r="C21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tasplastiktb1140</v>
      </c>
      <c r="D2134" t="s">
        <v>2104</v>
      </c>
      <c r="E2134" s="1">
        <v>140</v>
      </c>
      <c r="F2134">
        <v>19</v>
      </c>
      <c r="H2134">
        <f ca="1">_xlfn.IFNA(SUMIF(MG_3[Column3],Table6[POINTER],MG_3[TOTAL]),"")</f>
        <v>0</v>
      </c>
      <c r="I2134">
        <f ca="1">SUM(Table6[[#This Row],[AWAL]],Table6[[#This Row],[M_3]])</f>
        <v>19</v>
      </c>
    </row>
    <row r="2135" spans="2:9" hidden="1" x14ac:dyDescent="0.25">
      <c r="B2135" t="e">
        <f ca="1">MATCH(Table6[POINTER],MG_3[Column3],0)</f>
        <v>#N/A</v>
      </c>
      <c r="C21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tasplastiktb1150</v>
      </c>
      <c r="D2135" t="s">
        <v>2104</v>
      </c>
      <c r="E2135" s="1">
        <v>150</v>
      </c>
      <c r="F2135">
        <v>12</v>
      </c>
      <c r="H2135">
        <f ca="1">_xlfn.IFNA(SUMIF(MG_3[Column3],Table6[POINTER],MG_3[TOTAL]),"")</f>
        <v>0</v>
      </c>
      <c r="I2135">
        <f ca="1">SUM(Table6[[#This Row],[AWAL]],Table6[[#This Row],[M_3]])</f>
        <v>12</v>
      </c>
    </row>
    <row r="2136" spans="2:9" hidden="1" x14ac:dyDescent="0.25">
      <c r="B2136" t="e">
        <f ca="1">MATCH(Table6[POINTER],MG_3[Column3],0)</f>
        <v>#N/A</v>
      </c>
      <c r="C21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tasplastiktb120pc</v>
      </c>
      <c r="D2136" t="s">
        <v>2104</v>
      </c>
      <c r="E2136" s="1" t="s">
        <v>3668</v>
      </c>
      <c r="F2136">
        <v>3</v>
      </c>
      <c r="H2136">
        <f ca="1">_xlfn.IFNA(SUMIF(MG_3[Column3],Table6[POINTER],MG_3[TOTAL]),"")</f>
        <v>0</v>
      </c>
      <c r="I2136">
        <f ca="1">SUM(Table6[[#This Row],[AWAL]],Table6[[#This Row],[M_3]])</f>
        <v>3</v>
      </c>
    </row>
    <row r="2137" spans="2:9" hidden="1" x14ac:dyDescent="0.25">
      <c r="B2137" t="e">
        <f ca="1">MATCH(Table6[POINTER],MG_3[Column3],0)</f>
        <v>#N/A</v>
      </c>
      <c r="C21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tasplastiktb160</v>
      </c>
      <c r="D2137" t="s">
        <v>2104</v>
      </c>
      <c r="E2137" s="1">
        <v>60</v>
      </c>
      <c r="F2137">
        <v>2</v>
      </c>
      <c r="H2137">
        <f ca="1">_xlfn.IFNA(SUMIF(MG_3[Column3],Table6[POINTER],MG_3[TOTAL]),"")</f>
        <v>0</v>
      </c>
      <c r="I2137">
        <f ca="1">SUM(Table6[[#This Row],[AWAL]],Table6[[#This Row],[M_3]])</f>
        <v>2</v>
      </c>
    </row>
    <row r="2138" spans="2:9" hidden="1" x14ac:dyDescent="0.25">
      <c r="B2138" t="e">
        <f ca="1">MATCH(Table6[POINTER],MG_3[Column3],0)</f>
        <v>#N/A</v>
      </c>
      <c r="C21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tasplastiktanggungb1110pc</v>
      </c>
      <c r="D2138" t="s">
        <v>2105</v>
      </c>
      <c r="E2138" s="1" t="s">
        <v>3698</v>
      </c>
      <c r="F2138">
        <v>1</v>
      </c>
      <c r="H2138">
        <f ca="1">_xlfn.IFNA(SUMIF(MG_3[Column3],Table6[POINTER],MG_3[TOTAL]),"")</f>
        <v>0</v>
      </c>
      <c r="I2138">
        <f ca="1">SUM(Table6[[#This Row],[AWAL]],Table6[[#This Row],[M_3]])</f>
        <v>1</v>
      </c>
    </row>
    <row r="2139" spans="2:9" hidden="1" x14ac:dyDescent="0.25">
      <c r="B2139" t="e">
        <f ca="1">MATCH(Table6[POINTER],MG_3[Column3],0)</f>
        <v>#N/A</v>
      </c>
      <c r="C21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tasplastiktanggungb1200pc</v>
      </c>
      <c r="D2139" t="s">
        <v>2105</v>
      </c>
      <c r="E2139" s="1" t="s">
        <v>3438</v>
      </c>
      <c r="F2139">
        <v>4</v>
      </c>
      <c r="H2139">
        <f ca="1">_xlfn.IFNA(SUMIF(MG_3[Column3],Table6[POINTER],MG_3[TOTAL]),"")</f>
        <v>0</v>
      </c>
      <c r="I2139">
        <f ca="1">SUM(Table6[[#This Row],[AWAL]],Table6[[#This Row],[M_3]])</f>
        <v>4</v>
      </c>
    </row>
    <row r="2140" spans="2:9" hidden="1" x14ac:dyDescent="0.25">
      <c r="B2140" t="e">
        <f ca="1">MATCH(Table6[POINTER],MG_3[Column3],0)</f>
        <v>#N/A</v>
      </c>
      <c r="C21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tasplk1006m600pc</v>
      </c>
      <c r="D2140" t="s">
        <v>2106</v>
      </c>
      <c r="E2140" s="1" t="s">
        <v>3350</v>
      </c>
      <c r="F2140">
        <v>1</v>
      </c>
      <c r="H2140">
        <f ca="1">_xlfn.IFNA(SUMIF(MG_3[Column3],Table6[POINTER],MG_3[TOTAL]),"")</f>
        <v>0</v>
      </c>
      <c r="I2140">
        <f ca="1">SUM(Table6[[#This Row],[AWAL]],Table6[[#This Row],[M_3]])</f>
        <v>1</v>
      </c>
    </row>
    <row r="2141" spans="2:9" hidden="1" x14ac:dyDescent="0.25">
      <c r="B2141" t="e">
        <f ca="1">MATCH(Table6[POINTER],MG_3[Column3],0)</f>
        <v>#N/A</v>
      </c>
      <c r="C21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tasplk1007dy26x34talil40ls</v>
      </c>
      <c r="D2141" t="s">
        <v>2107</v>
      </c>
      <c r="E2141" s="1" t="s">
        <v>3342</v>
      </c>
      <c r="F2141">
        <v>8</v>
      </c>
      <c r="H2141">
        <f ca="1">_xlfn.IFNA(SUMIF(MG_3[Column3],Table6[POINTER],MG_3[TOTAL]),"")</f>
        <v>0</v>
      </c>
      <c r="I2141">
        <f ca="1">SUM(Table6[[#This Row],[AWAL]],Table6[[#This Row],[M_3]])</f>
        <v>8</v>
      </c>
    </row>
    <row r="2142" spans="2:9" hidden="1" x14ac:dyDescent="0.25">
      <c r="B2142" t="e">
        <f ca="1">MATCH(Table6[POINTER],MG_3[Column3],0)</f>
        <v>#N/A</v>
      </c>
      <c r="C21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tasplk1008talitenteng30ls</v>
      </c>
      <c r="D2142" t="s">
        <v>2108</v>
      </c>
      <c r="E2142" s="1" t="s">
        <v>3347</v>
      </c>
      <c r="F2142">
        <v>5</v>
      </c>
      <c r="H2142">
        <f ca="1">_xlfn.IFNA(SUMIF(MG_3[Column3],Table6[POINTER],MG_3[TOTAL]),"")</f>
        <v>0</v>
      </c>
      <c r="I2142">
        <f ca="1">SUM(Table6[[#This Row],[AWAL]],Table6[[#This Row],[M_3]])</f>
        <v>5</v>
      </c>
    </row>
    <row r="2143" spans="2:9" hidden="1" x14ac:dyDescent="0.25">
      <c r="B2143" t="e">
        <f ca="1">MATCH(Table6[POINTER],MG_3[Column3],0)</f>
        <v>#N/A</v>
      </c>
      <c r="C21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taspolos131k480</v>
      </c>
      <c r="D2143" t="s">
        <v>2109</v>
      </c>
      <c r="E2143" s="1">
        <v>480</v>
      </c>
      <c r="F2143">
        <v>12</v>
      </c>
      <c r="H2143">
        <f ca="1">_xlfn.IFNA(SUMIF(MG_3[Column3],Table6[POINTER],MG_3[TOTAL]),"")</f>
        <v>0</v>
      </c>
      <c r="I2143">
        <f ca="1">SUM(Table6[[#This Row],[AWAL]],Table6[[#This Row],[M_3]])</f>
        <v>12</v>
      </c>
    </row>
    <row r="2144" spans="2:9" hidden="1" x14ac:dyDescent="0.25">
      <c r="B2144" t="e">
        <f ca="1">MATCH(Table6[POINTER],MG_3[Column3],0)</f>
        <v>#N/A</v>
      </c>
      <c r="C21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taspolos804832838480</v>
      </c>
      <c r="D2144" t="s">
        <v>2110</v>
      </c>
      <c r="E2144" s="1">
        <v>480</v>
      </c>
      <c r="F2144">
        <v>23</v>
      </c>
      <c r="H2144">
        <f ca="1">_xlfn.IFNA(SUMIF(MG_3[Column3],Table6[POINTER],MG_3[TOTAL]),"")</f>
        <v>0</v>
      </c>
      <c r="I2144">
        <f ca="1">SUM(Table6[[#This Row],[AWAL]],Table6[[#This Row],[M_3]])</f>
        <v>23</v>
      </c>
    </row>
    <row r="2145" spans="2:9" hidden="1" x14ac:dyDescent="0.25">
      <c r="B2145" t="e">
        <f ca="1">MATCH(Table6[POINTER],MG_3[Column3],0)</f>
        <v>#N/A</v>
      </c>
      <c r="C21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tasranselsponbondfrhk60ls</v>
      </c>
      <c r="D2145" t="s">
        <v>2111</v>
      </c>
      <c r="E2145" s="1" t="s">
        <v>3332</v>
      </c>
      <c r="F2145">
        <v>1</v>
      </c>
      <c r="H2145">
        <f ca="1">_xlfn.IFNA(SUMIF(MG_3[Column3],Table6[POINTER],MG_3[TOTAL]),"")</f>
        <v>0</v>
      </c>
      <c r="I2145">
        <f ca="1">SUM(Table6[[#This Row],[AWAL]],Table6[[#This Row],[M_3]])</f>
        <v>1</v>
      </c>
    </row>
    <row r="2146" spans="2:9" hidden="1" x14ac:dyDescent="0.25">
      <c r="B2146" t="e">
        <f ca="1">MATCH(Table6[POINTER],MG_3[Column3],0)</f>
        <v>#N/A</v>
      </c>
      <c r="C21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tassb15148sett50ls</v>
      </c>
      <c r="D2146" t="s">
        <v>2112</v>
      </c>
      <c r="E2146" s="1" t="s">
        <v>3326</v>
      </c>
      <c r="F2146">
        <v>1</v>
      </c>
      <c r="H2146">
        <f ca="1">_xlfn.IFNA(SUMIF(MG_3[Column3],Table6[POINTER],MG_3[TOTAL]),"")</f>
        <v>0</v>
      </c>
      <c r="I2146">
        <f ca="1">SUM(Table6[[#This Row],[AWAL]],Table6[[#This Row],[M_3]])</f>
        <v>1</v>
      </c>
    </row>
    <row r="2147" spans="2:9" hidden="1" x14ac:dyDescent="0.25">
      <c r="B2147" t="e">
        <f ca="1">MATCH(Table6[POINTER],MG_3[Column3],0)</f>
        <v>#N/A</v>
      </c>
      <c r="C21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tassep19410ls</v>
      </c>
      <c r="D2147" t="s">
        <v>2113</v>
      </c>
      <c r="E2147" s="1" t="s">
        <v>3379</v>
      </c>
      <c r="F2147">
        <v>8</v>
      </c>
      <c r="H2147">
        <f ca="1">_xlfn.IFNA(SUMIF(MG_3[Column3],Table6[POINTER],MG_3[TOTAL]),"")</f>
        <v>0</v>
      </c>
      <c r="I2147">
        <f ca="1">SUM(Table6[[#This Row],[AWAL]],Table6[[#This Row],[M_3]])</f>
        <v>8</v>
      </c>
    </row>
    <row r="2148" spans="2:9" hidden="1" x14ac:dyDescent="0.25">
      <c r="B2148" t="e">
        <f ca="1">MATCH(Table6[POINTER],MG_3[Column3],0)</f>
        <v>#N/A</v>
      </c>
      <c r="C21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tasshoesc15246hp3636036pk</v>
      </c>
      <c r="D2148" t="s">
        <v>2114</v>
      </c>
      <c r="E2148" s="1" t="s">
        <v>3699</v>
      </c>
      <c r="F2148">
        <v>4</v>
      </c>
      <c r="H2148">
        <f ca="1">_xlfn.IFNA(SUMIF(MG_3[Column3],Table6[POINTER],MG_3[TOTAL]),"")</f>
        <v>0</v>
      </c>
      <c r="I2148">
        <f ca="1">SUM(Table6[[#This Row],[AWAL]],Table6[[#This Row],[M_3]])</f>
        <v>4</v>
      </c>
    </row>
    <row r="2149" spans="2:9" hidden="1" x14ac:dyDescent="0.25">
      <c r="B2149" t="e">
        <f ca="1">MATCH(Table6[POINTER],MG_3[Column3],0)</f>
        <v>#N/A</v>
      </c>
      <c r="C21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tasshoplyfd683360pc</v>
      </c>
      <c r="D2149" t="s">
        <v>2115</v>
      </c>
      <c r="E2149" s="1" t="s">
        <v>3351</v>
      </c>
      <c r="F2149">
        <v>2</v>
      </c>
      <c r="H2149">
        <f ca="1">_xlfn.IFNA(SUMIF(MG_3[Column3],Table6[POINTER],MG_3[TOTAL]),"")</f>
        <v>0</v>
      </c>
      <c r="I2149">
        <f ca="1">SUM(Table6[[#This Row],[AWAL]],Table6[[#This Row],[M_3]])</f>
        <v>2</v>
      </c>
    </row>
    <row r="2150" spans="2:9" hidden="1" x14ac:dyDescent="0.25">
      <c r="B2150" t="e">
        <f ca="1">MATCH(Table6[POINTER],MG_3[Column3],0)</f>
        <v>#N/A</v>
      </c>
      <c r="C21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tasshoplysd287b360</v>
      </c>
      <c r="D2150" t="s">
        <v>2116</v>
      </c>
      <c r="E2150" s="1">
        <v>360</v>
      </c>
      <c r="F2150">
        <v>3</v>
      </c>
      <c r="H2150">
        <f ca="1">_xlfn.IFNA(SUMIF(MG_3[Column3],Table6[POINTER],MG_3[TOTAL]),"")</f>
        <v>0</v>
      </c>
      <c r="I2150">
        <f ca="1">SUM(Table6[[#This Row],[AWAL]],Table6[[#This Row],[M_3]])</f>
        <v>3</v>
      </c>
    </row>
    <row r="2151" spans="2:9" hidden="1" x14ac:dyDescent="0.25">
      <c r="B2151" t="e">
        <f ca="1">MATCH(Table6[POINTER],MG_3[Column3],0)</f>
        <v>#N/A</v>
      </c>
      <c r="C21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tasshoplysd291b360</v>
      </c>
      <c r="D2151" t="s">
        <v>2117</v>
      </c>
      <c r="E2151" s="1">
        <v>360</v>
      </c>
      <c r="F2151">
        <v>1</v>
      </c>
      <c r="H2151">
        <f ca="1">_xlfn.IFNA(SUMIF(MG_3[Column3],Table6[POINTER],MG_3[TOTAL]),"")</f>
        <v>0</v>
      </c>
      <c r="I2151">
        <f ca="1">SUM(Table6[[#This Row],[AWAL]],Table6[[#This Row],[M_3]])</f>
        <v>1</v>
      </c>
    </row>
    <row r="2152" spans="2:9" hidden="1" x14ac:dyDescent="0.25">
      <c r="B2152" t="e">
        <f ca="1">MATCH(Table6[POINTER],MG_3[Column3],0)</f>
        <v>#N/A</v>
      </c>
      <c r="C21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tasshoplysdl280b360</v>
      </c>
      <c r="D2152" t="s">
        <v>2118</v>
      </c>
      <c r="E2152" s="1">
        <v>360</v>
      </c>
      <c r="F2152">
        <v>6</v>
      </c>
      <c r="H2152">
        <f ca="1">_xlfn.IFNA(SUMIF(MG_3[Column3],Table6[POINTER],MG_3[TOTAL]),"")</f>
        <v>0</v>
      </c>
      <c r="I2152">
        <f ca="1">SUM(Table6[[#This Row],[AWAL]],Table6[[#This Row],[M_3]])</f>
        <v>6</v>
      </c>
    </row>
    <row r="2153" spans="2:9" hidden="1" x14ac:dyDescent="0.25">
      <c r="B2153" t="e">
        <f ca="1">MATCH(Table6[POINTER],MG_3[Column3],0)</f>
        <v>#N/A</v>
      </c>
      <c r="C21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tasshoplysdlxl240</v>
      </c>
      <c r="D2153" t="s">
        <v>2119</v>
      </c>
      <c r="E2153" s="1">
        <v>240</v>
      </c>
      <c r="F2153">
        <v>2</v>
      </c>
      <c r="H2153">
        <f ca="1">_xlfn.IFNA(SUMIF(MG_3[Column3],Table6[POINTER],MG_3[TOTAL]),"")</f>
        <v>0</v>
      </c>
      <c r="I2153">
        <f ca="1">SUM(Table6[[#This Row],[AWAL]],Table6[[#This Row],[M_3]])</f>
        <v>2</v>
      </c>
    </row>
    <row r="2154" spans="2:9" hidden="1" x14ac:dyDescent="0.25">
      <c r="B2154" t="e">
        <f ca="1">MATCH(Table6[POINTER],MG_3[Column3],0)</f>
        <v>#N/A</v>
      </c>
      <c r="C21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tasshoplysdstg360</v>
      </c>
      <c r="D2154" t="s">
        <v>2120</v>
      </c>
      <c r="E2154" s="1">
        <v>360</v>
      </c>
      <c r="F2154">
        <v>5</v>
      </c>
      <c r="H2154">
        <f ca="1">_xlfn.IFNA(SUMIF(MG_3[Column3],Table6[POINTER],MG_3[TOTAL]),"")</f>
        <v>0</v>
      </c>
      <c r="I2154">
        <f ca="1">SUM(Table6[[#This Row],[AWAL]],Table6[[#This Row],[M_3]])</f>
        <v>5</v>
      </c>
    </row>
    <row r="2155" spans="2:9" hidden="1" x14ac:dyDescent="0.25">
      <c r="B2155" t="e">
        <f ca="1">MATCH(Table6[POINTER],MG_3[Column3],0)</f>
        <v>#N/A</v>
      </c>
      <c r="C21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tasshoptengtengsleting10pcwkd30bks</v>
      </c>
      <c r="D2155" t="s">
        <v>2121</v>
      </c>
      <c r="E2155" s="1" t="s">
        <v>3700</v>
      </c>
      <c r="F2155">
        <v>3</v>
      </c>
      <c r="H2155">
        <f ca="1">_xlfn.IFNA(SUMIF(MG_3[Column3],Table6[POINTER],MG_3[TOTAL]),"")</f>
        <v>0</v>
      </c>
      <c r="I2155">
        <f ca="1">SUM(Table6[[#This Row],[AWAL]],Table6[[#This Row],[M_3]])</f>
        <v>3</v>
      </c>
    </row>
    <row r="2156" spans="2:9" hidden="1" x14ac:dyDescent="0.25">
      <c r="B2156" t="e">
        <f ca="1">MATCH(Table6[POINTER],MG_3[Column3],0)</f>
        <v>#N/A</v>
      </c>
      <c r="C21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tasshopcraftlynp5421420box</v>
      </c>
      <c r="D2156" t="s">
        <v>2122</v>
      </c>
      <c r="E2156" s="1" t="s">
        <v>3403</v>
      </c>
      <c r="F2156">
        <v>2</v>
      </c>
      <c r="H2156">
        <f ca="1">_xlfn.IFNA(SUMIF(MG_3[Column3],Table6[POINTER],MG_3[TOTAL]),"")</f>
        <v>0</v>
      </c>
      <c r="I2156">
        <f ca="1">SUM(Table6[[#This Row],[AWAL]],Table6[[#This Row],[M_3]])</f>
        <v>2</v>
      </c>
    </row>
    <row r="2157" spans="2:9" hidden="1" x14ac:dyDescent="0.25">
      <c r="B2157" t="e">
        <f ca="1">MATCH(Table6[POINTER],MG_3[Column3],0)</f>
        <v>#N/A</v>
      </c>
      <c r="C21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tasshopcrafttlymp06106490box</v>
      </c>
      <c r="D2157" t="s">
        <v>2123</v>
      </c>
      <c r="E2157" s="1" t="s">
        <v>3357</v>
      </c>
      <c r="F2157">
        <v>4</v>
      </c>
      <c r="H2157">
        <f ca="1">_xlfn.IFNA(SUMIF(MG_3[Column3],Table6[POINTER],MG_3[TOTAL]),"")</f>
        <v>0</v>
      </c>
      <c r="I2157">
        <f ca="1">SUM(Table6[[#This Row],[AWAL]],Table6[[#This Row],[M_3]])</f>
        <v>4</v>
      </c>
    </row>
    <row r="2158" spans="2:9" hidden="1" x14ac:dyDescent="0.25">
      <c r="B2158" t="e">
        <f ca="1">MATCH(Table6[POINTER],MG_3[Column3],0)</f>
        <v>#N/A</v>
      </c>
      <c r="C21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tassilver18x2390ls</v>
      </c>
      <c r="D2158" t="s">
        <v>2124</v>
      </c>
      <c r="E2158" s="1" t="s">
        <v>3333</v>
      </c>
      <c r="F2158">
        <v>3</v>
      </c>
      <c r="H2158">
        <f ca="1">_xlfn.IFNA(SUMIF(MG_3[Column3],Table6[POINTER],MG_3[TOTAL]),"")</f>
        <v>0</v>
      </c>
      <c r="I2158">
        <f ca="1">SUM(Table6[[#This Row],[AWAL]],Table6[[#This Row],[M_3]])</f>
        <v>3</v>
      </c>
    </row>
    <row r="2159" spans="2:9" hidden="1" x14ac:dyDescent="0.25">
      <c r="B2159" t="e">
        <f ca="1">MATCH(Table6[POINTER],MG_3[Column3],0)</f>
        <v>#N/A</v>
      </c>
      <c r="C21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tasslerets100ls</v>
      </c>
      <c r="D2159" t="s">
        <v>2125</v>
      </c>
      <c r="E2159" s="1" t="s">
        <v>3318</v>
      </c>
      <c r="F2159">
        <v>4</v>
      </c>
      <c r="H2159">
        <f ca="1">_xlfn.IFNA(SUMIF(MG_3[Column3],Table6[POINTER],MG_3[TOTAL]),"")</f>
        <v>0</v>
      </c>
      <c r="I2159">
        <f ca="1">SUM(Table6[[#This Row],[AWAL]],Table6[[#This Row],[M_3]])</f>
        <v>4</v>
      </c>
    </row>
    <row r="2160" spans="2:9" hidden="1" x14ac:dyDescent="0.25">
      <c r="B2160" t="e">
        <f ca="1">MATCH(Table6[POINTER],MG_3[Column3],0)</f>
        <v>#N/A</v>
      </c>
      <c r="C21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tassletinga552jaring80ls</v>
      </c>
      <c r="D2160" t="s">
        <v>2126</v>
      </c>
      <c r="E2160" s="1" t="s">
        <v>3345</v>
      </c>
      <c r="F2160">
        <v>4</v>
      </c>
      <c r="H2160">
        <f ca="1">_xlfn.IFNA(SUMIF(MG_3[Column3],Table6[POINTER],MG_3[TOTAL]),"")</f>
        <v>0</v>
      </c>
      <c r="I2160">
        <f ca="1">SUM(Table6[[#This Row],[AWAL]],Table6[[#This Row],[M_3]])</f>
        <v>4</v>
      </c>
    </row>
    <row r="2161" spans="2:9" hidden="1" x14ac:dyDescent="0.25">
      <c r="B2161" t="e">
        <f ca="1">MATCH(Table6[POINTER],MG_3[Column3],0)</f>
        <v>#N/A</v>
      </c>
      <c r="C21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tassponbondmukenah27x29x1250ls</v>
      </c>
      <c r="D2161" t="s">
        <v>2127</v>
      </c>
      <c r="E2161" s="1" t="s">
        <v>3326</v>
      </c>
      <c r="F2161">
        <v>1</v>
      </c>
      <c r="H2161">
        <f ca="1">_xlfn.IFNA(SUMIF(MG_3[Column3],Table6[POINTER],MG_3[TOTAL]),"")</f>
        <v>0</v>
      </c>
      <c r="I2161">
        <f ca="1">SUM(Table6[[#This Row],[AWAL]],Table6[[#This Row],[M_3]])</f>
        <v>1</v>
      </c>
    </row>
    <row r="2162" spans="2:9" hidden="1" x14ac:dyDescent="0.25">
      <c r="B2162" t="e">
        <f ca="1">MATCH(Table6[POINTER],MG_3[Column3],0)</f>
        <v>#N/A</v>
      </c>
      <c r="C21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tast34x31etj25ls</v>
      </c>
      <c r="D2162" t="s">
        <v>2128</v>
      </c>
      <c r="E2162" s="1" t="s">
        <v>3599</v>
      </c>
      <c r="F2162">
        <v>4</v>
      </c>
      <c r="H2162">
        <f ca="1">_xlfn.IFNA(SUMIF(MG_3[Column3],Table6[POINTER],MG_3[TOTAL]),"")</f>
        <v>0</v>
      </c>
      <c r="I2162">
        <f ca="1">SUM(Table6[[#This Row],[AWAL]],Table6[[#This Row],[M_3]])</f>
        <v>4</v>
      </c>
    </row>
    <row r="2163" spans="2:9" hidden="1" x14ac:dyDescent="0.25">
      <c r="B2163" t="e">
        <f ca="1">MATCH(Table6[POINTER],MG_3[Column3],0)</f>
        <v>#N/A</v>
      </c>
      <c r="C21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tast41x36etj22ls</v>
      </c>
      <c r="D2163" t="s">
        <v>2129</v>
      </c>
      <c r="E2163" s="1" t="s">
        <v>3701</v>
      </c>
      <c r="F2163">
        <v>5</v>
      </c>
      <c r="H2163">
        <f ca="1">_xlfn.IFNA(SUMIF(MG_3[Column3],Table6[POINTER],MG_3[TOTAL]),"")</f>
        <v>0</v>
      </c>
      <c r="I2163">
        <f ca="1">SUM(Table6[[#This Row],[AWAL]],Table6[[#This Row],[M_3]])</f>
        <v>5</v>
      </c>
    </row>
    <row r="2164" spans="2:9" hidden="1" x14ac:dyDescent="0.25">
      <c r="B2164" t="e">
        <f ca="1">MATCH(Table6[POINTER],MG_3[Column3],0)</f>
        <v>#N/A</v>
      </c>
      <c r="C21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tastali22x2285ls</v>
      </c>
      <c r="D2164" t="s">
        <v>2130</v>
      </c>
      <c r="E2164" s="1" t="s">
        <v>3702</v>
      </c>
      <c r="F2164">
        <v>1</v>
      </c>
      <c r="H2164">
        <f ca="1">_xlfn.IFNA(SUMIF(MG_3[Column3],Table6[POINTER],MG_3[TOTAL]),"")</f>
        <v>0</v>
      </c>
      <c r="I2164">
        <f ca="1">SUM(Table6[[#This Row],[AWAL]],Table6[[#This Row],[M_3]])</f>
        <v>1</v>
      </c>
    </row>
    <row r="2165" spans="2:9" hidden="1" x14ac:dyDescent="0.25">
      <c r="B2165" t="e">
        <f ca="1">MATCH(Table6[POINTER],MG_3[Column3],0)</f>
        <v>#N/A</v>
      </c>
      <c r="C21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tastali30x4070ls</v>
      </c>
      <c r="D2165" t="s">
        <v>2131</v>
      </c>
      <c r="E2165" s="1" t="s">
        <v>3685</v>
      </c>
      <c r="F2165">
        <v>3</v>
      </c>
      <c r="H2165">
        <f ca="1">_xlfn.IFNA(SUMIF(MG_3[Column3],Table6[POINTER],MG_3[TOTAL]),"")</f>
        <v>0</v>
      </c>
      <c r="I2165">
        <f ca="1">SUM(Table6[[#This Row],[AWAL]],Table6[[#This Row],[M_3]])</f>
        <v>3</v>
      </c>
    </row>
    <row r="2166" spans="2:9" hidden="1" x14ac:dyDescent="0.25">
      <c r="B2166" t="e">
        <f ca="1">MATCH(Table6[POINTER],MG_3[Column3],0)</f>
        <v>#N/A</v>
      </c>
      <c r="C21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tastalicartoon20x25tg50ls</v>
      </c>
      <c r="D2166" t="s">
        <v>2132</v>
      </c>
      <c r="E2166" s="1" t="s">
        <v>3326</v>
      </c>
      <c r="F2166">
        <v>4</v>
      </c>
      <c r="H2166">
        <f ca="1">_xlfn.IFNA(SUMIF(MG_3[Column3],Table6[POINTER],MG_3[TOTAL]),"")</f>
        <v>0</v>
      </c>
      <c r="I2166">
        <f ca="1">SUM(Table6[[#This Row],[AWAL]],Table6[[#This Row],[M_3]])</f>
        <v>4</v>
      </c>
    </row>
    <row r="2167" spans="2:9" hidden="1" x14ac:dyDescent="0.25">
      <c r="B2167" t="e">
        <f ca="1">MATCH(Table6[POINTER],MG_3[Column3],0)</f>
        <v>#N/A</v>
      </c>
      <c r="C21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tastalifolio1frozen240pc</v>
      </c>
      <c r="D2167" t="s">
        <v>2133</v>
      </c>
      <c r="E2167" s="1" t="s">
        <v>3343</v>
      </c>
      <c r="F2167">
        <v>4</v>
      </c>
      <c r="H2167">
        <f ca="1">_xlfn.IFNA(SUMIF(MG_3[Column3],Table6[POINTER],MG_3[TOTAL]),"")</f>
        <v>0</v>
      </c>
      <c r="I2167">
        <f ca="1">SUM(Table6[[#This Row],[AWAL]],Table6[[#This Row],[M_3]])</f>
        <v>4</v>
      </c>
    </row>
    <row r="2168" spans="2:9" hidden="1" x14ac:dyDescent="0.25">
      <c r="B2168" t="e">
        <f ca="1">MATCH(Table6[POINTER],MG_3[Column3],0)</f>
        <v>#N/A</v>
      </c>
      <c r="C21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tastalikecilkurjbs22josmimikado100ls</v>
      </c>
      <c r="D2168" t="s">
        <v>2134</v>
      </c>
      <c r="E2168" s="1" t="s">
        <v>3318</v>
      </c>
      <c r="F2168">
        <v>45</v>
      </c>
      <c r="H2168">
        <f ca="1">_xlfn.IFNA(SUMIF(MG_3[Column3],Table6[POINTER],MG_3[TOTAL]),"")</f>
        <v>0</v>
      </c>
      <c r="I2168">
        <f ca="1">SUM(Table6[[#This Row],[AWAL]],Table6[[#This Row],[M_3]])</f>
        <v>45</v>
      </c>
    </row>
    <row r="2169" spans="2:9" hidden="1" x14ac:dyDescent="0.25">
      <c r="B2169" t="e">
        <f ca="1">MATCH(Table6[POINTER],MG_3[Column3],0)</f>
        <v>#N/A</v>
      </c>
      <c r="C21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tastalikertaskadobsral1pk=10pc218pk</v>
      </c>
      <c r="D2169" t="s">
        <v>2135</v>
      </c>
      <c r="E2169" s="1" t="s">
        <v>3703</v>
      </c>
      <c r="F2169">
        <v>2</v>
      </c>
      <c r="H2169">
        <f ca="1">_xlfn.IFNA(SUMIF(MG_3[Column3],Table6[POINTER],MG_3[TOTAL]),"")</f>
        <v>0</v>
      </c>
      <c r="I2169">
        <f ca="1">SUM(Table6[[#This Row],[AWAL]],Table6[[#This Row],[M_3]])</f>
        <v>2</v>
      </c>
    </row>
    <row r="2170" spans="2:9" hidden="1" x14ac:dyDescent="0.25">
      <c r="B2170" t="e">
        <f ca="1">MATCH(Table6[POINTER],MG_3[Column3],0)</f>
        <v>#N/A</v>
      </c>
      <c r="C21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tastalikertastgpelangibirugrssilverbungamrhgaris25x2525ls</v>
      </c>
      <c r="D2170" t="s">
        <v>2136</v>
      </c>
      <c r="E2170" s="1" t="s">
        <v>3599</v>
      </c>
      <c r="F2170">
        <v>16</v>
      </c>
      <c r="H2170">
        <f ca="1">_xlfn.IFNA(SUMIF(MG_3[Column3],Table6[POINTER],MG_3[TOTAL]),"")</f>
        <v>0</v>
      </c>
      <c r="I2170">
        <f ca="1">SUM(Table6[[#This Row],[AWAL]],Table6[[#This Row],[M_3]])</f>
        <v>16</v>
      </c>
    </row>
    <row r="2171" spans="2:9" hidden="1" x14ac:dyDescent="0.25">
      <c r="B2171" t="e">
        <f ca="1">MATCH(Table6[POINTER],MG_3[Column3],0)</f>
        <v>#N/A</v>
      </c>
      <c r="C21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tastalikurbatiks60ls</v>
      </c>
      <c r="D2171" t="s">
        <v>2137</v>
      </c>
      <c r="E2171" s="1" t="s">
        <v>3332</v>
      </c>
      <c r="F2171">
        <v>1</v>
      </c>
      <c r="H2171">
        <f ca="1">_xlfn.IFNA(SUMIF(MG_3[Column3],Table6[POINTER],MG_3[TOTAL]),"")</f>
        <v>0</v>
      </c>
      <c r="I2171">
        <f ca="1">SUM(Table6[[#This Row],[AWAL]],Table6[[#This Row],[M_3]])</f>
        <v>1</v>
      </c>
    </row>
    <row r="2172" spans="2:9" hidden="1" x14ac:dyDescent="0.25">
      <c r="B2172" t="e">
        <f ca="1">MATCH(Table6[POINTER],MG_3[Column3],0)</f>
        <v>#N/A</v>
      </c>
      <c r="C21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tastalimetalik1pk=12pcgoldsilver50ls</v>
      </c>
      <c r="D2172" t="s">
        <v>2138</v>
      </c>
      <c r="E2172" s="1" t="s">
        <v>3326</v>
      </c>
      <c r="F2172">
        <v>2</v>
      </c>
      <c r="H2172">
        <f ca="1">_xlfn.IFNA(SUMIF(MG_3[Column3],Table6[POINTER],MG_3[TOTAL]),"")</f>
        <v>0</v>
      </c>
      <c r="I2172">
        <f ca="1">SUM(Table6[[#This Row],[AWAL]],Table6[[#This Row],[M_3]])</f>
        <v>2</v>
      </c>
    </row>
    <row r="2173" spans="2:9" hidden="1" x14ac:dyDescent="0.25">
      <c r="B2173" t="e">
        <f ca="1">MATCH(Table6[POINTER],MG_3[Column3],0)</f>
        <v>#N/A</v>
      </c>
      <c r="C21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tastalimetalik1pk=12pcgoldsilver20x2560ls</v>
      </c>
      <c r="D2173" t="s">
        <v>2139</v>
      </c>
      <c r="E2173" s="1" t="s">
        <v>3332</v>
      </c>
      <c r="F2173">
        <v>3</v>
      </c>
      <c r="H2173">
        <f ca="1">_xlfn.IFNA(SUMIF(MG_3[Column3],Table6[POINTER],MG_3[TOTAL]),"")</f>
        <v>0</v>
      </c>
      <c r="I2173">
        <f ca="1">SUM(Table6[[#This Row],[AWAL]],Table6[[#This Row],[M_3]])</f>
        <v>3</v>
      </c>
    </row>
    <row r="2174" spans="2:9" hidden="1" x14ac:dyDescent="0.25">
      <c r="B2174" t="e">
        <f ca="1">MATCH(Table6[POINTER],MG_3[Column3],0)</f>
        <v>#N/A</v>
      </c>
      <c r="C21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tastalimetalik15x20k90ls</v>
      </c>
      <c r="D2174" t="s">
        <v>2140</v>
      </c>
      <c r="E2174" s="1" t="s">
        <v>3333</v>
      </c>
      <c r="F2174">
        <v>5</v>
      </c>
      <c r="H2174">
        <f ca="1">_xlfn.IFNA(SUMIF(MG_3[Column3],Table6[POINTER],MG_3[TOTAL]),"")</f>
        <v>0</v>
      </c>
      <c r="I2174">
        <f ca="1">SUM(Table6[[#This Row],[AWAL]],Table6[[#This Row],[M_3]])</f>
        <v>5</v>
      </c>
    </row>
    <row r="2175" spans="2:9" hidden="1" x14ac:dyDescent="0.25">
      <c r="B2175" t="e">
        <f ca="1">MATCH(Table6[POINTER],MG_3[Column3],0)</f>
        <v>#N/A</v>
      </c>
      <c r="C21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tastalimetalik15x20kcl100ls</v>
      </c>
      <c r="D2175" t="s">
        <v>2141</v>
      </c>
      <c r="E2175" s="1" t="s">
        <v>3318</v>
      </c>
      <c r="F2175">
        <v>7</v>
      </c>
      <c r="H2175">
        <f ca="1">_xlfn.IFNA(SUMIF(MG_3[Column3],Table6[POINTER],MG_3[TOTAL]),"")</f>
        <v>0</v>
      </c>
      <c r="I2175">
        <f ca="1">SUM(Table6[[#This Row],[AWAL]],Table6[[#This Row],[M_3]])</f>
        <v>7</v>
      </c>
    </row>
    <row r="2176" spans="2:9" hidden="1" x14ac:dyDescent="0.25">
      <c r="B2176" t="e">
        <f ca="1">MATCH(Table6[POINTER],MG_3[Column3],0)</f>
        <v>#N/A</v>
      </c>
      <c r="C21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tastaliplst222ak1000pc</v>
      </c>
      <c r="D2176" t="s">
        <v>2142</v>
      </c>
      <c r="E2176" s="1" t="s">
        <v>3331</v>
      </c>
      <c r="F2176">
        <v>1</v>
      </c>
      <c r="H2176">
        <f ca="1">_xlfn.IFNA(SUMIF(MG_3[Column3],Table6[POINTER],MG_3[TOTAL]),"")</f>
        <v>0</v>
      </c>
      <c r="I2176">
        <f ca="1">SUM(Table6[[#This Row],[AWAL]],Table6[[#This Row],[M_3]])</f>
        <v>1</v>
      </c>
    </row>
    <row r="2177" spans="2:9" hidden="1" x14ac:dyDescent="0.25">
      <c r="B2177" t="e">
        <f ca="1">MATCH(Table6[POINTER],MG_3[Column3],0)</f>
        <v>#N/A</v>
      </c>
      <c r="C21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tastaliplstkb545100ls</v>
      </c>
      <c r="D2177" t="s">
        <v>2143</v>
      </c>
      <c r="E2177" s="1" t="s">
        <v>3318</v>
      </c>
      <c r="F2177">
        <v>4</v>
      </c>
      <c r="H2177">
        <f ca="1">_xlfn.IFNA(SUMIF(MG_3[Column3],Table6[POINTER],MG_3[TOTAL]),"")</f>
        <v>0</v>
      </c>
      <c r="I2177">
        <f ca="1">SUM(Table6[[#This Row],[AWAL]],Table6[[#This Row],[M_3]])</f>
        <v>4</v>
      </c>
    </row>
    <row r="2178" spans="2:9" hidden="1" x14ac:dyDescent="0.25">
      <c r="B2178" t="e">
        <f ca="1">MATCH(Table6[POINTER],MG_3[Column3],0)</f>
        <v>#N/A</v>
      </c>
      <c r="C21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tastaliplstkeciljosjbs45100ls</v>
      </c>
      <c r="D2178" t="s">
        <v>2144</v>
      </c>
      <c r="E2178" s="1" t="s">
        <v>3318</v>
      </c>
      <c r="F2178">
        <v>12</v>
      </c>
      <c r="H2178">
        <f ca="1">_xlfn.IFNA(SUMIF(MG_3[Column3],Table6[POINTER],MG_3[TOTAL]),"")</f>
        <v>0</v>
      </c>
      <c r="I2178">
        <f ca="1">SUM(Table6[[#This Row],[AWAL]],Table6[[#This Row],[M_3]])</f>
        <v>12</v>
      </c>
    </row>
    <row r="2179" spans="2:9" hidden="1" x14ac:dyDescent="0.25">
      <c r="B2179" t="e">
        <f ca="1">MATCH(Table6[POINTER],MG_3[Column3],0)</f>
        <v>#N/A</v>
      </c>
      <c r="C21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tastalipotmika40ls</v>
      </c>
      <c r="D2179" t="s">
        <v>2145</v>
      </c>
      <c r="E2179" s="1" t="s">
        <v>3342</v>
      </c>
      <c r="F2179">
        <v>1</v>
      </c>
      <c r="H2179">
        <f ca="1">_xlfn.IFNA(SUMIF(MG_3[Column3],Table6[POINTER],MG_3[TOTAL]),"")</f>
        <v>0</v>
      </c>
      <c r="I2179">
        <f ca="1">SUM(Table6[[#This Row],[AWAL]],Table6[[#This Row],[M_3]])</f>
        <v>1</v>
      </c>
    </row>
    <row r="2180" spans="2:9" hidden="1" x14ac:dyDescent="0.25">
      <c r="B2180" t="e">
        <f ca="1">MATCH(Table6[POINTER],MG_3[Column3],0)</f>
        <v>#N/A</v>
      </c>
      <c r="C21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tastalipotmika50ls</v>
      </c>
      <c r="D2180" t="s">
        <v>2145</v>
      </c>
      <c r="E2180" s="1" t="s">
        <v>3326</v>
      </c>
      <c r="F2180">
        <v>4</v>
      </c>
      <c r="H2180">
        <f ca="1">_xlfn.IFNA(SUMIF(MG_3[Column3],Table6[POINTER],MG_3[TOTAL]),"")</f>
        <v>0</v>
      </c>
      <c r="I2180">
        <f ca="1">SUM(Table6[[#This Row],[AWAL]],Table6[[#This Row],[M_3]])</f>
        <v>4</v>
      </c>
    </row>
    <row r="2181" spans="2:9" hidden="1" x14ac:dyDescent="0.25">
      <c r="B2181" t="e">
        <f ca="1">MATCH(Table6[POINTER],MG_3[Column3],0)</f>
        <v>#N/A</v>
      </c>
      <c r="C21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tastalitransprdltgphs60ls</v>
      </c>
      <c r="D2181" t="s">
        <v>2146</v>
      </c>
      <c r="E2181" s="1" t="s">
        <v>3332</v>
      </c>
      <c r="F2181">
        <v>3</v>
      </c>
      <c r="H2181">
        <f ca="1">_xlfn.IFNA(SUMIF(MG_3[Column3],Table6[POINTER],MG_3[TOTAL]),"")</f>
        <v>0</v>
      </c>
      <c r="I2181">
        <f ca="1">SUM(Table6[[#This Row],[AWAL]],Table6[[#This Row],[M_3]])</f>
        <v>3</v>
      </c>
    </row>
    <row r="2182" spans="2:9" hidden="1" x14ac:dyDescent="0.25">
      <c r="B2182" t="e">
        <f ca="1">MATCH(Table6[POINTER],MG_3[Column3],0)</f>
        <v>#N/A</v>
      </c>
      <c r="C21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tastalitulisankecilcampur50ls</v>
      </c>
      <c r="D2182" t="s">
        <v>2147</v>
      </c>
      <c r="E2182" s="1" t="s">
        <v>3326</v>
      </c>
      <c r="F2182">
        <v>3</v>
      </c>
      <c r="H2182">
        <f ca="1">_xlfn.IFNA(SUMIF(MG_3[Column3],Table6[POINTER],MG_3[TOTAL]),"")</f>
        <v>0</v>
      </c>
      <c r="I2182">
        <f ca="1">SUM(Table6[[#This Row],[AWAL]],Table6[[#This Row],[M_3]])</f>
        <v>3</v>
      </c>
    </row>
    <row r="2183" spans="2:9" hidden="1" x14ac:dyDescent="0.25">
      <c r="B2183" t="e">
        <f ca="1">MATCH(Table6[POINTER],MG_3[Column3],0)</f>
        <v>#N/A</v>
      </c>
      <c r="C21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tastaliultahkcliching120ls</v>
      </c>
      <c r="D2183" t="s">
        <v>2148</v>
      </c>
      <c r="E2183" s="1" t="s">
        <v>3329</v>
      </c>
      <c r="F2183">
        <v>3</v>
      </c>
      <c r="H2183">
        <f ca="1">_xlfn.IFNA(SUMIF(MG_3[Column3],Table6[POINTER],MG_3[TOTAL]),"")</f>
        <v>0</v>
      </c>
      <c r="I2183">
        <f ca="1">SUM(Table6[[#This Row],[AWAL]],Table6[[#This Row],[M_3]])</f>
        <v>3</v>
      </c>
    </row>
    <row r="2184" spans="2:9" hidden="1" x14ac:dyDescent="0.25">
      <c r="B2184" t="e">
        <f ca="1">MATCH(Table6[POINTER],MG_3[Column3],0)</f>
        <v>#N/A</v>
      </c>
      <c r="C21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tastentengbutek184b40ls</v>
      </c>
      <c r="D2184" t="s">
        <v>2149</v>
      </c>
      <c r="E2184" s="1" t="s">
        <v>3342</v>
      </c>
      <c r="F2184">
        <v>6</v>
      </c>
      <c r="H2184">
        <f ca="1">_xlfn.IFNA(SUMIF(MG_3[Column3],Table6[POINTER],MG_3[TOTAL]),"")</f>
        <v>0</v>
      </c>
      <c r="I2184">
        <f ca="1">SUM(Table6[[#This Row],[AWAL]],Table6[[#This Row],[M_3]])</f>
        <v>6</v>
      </c>
    </row>
    <row r="2185" spans="2:9" hidden="1" x14ac:dyDescent="0.25">
      <c r="B2185" t="e">
        <f ca="1">MATCH(Table6[POINTER],MG_3[Column3],0)</f>
        <v>#N/A</v>
      </c>
      <c r="C21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tastentengtranshandbagxs300pc</v>
      </c>
      <c r="D2185" t="s">
        <v>2150</v>
      </c>
      <c r="E2185" s="1" t="s">
        <v>3335</v>
      </c>
      <c r="F2185">
        <v>3</v>
      </c>
      <c r="H2185">
        <f ca="1">_xlfn.IFNA(SUMIF(MG_3[Column3],Table6[POINTER],MG_3[TOTAL]),"")</f>
        <v>0</v>
      </c>
      <c r="I2185">
        <f ca="1">SUM(Table6[[#This Row],[AWAL]],Table6[[#This Row],[M_3]])</f>
        <v>3</v>
      </c>
    </row>
    <row r="2186" spans="2:9" hidden="1" x14ac:dyDescent="0.25">
      <c r="B2186" t="e">
        <f ca="1">MATCH(Table6[POINTER],MG_3[Column3],0)</f>
        <v>#N/A</v>
      </c>
      <c r="C21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tastentengtransparent1006m600pc</v>
      </c>
      <c r="D2186" t="s">
        <v>2151</v>
      </c>
      <c r="E2186" s="1" t="s">
        <v>3350</v>
      </c>
      <c r="F2186">
        <v>2</v>
      </c>
      <c r="H2186">
        <f ca="1">_xlfn.IFNA(SUMIF(MG_3[Column3],Table6[POINTER],MG_3[TOTAL]),"")</f>
        <v>0</v>
      </c>
      <c r="I2186">
        <f ca="1">SUM(Table6[[#This Row],[AWAL]],Table6[[#This Row],[M_3]])</f>
        <v>2</v>
      </c>
    </row>
    <row r="2187" spans="2:9" hidden="1" x14ac:dyDescent="0.25">
      <c r="B2187" t="e">
        <f ca="1">MATCH(Table6[POINTER],MG_3[Column3],0)</f>
        <v>#N/A</v>
      </c>
      <c r="C21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tastransparanltanggungtali40ls</v>
      </c>
      <c r="D2187" t="s">
        <v>2152</v>
      </c>
      <c r="E2187" s="1" t="s">
        <v>3342</v>
      </c>
      <c r="F2187">
        <v>1</v>
      </c>
      <c r="H2187">
        <f ca="1">_xlfn.IFNA(SUMIF(MG_3[Column3],Table6[POINTER],MG_3[TOTAL]),"")</f>
        <v>0</v>
      </c>
      <c r="I2187">
        <f ca="1">SUM(Table6[[#This Row],[AWAL]],Table6[[#This Row],[M_3]])</f>
        <v>1</v>
      </c>
    </row>
    <row r="2188" spans="2:9" hidden="1" x14ac:dyDescent="0.25">
      <c r="B2188" t="e">
        <f ca="1">MATCH(Table6[POINTER],MG_3[Column3],0)</f>
        <v>#N/A</v>
      </c>
      <c r="C21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tastulisan20x2560ls</v>
      </c>
      <c r="D2188" t="s">
        <v>2153</v>
      </c>
      <c r="E2188" s="1" t="s">
        <v>3332</v>
      </c>
      <c r="F2188">
        <v>2</v>
      </c>
      <c r="H2188">
        <f ca="1">_xlfn.IFNA(SUMIF(MG_3[Column3],Table6[POINTER],MG_3[TOTAL]),"")</f>
        <v>0</v>
      </c>
      <c r="I2188">
        <f ca="1">SUM(Table6[[#This Row],[AWAL]],Table6[[#This Row],[M_3]])</f>
        <v>2</v>
      </c>
    </row>
    <row r="2189" spans="2:9" hidden="1" x14ac:dyDescent="0.25">
      <c r="B2189" t="e">
        <f ca="1">MATCH(Table6[POINTER],MG_3[Column3],0)</f>
        <v>#N/A</v>
      </c>
      <c r="C21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tastulisan20x2570ls</v>
      </c>
      <c r="D2189" t="s">
        <v>2153</v>
      </c>
      <c r="E2189" s="1" t="s">
        <v>3685</v>
      </c>
      <c r="F2189">
        <v>3</v>
      </c>
      <c r="H2189">
        <f ca="1">_xlfn.IFNA(SUMIF(MG_3[Column3],Table6[POINTER],MG_3[TOTAL]),"")</f>
        <v>0</v>
      </c>
      <c r="I2189">
        <f ca="1">SUM(Table6[[#This Row],[AWAL]],Table6[[#This Row],[M_3]])</f>
        <v>3</v>
      </c>
    </row>
    <row r="2190" spans="2:9" hidden="1" x14ac:dyDescent="0.25">
      <c r="B2190" t="e">
        <f ca="1">MATCH(Table6[POINTER],MG_3[Column3],0)</f>
        <v>#N/A</v>
      </c>
      <c r="C21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tasultah5w60ls</v>
      </c>
      <c r="D2190" t="s">
        <v>2154</v>
      </c>
      <c r="E2190" s="1" t="s">
        <v>3332</v>
      </c>
      <c r="F2190">
        <v>5</v>
      </c>
      <c r="H2190">
        <f ca="1">_xlfn.IFNA(SUMIF(MG_3[Column3],Table6[POINTER],MG_3[TOTAL]),"")</f>
        <v>0</v>
      </c>
      <c r="I2190">
        <f ca="1">SUM(Table6[[#This Row],[AWAL]],Table6[[#This Row],[M_3]])</f>
        <v>5</v>
      </c>
    </row>
    <row r="2191" spans="2:9" hidden="1" x14ac:dyDescent="0.25">
      <c r="B2191" t="e">
        <f ca="1">MATCH(Table6[POINTER],MG_3[Column3],0)</f>
        <v>#N/A</v>
      </c>
      <c r="C21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tasultahpolkadotkecil15x2560ls</v>
      </c>
      <c r="D2191" t="s">
        <v>2155</v>
      </c>
      <c r="E2191" s="1" t="s">
        <v>3332</v>
      </c>
      <c r="F2191">
        <v>8</v>
      </c>
      <c r="H2191">
        <f ca="1">_xlfn.IFNA(SUMIF(MG_3[Column3],Table6[POINTER],MG_3[TOTAL]),"")</f>
        <v>0</v>
      </c>
      <c r="I2191">
        <f ca="1">SUM(Table6[[#This Row],[AWAL]],Table6[[#This Row],[M_3]])</f>
        <v>8</v>
      </c>
    </row>
    <row r="2192" spans="2:9" hidden="1" x14ac:dyDescent="0.25">
      <c r="B2192" t="e">
        <f ca="1">MATCH(Table6[POINTER],MG_3[Column3],0)</f>
        <v>#N/A</v>
      </c>
      <c r="C21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tasultahwarnawarna500pk</v>
      </c>
      <c r="D2192" t="s">
        <v>2156</v>
      </c>
      <c r="E2192" s="1" t="s">
        <v>3704</v>
      </c>
      <c r="F2192">
        <v>3</v>
      </c>
      <c r="H2192">
        <f ca="1">_xlfn.IFNA(SUMIF(MG_3[Column3],Table6[POINTER],MG_3[TOTAL]),"")</f>
        <v>0</v>
      </c>
      <c r="I2192">
        <f ca="1">SUM(Table6[[#This Row],[AWAL]],Table6[[#This Row],[M_3]])</f>
        <v>3</v>
      </c>
    </row>
    <row r="2193" spans="2:9" hidden="1" x14ac:dyDescent="0.25">
      <c r="B2193" t="e">
        <f ca="1">MATCH(Table6[POINTER],MG_3[Column3],0)</f>
        <v>#N/A</v>
      </c>
      <c r="C21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tasxmy16091240ls</v>
      </c>
      <c r="D2193" t="s">
        <v>2157</v>
      </c>
      <c r="E2193" s="1" t="s">
        <v>3342</v>
      </c>
      <c r="F2193">
        <v>2</v>
      </c>
      <c r="H2193">
        <f ca="1">_xlfn.IFNA(SUMIF(MG_3[Column3],Table6[POINTER],MG_3[TOTAL]),"")</f>
        <v>0</v>
      </c>
      <c r="I2193">
        <f ca="1">SUM(Table6[[#This Row],[AWAL]],Table6[[#This Row],[M_3]])</f>
        <v>2</v>
      </c>
    </row>
    <row r="2194" spans="2:9" hidden="1" x14ac:dyDescent="0.25">
      <c r="B2194" t="e">
        <f ca="1">MATCH(Table6[POINTER],MG_3[Column3],0)</f>
        <v>#N/A</v>
      </c>
      <c r="C21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tasxmyjdl16090430ls</v>
      </c>
      <c r="D2194" t="s">
        <v>2158</v>
      </c>
      <c r="E2194" s="1" t="s">
        <v>3347</v>
      </c>
      <c r="F2194">
        <v>2</v>
      </c>
      <c r="H2194">
        <f ca="1">_xlfn.IFNA(SUMIF(MG_3[Column3],Table6[POINTER],MG_3[TOTAL]),"")</f>
        <v>0</v>
      </c>
      <c r="I2194">
        <f ca="1">SUM(Table6[[#This Row],[AWAL]],Table6[[#This Row],[M_3]])</f>
        <v>2</v>
      </c>
    </row>
    <row r="2195" spans="2:9" hidden="1" x14ac:dyDescent="0.25">
      <c r="B2195" t="e">
        <f ca="1">MATCH(Table6[POINTER],MG_3[Column3],0)</f>
        <v>#N/A</v>
      </c>
      <c r="C21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tasxmykt</v>
      </c>
      <c r="D2195" t="s">
        <v>2159</v>
      </c>
      <c r="E2195" s="1" t="s">
        <v>3370</v>
      </c>
      <c r="F2195">
        <v>1</v>
      </c>
      <c r="H2195">
        <f ca="1">_xlfn.IFNA(SUMIF(MG_3[Column3],Table6[POINTER],MG_3[TOTAL]),"")</f>
        <v>0</v>
      </c>
      <c r="I2195">
        <f ca="1">SUM(Table6[[#This Row],[AWAL]],Table6[[#This Row],[M_3]])</f>
        <v>1</v>
      </c>
    </row>
    <row r="2196" spans="2:9" hidden="1" x14ac:dyDescent="0.25">
      <c r="B2196" t="e">
        <f ca="1">MATCH(Table6[POINTER],MG_3[Column3],0)</f>
        <v>#N/A</v>
      </c>
      <c r="C21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taszipperfoliotali1mmtopla240</v>
      </c>
      <c r="D2196" t="s">
        <v>2160</v>
      </c>
      <c r="E2196" s="1">
        <v>240</v>
      </c>
      <c r="F2196">
        <v>5</v>
      </c>
      <c r="H2196">
        <f ca="1">_xlfn.IFNA(SUMIF(MG_3[Column3],Table6[POINTER],MG_3[TOTAL]),"")</f>
        <v>0</v>
      </c>
      <c r="I2196">
        <f ca="1">SUM(Table6[[#This Row],[AWAL]],Table6[[#This Row],[M_3]])</f>
        <v>5</v>
      </c>
    </row>
    <row r="2197" spans="2:9" hidden="1" x14ac:dyDescent="0.25">
      <c r="B2197" t="e">
        <f ca="1">MATCH(Table6[POINTER],MG_3[Column3],0)</f>
        <v>#N/A</v>
      </c>
      <c r="C21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taszipperfoliotali2mm240</v>
      </c>
      <c r="D2197" t="s">
        <v>2161</v>
      </c>
      <c r="E2197" s="1">
        <v>240</v>
      </c>
      <c r="F2197">
        <v>6</v>
      </c>
      <c r="H2197">
        <f ca="1">_xlfn.IFNA(SUMIF(MG_3[Column3],Table6[POINTER],MG_3[TOTAL]),"")</f>
        <v>0</v>
      </c>
      <c r="I2197">
        <f ca="1">SUM(Table6[[#This Row],[AWAL]],Table6[[#This Row],[M_3]])</f>
        <v>6</v>
      </c>
    </row>
    <row r="2198" spans="2:9" hidden="1" x14ac:dyDescent="0.25">
      <c r="B2198" t="e">
        <f ca="1">MATCH(Table6[POINTER],MG_3[Column3],0)</f>
        <v>#N/A</v>
      </c>
      <c r="C21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tasmapjinjingcutebear20ls</v>
      </c>
      <c r="D2198" t="s">
        <v>2162</v>
      </c>
      <c r="E2198" s="1" t="s">
        <v>3309</v>
      </c>
      <c r="F2198">
        <v>1</v>
      </c>
      <c r="H2198">
        <f ca="1">_xlfn.IFNA(SUMIF(MG_3[Column3],Table6[POINTER],MG_3[TOTAL]),"")</f>
        <v>0</v>
      </c>
      <c r="I2198">
        <f ca="1">SUM(Table6[[#This Row],[AWAL]],Table6[[#This Row],[M_3]])</f>
        <v>1</v>
      </c>
    </row>
    <row r="2199" spans="2:9" hidden="1" x14ac:dyDescent="0.25">
      <c r="B2199" t="e">
        <f ca="1">MATCH(Table6[POINTER],MG_3[Column3],0)</f>
        <v>#N/A</v>
      </c>
      <c r="C21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taspaperbagmotifcampur50ls</v>
      </c>
      <c r="D2199" t="s">
        <v>2163</v>
      </c>
      <c r="E2199" s="1" t="s">
        <v>3326</v>
      </c>
      <c r="F2199">
        <v>1</v>
      </c>
      <c r="H2199">
        <f ca="1">_xlfn.IFNA(SUMIF(MG_3[Column3],Table6[POINTER],MG_3[TOTAL]),"")</f>
        <v>0</v>
      </c>
      <c r="I2199">
        <f ca="1">SUM(Table6[[#This Row],[AWAL]],Table6[[#This Row],[M_3]])</f>
        <v>1</v>
      </c>
    </row>
    <row r="2200" spans="2:9" hidden="1" x14ac:dyDescent="0.25">
      <c r="B2200" t="e">
        <f ca="1">MATCH(Table6[POINTER],MG_3[Column3],0)</f>
        <v>#N/A</v>
      </c>
      <c r="C22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tempelankaca257200pc</v>
      </c>
      <c r="D2200" t="s">
        <v>2164</v>
      </c>
      <c r="E2200" s="1" t="s">
        <v>3705</v>
      </c>
      <c r="F2200">
        <v>1</v>
      </c>
      <c r="H2200">
        <f ca="1">_xlfn.IFNA(SUMIF(MG_3[Column3],Table6[POINTER],MG_3[TOTAL]),"")</f>
        <v>0</v>
      </c>
      <c r="I2200">
        <f ca="1">SUM(Table6[[#This Row],[AWAL]],Table6[[#This Row],[M_3]])</f>
        <v>1</v>
      </c>
    </row>
    <row r="2201" spans="2:9" hidden="1" x14ac:dyDescent="0.25">
      <c r="B2201" t="e">
        <f ca="1">MATCH(Table6[POINTER],MG_3[Column3],0)</f>
        <v>#N/A</v>
      </c>
      <c r="C22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tempelankaca357200pc</v>
      </c>
      <c r="D2201" t="s">
        <v>2165</v>
      </c>
      <c r="E2201" s="1" t="s">
        <v>3705</v>
      </c>
      <c r="F2201">
        <v>4</v>
      </c>
      <c r="H2201">
        <f ca="1">_xlfn.IFNA(SUMIF(MG_3[Column3],Table6[POINTER],MG_3[TOTAL]),"")</f>
        <v>0</v>
      </c>
      <c r="I2201">
        <f ca="1">SUM(Table6[[#This Row],[AWAL]],Table6[[#This Row],[M_3]])</f>
        <v>4</v>
      </c>
    </row>
    <row r="2202" spans="2:9" hidden="1" x14ac:dyDescent="0.25">
      <c r="B2202" t="e">
        <f ca="1">MATCH(Table6[POINTER],MG_3[Column3],0)</f>
        <v>#N/A</v>
      </c>
      <c r="C22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tempelankaca33d3520000pc</v>
      </c>
      <c r="D2202" t="s">
        <v>2166</v>
      </c>
      <c r="E2202" s="1" t="s">
        <v>3706</v>
      </c>
      <c r="F2202">
        <v>1</v>
      </c>
      <c r="H2202">
        <f ca="1">_xlfn.IFNA(SUMIF(MG_3[Column3],Table6[POINTER],MG_3[TOTAL]),"")</f>
        <v>0</v>
      </c>
      <c r="I2202">
        <f ca="1">SUM(Table6[[#This Row],[AWAL]],Table6[[#This Row],[M_3]])</f>
        <v>1</v>
      </c>
    </row>
    <row r="2203" spans="2:9" hidden="1" x14ac:dyDescent="0.25">
      <c r="B2203" t="e">
        <f ca="1">MATCH(Table6[POINTER],MG_3[Column3],0)</f>
        <v>#N/A</v>
      </c>
      <c r="C22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tempelankaca35dgantungankcltg15000pc</v>
      </c>
      <c r="D2203" t="s">
        <v>2167</v>
      </c>
      <c r="E2203" s="1" t="s">
        <v>3707</v>
      </c>
      <c r="F2203">
        <v>2</v>
      </c>
      <c r="H2203">
        <f ca="1">_xlfn.IFNA(SUMIF(MG_3[Column3],Table6[POINTER],MG_3[TOTAL]),"")</f>
        <v>0</v>
      </c>
      <c r="I2203">
        <f ca="1">SUM(Table6[[#This Row],[AWAL]],Table6[[#This Row],[M_3]])</f>
        <v>2</v>
      </c>
    </row>
    <row r="2204" spans="2:9" hidden="1" x14ac:dyDescent="0.25">
      <c r="B2204" t="e">
        <f ca="1">MATCH(Table6[POINTER],MG_3[Column3],0)</f>
        <v>#N/A</v>
      </c>
      <c r="C22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tempelankaca35dgantungankcltg70000pc</v>
      </c>
      <c r="D2204" t="s">
        <v>2167</v>
      </c>
      <c r="E2204" s="1" t="s">
        <v>3708</v>
      </c>
      <c r="F2204">
        <v>1</v>
      </c>
      <c r="H2204">
        <f ca="1">_xlfn.IFNA(SUMIF(MG_3[Column3],Table6[POINTER],MG_3[TOTAL]),"")</f>
        <v>0</v>
      </c>
      <c r="I2204">
        <f ca="1">SUM(Table6[[#This Row],[AWAL]],Table6[[#This Row],[M_3]])</f>
        <v>1</v>
      </c>
    </row>
    <row r="2205" spans="2:9" hidden="1" x14ac:dyDescent="0.25">
      <c r="B2205" t="e">
        <f ca="1">MATCH(Table6[POINTER],MG_3[Column3],0)</f>
        <v>#N/A</v>
      </c>
      <c r="C22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tempelankaca455040pc</v>
      </c>
      <c r="D2205" t="s">
        <v>2168</v>
      </c>
      <c r="E2205" s="1" t="s">
        <v>3709</v>
      </c>
      <c r="F2205">
        <v>1</v>
      </c>
      <c r="H2205">
        <f ca="1">_xlfn.IFNA(SUMIF(MG_3[Column3],Table6[POINTER],MG_3[TOTAL]),"")</f>
        <v>0</v>
      </c>
      <c r="I2205">
        <f ca="1">SUM(Table6[[#This Row],[AWAL]],Table6[[#This Row],[M_3]])</f>
        <v>1</v>
      </c>
    </row>
    <row r="2206" spans="2:9" hidden="1" x14ac:dyDescent="0.25">
      <c r="B2206" t="e">
        <f ca="1">MATCH(Table6[POINTER],MG_3[Column3],0)</f>
        <v>#N/A</v>
      </c>
      <c r="C22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tempelankaca82016pc</v>
      </c>
      <c r="D2206" t="s">
        <v>2169</v>
      </c>
      <c r="E2206" s="1" t="s">
        <v>3710</v>
      </c>
      <c r="F2206">
        <v>2</v>
      </c>
      <c r="H2206">
        <f ca="1">_xlfn.IFNA(SUMIF(MG_3[Column3],Table6[POINTER],MG_3[TOTAL]),"")</f>
        <v>0</v>
      </c>
      <c r="I2206">
        <f ca="1">SUM(Table6[[#This Row],[AWAL]],Table6[[#This Row],[M_3]])</f>
        <v>2</v>
      </c>
    </row>
    <row r="2207" spans="2:9" hidden="1" x14ac:dyDescent="0.25">
      <c r="B2207" t="e">
        <f ca="1">MATCH(Table6[POINTER],MG_3[Column3],0)</f>
        <v>#N/A</v>
      </c>
      <c r="C22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tintadaishenb12ls</v>
      </c>
      <c r="D2207" t="s">
        <v>2170</v>
      </c>
      <c r="E2207" s="1" t="s">
        <v>3487</v>
      </c>
      <c r="F2207">
        <v>6</v>
      </c>
      <c r="H2207">
        <f ca="1">_xlfn.IFNA(SUMIF(MG_3[Column3],Table6[POINTER],MG_3[TOTAL]),"")</f>
        <v>0</v>
      </c>
      <c r="I2207">
        <f ca="1">SUM(Table6[[#This Row],[AWAL]],Table6[[#This Row],[M_3]])</f>
        <v>6</v>
      </c>
    </row>
    <row r="2208" spans="2:9" hidden="1" x14ac:dyDescent="0.25">
      <c r="B2208" t="e">
        <f ca="1">MATCH(Table6[POINTER],MG_3[Column3],0)</f>
        <v>#N/A</v>
      </c>
      <c r="C22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tintahero12lsn</v>
      </c>
      <c r="D2208" t="s">
        <v>2171</v>
      </c>
      <c r="E2208" s="1" t="s">
        <v>3482</v>
      </c>
      <c r="F2208">
        <v>2</v>
      </c>
      <c r="H2208">
        <f ca="1">_xlfn.IFNA(SUMIF(MG_3[Column3],Table6[POINTER],MG_3[TOTAL]),"")</f>
        <v>0</v>
      </c>
      <c r="I2208">
        <f ca="1">SUM(Table6[[#This Row],[AWAL]],Table6[[#This Row],[M_3]])</f>
        <v>2</v>
      </c>
    </row>
    <row r="2209" spans="2:9" hidden="1" x14ac:dyDescent="0.25">
      <c r="B2209" t="e">
        <f ca="1">MATCH(Table6[POINTER],MG_3[Column3],0)</f>
        <v>#N/A</v>
      </c>
      <c r="C22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tipeex0425b25448ls</v>
      </c>
      <c r="D2209" t="s">
        <v>2172</v>
      </c>
      <c r="E2209" s="1" t="s">
        <v>3371</v>
      </c>
      <c r="F2209">
        <v>1</v>
      </c>
      <c r="H2209">
        <f ca="1">_xlfn.IFNA(SUMIF(MG_3[Column3],Table6[POINTER],MG_3[TOTAL]),"")</f>
        <v>0</v>
      </c>
      <c r="I2209">
        <f ca="1">SUM(Table6[[#This Row],[AWAL]],Table6[[#This Row],[M_3]])</f>
        <v>1</v>
      </c>
    </row>
    <row r="2210" spans="2:9" hidden="1" x14ac:dyDescent="0.25">
      <c r="B2210" t="e">
        <f ca="1">MATCH(Table6[POINTER],MG_3[Column3],0)</f>
        <v>#N/A</v>
      </c>
      <c r="C22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tipeex100132402576pcs</v>
      </c>
      <c r="D2210" t="s">
        <v>2173</v>
      </c>
      <c r="E2210" s="1" t="s">
        <v>3465</v>
      </c>
      <c r="F2210">
        <v>5</v>
      </c>
      <c r="H2210">
        <f ca="1">_xlfn.IFNA(SUMIF(MG_3[Column3],Table6[POINTER],MG_3[TOTAL]),"")</f>
        <v>0</v>
      </c>
      <c r="I2210">
        <f ca="1">SUM(Table6[[#This Row],[AWAL]],Table6[[#This Row],[M_3]])</f>
        <v>5</v>
      </c>
    </row>
    <row r="2211" spans="2:9" hidden="1" x14ac:dyDescent="0.25">
      <c r="B2211" t="e">
        <f ca="1">MATCH(Table6[POINTER],MG_3[Column3],0)</f>
        <v>#N/A</v>
      </c>
      <c r="C22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tipeex10021330108576pcs</v>
      </c>
      <c r="D2211" t="s">
        <v>2174</v>
      </c>
      <c r="E2211" s="1" t="s">
        <v>3465</v>
      </c>
      <c r="F2211">
        <v>21</v>
      </c>
      <c r="H2211">
        <f ca="1">_xlfn.IFNA(SUMIF(MG_3[Column3],Table6[POINTER],MG_3[TOTAL]),"")</f>
        <v>0</v>
      </c>
      <c r="I2211">
        <f ca="1">SUM(Table6[[#This Row],[AWAL]],Table6[[#This Row],[M_3]])</f>
        <v>21</v>
      </c>
    </row>
    <row r="2212" spans="2:9" hidden="1" x14ac:dyDescent="0.25">
      <c r="B2212" t="e">
        <f ca="1">MATCH(Table6[POINTER],MG_3[Column3],0)</f>
        <v>#N/A</v>
      </c>
      <c r="C22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tipeex1005930096576pcs</v>
      </c>
      <c r="D2212" t="s">
        <v>2175</v>
      </c>
      <c r="E2212" s="1" t="s">
        <v>3465</v>
      </c>
      <c r="F2212">
        <v>15</v>
      </c>
      <c r="H2212">
        <f ca="1">_xlfn.IFNA(SUMIF(MG_3[Column3],Table6[POINTER],MG_3[TOTAL]),"")</f>
        <v>0</v>
      </c>
      <c r="I2212">
        <f ca="1">SUM(Table6[[#This Row],[AWAL]],Table6[[#This Row],[M_3]])</f>
        <v>15</v>
      </c>
    </row>
    <row r="2213" spans="2:9" hidden="1" x14ac:dyDescent="0.25">
      <c r="B2213" t="e">
        <f ca="1">MATCH(Table6[POINTER],MG_3[Column3],0)</f>
        <v>#N/A</v>
      </c>
      <c r="C22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tipeex1007810099576pcs</v>
      </c>
      <c r="D2213" t="s">
        <v>2176</v>
      </c>
      <c r="E2213" s="1" t="s">
        <v>3465</v>
      </c>
      <c r="F2213">
        <v>17</v>
      </c>
      <c r="H2213">
        <f ca="1">_xlfn.IFNA(SUMIF(MG_3[Column3],Table6[POINTER],MG_3[TOTAL]),"")</f>
        <v>0</v>
      </c>
      <c r="I2213">
        <f ca="1">SUM(Table6[[#This Row],[AWAL]],Table6[[#This Row],[M_3]])</f>
        <v>17</v>
      </c>
    </row>
    <row r="2214" spans="2:9" hidden="1" x14ac:dyDescent="0.25">
      <c r="B2214" t="e">
        <f ca="1">MATCH(Table6[POINTER],MG_3[Column3],0)</f>
        <v>#N/A</v>
      </c>
      <c r="C22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tipeex129160ls</v>
      </c>
      <c r="D2214" t="s">
        <v>2177</v>
      </c>
      <c r="E2214" s="1" t="s">
        <v>3332</v>
      </c>
      <c r="F2214">
        <v>55</v>
      </c>
      <c r="H2214">
        <f ca="1">_xlfn.IFNA(SUMIF(MG_3[Column3],Table6[POINTER],MG_3[TOTAL]),"")</f>
        <v>0</v>
      </c>
      <c r="I2214">
        <f ca="1">SUM(Table6[[#This Row],[AWAL]],Table6[[#This Row],[M_3]])</f>
        <v>55</v>
      </c>
    </row>
    <row r="2215" spans="2:9" hidden="1" x14ac:dyDescent="0.25">
      <c r="B2215" t="e">
        <f ca="1">MATCH(Table6[POINTER],MG_3[Column3],0)</f>
        <v>#N/A</v>
      </c>
      <c r="C22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tipeex1361220213576pcs</v>
      </c>
      <c r="D2215" t="s">
        <v>2178</v>
      </c>
      <c r="E2215" s="1" t="s">
        <v>3465</v>
      </c>
      <c r="F2215">
        <v>25</v>
      </c>
      <c r="H2215">
        <f ca="1">_xlfn.IFNA(SUMIF(MG_3[Column3],Table6[POINTER],MG_3[TOTAL]),"")</f>
        <v>0</v>
      </c>
      <c r="I2215">
        <f ca="1">SUM(Table6[[#This Row],[AWAL]],Table6[[#This Row],[M_3]])</f>
        <v>25</v>
      </c>
    </row>
    <row r="2216" spans="2:9" hidden="1" x14ac:dyDescent="0.25">
      <c r="B2216" t="e">
        <f ca="1">MATCH(Table6[POINTER],MG_3[Column3],0)</f>
        <v>#N/A</v>
      </c>
      <c r="C22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tipeex1878dos20ls</v>
      </c>
      <c r="D2216" t="s">
        <v>2179</v>
      </c>
      <c r="E2216" s="1" t="s">
        <v>3309</v>
      </c>
      <c r="F2216">
        <v>137</v>
      </c>
      <c r="H2216">
        <f ca="1">_xlfn.IFNA(SUMIF(MG_3[Column3],Table6[POINTER],MG_3[TOTAL]),"")</f>
        <v>0</v>
      </c>
      <c r="I2216">
        <f ca="1">SUM(Table6[[#This Row],[AWAL]],Table6[[#This Row],[M_3]])</f>
        <v>137</v>
      </c>
    </row>
    <row r="2217" spans="2:9" hidden="1" x14ac:dyDescent="0.25">
      <c r="B2217" t="e">
        <f ca="1">MATCH(Table6[POINTER],MG_3[Column3],0)</f>
        <v>#N/A</v>
      </c>
      <c r="C22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tipeex1878mika576pcs</v>
      </c>
      <c r="D2217" t="s">
        <v>2180</v>
      </c>
      <c r="E2217" s="1" t="s">
        <v>3465</v>
      </c>
      <c r="F2217">
        <v>29</v>
      </c>
      <c r="H2217">
        <f ca="1">_xlfn.IFNA(SUMIF(MG_3[Column3],Table6[POINTER],MG_3[TOTAL]),"")</f>
        <v>0</v>
      </c>
      <c r="I2217">
        <f ca="1">SUM(Table6[[#This Row],[AWAL]],Table6[[#This Row],[M_3]])</f>
        <v>29</v>
      </c>
    </row>
    <row r="2218" spans="2:9" hidden="1" x14ac:dyDescent="0.25">
      <c r="B2218" t="e">
        <f ca="1">MATCH(Table6[POINTER],MG_3[Column3],0)</f>
        <v>#N/A</v>
      </c>
      <c r="C22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tipeex203576pcs</v>
      </c>
      <c r="D2218" t="s">
        <v>2181</v>
      </c>
      <c r="E2218" s="1" t="s">
        <v>3465</v>
      </c>
      <c r="F2218">
        <v>2</v>
      </c>
      <c r="H2218">
        <f ca="1">_xlfn.IFNA(SUMIF(MG_3[Column3],Table6[POINTER],MG_3[TOTAL]),"")</f>
        <v>0</v>
      </c>
      <c r="I2218">
        <f ca="1">SUM(Table6[[#This Row],[AWAL]],Table6[[#This Row],[M_3]])</f>
        <v>2</v>
      </c>
    </row>
    <row r="2219" spans="2:9" hidden="1" x14ac:dyDescent="0.25">
      <c r="B2219" t="e">
        <f ca="1">MATCH(Table6[POINTER],MG_3[Column3],0)</f>
        <v>#N/A</v>
      </c>
      <c r="C22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tipeex2201532413564ls</v>
      </c>
      <c r="D2219" t="s">
        <v>2182</v>
      </c>
      <c r="E2219" s="1" t="s">
        <v>3711</v>
      </c>
      <c r="F2219">
        <v>88</v>
      </c>
      <c r="H2219">
        <f ca="1">_xlfn.IFNA(SUMIF(MG_3[Column3],Table6[POINTER],MG_3[TOTAL]),"")</f>
        <v>0</v>
      </c>
      <c r="I2219">
        <f ca="1">SUM(Table6[[#This Row],[AWAL]],Table6[[#This Row],[M_3]])</f>
        <v>88</v>
      </c>
    </row>
    <row r="2220" spans="2:9" hidden="1" x14ac:dyDescent="0.25">
      <c r="B2220" t="e">
        <f ca="1">MATCH(Table6[POINTER],MG_3[Column3],0)</f>
        <v>#N/A</v>
      </c>
      <c r="C22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tipeex226424pc96ls</v>
      </c>
      <c r="D2220" t="s">
        <v>2183</v>
      </c>
      <c r="E2220" s="1" t="s">
        <v>3330</v>
      </c>
      <c r="F2220">
        <v>35</v>
      </c>
      <c r="H2220">
        <f ca="1">_xlfn.IFNA(SUMIF(MG_3[Column3],Table6[POINTER],MG_3[TOTAL]),"")</f>
        <v>0</v>
      </c>
      <c r="I2220">
        <f ca="1">SUM(Table6[[#This Row],[AWAL]],Table6[[#This Row],[M_3]])</f>
        <v>35</v>
      </c>
    </row>
    <row r="2221" spans="2:9" hidden="1" x14ac:dyDescent="0.25">
      <c r="B2221" t="e">
        <f ca="1">MATCH(Table6[POINTER],MG_3[Column3],0)</f>
        <v>#N/A</v>
      </c>
      <c r="C22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tipeex24214968248ls</v>
      </c>
      <c r="D2221" t="s">
        <v>2184</v>
      </c>
      <c r="E2221" s="1" t="s">
        <v>3371</v>
      </c>
      <c r="F2221">
        <v>16</v>
      </c>
      <c r="H2221">
        <f ca="1">_xlfn.IFNA(SUMIF(MG_3[Column3],Table6[POINTER],MG_3[TOTAL]),"")</f>
        <v>0</v>
      </c>
      <c r="I2221">
        <f ca="1">SUM(Table6[[#This Row],[AWAL]],Table6[[#This Row],[M_3]])</f>
        <v>16</v>
      </c>
    </row>
    <row r="2222" spans="2:9" hidden="1" x14ac:dyDescent="0.25">
      <c r="B2222" t="e">
        <f ca="1">MATCH(Table6[POINTER],MG_3[Column3],0)</f>
        <v>#N/A</v>
      </c>
      <c r="C22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tipeex264296ls</v>
      </c>
      <c r="D2222" t="s">
        <v>2185</v>
      </c>
      <c r="E2222" s="1" t="s">
        <v>3330</v>
      </c>
      <c r="F2222">
        <v>2</v>
      </c>
      <c r="H2222">
        <f ca="1">_xlfn.IFNA(SUMIF(MG_3[Column3],Table6[POINTER],MG_3[TOTAL]),"")</f>
        <v>0</v>
      </c>
      <c r="I2222">
        <f ca="1">SUM(Table6[[#This Row],[AWAL]],Table6[[#This Row],[M_3]])</f>
        <v>2</v>
      </c>
    </row>
    <row r="2223" spans="2:9" hidden="1" x14ac:dyDescent="0.25">
      <c r="B2223" t="e">
        <f ca="1">MATCH(Table6[POINTER],MG_3[Column3],0)</f>
        <v>#N/A</v>
      </c>
      <c r="C22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tipeex300363006948ls</v>
      </c>
      <c r="D2223" t="s">
        <v>2186</v>
      </c>
      <c r="E2223" s="1" t="s">
        <v>3371</v>
      </c>
      <c r="F2223">
        <v>15</v>
      </c>
      <c r="H2223">
        <f ca="1">_xlfn.IFNA(SUMIF(MG_3[Column3],Table6[POINTER],MG_3[TOTAL]),"")</f>
        <v>0</v>
      </c>
      <c r="I2223">
        <f ca="1">SUM(Table6[[#This Row],[AWAL]],Table6[[#This Row],[M_3]])</f>
        <v>15</v>
      </c>
    </row>
    <row r="2224" spans="2:9" hidden="1" x14ac:dyDescent="0.25">
      <c r="B2224" t="e">
        <f ca="1">MATCH(Table6[POINTER],MG_3[Column3],0)</f>
        <v>#N/A</v>
      </c>
      <c r="C22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tipeex300563021748ls</v>
      </c>
      <c r="D2224" t="s">
        <v>2187</v>
      </c>
      <c r="E2224" s="1" t="s">
        <v>3371</v>
      </c>
      <c r="F2224">
        <v>23</v>
      </c>
      <c r="H2224">
        <f ca="1">_xlfn.IFNA(SUMIF(MG_3[Column3],Table6[POINTER],MG_3[TOTAL]),"")</f>
        <v>0</v>
      </c>
      <c r="I2224">
        <f ca="1">SUM(Table6[[#This Row],[AWAL]],Table6[[#This Row],[M_3]])</f>
        <v>23</v>
      </c>
    </row>
    <row r="2225" spans="2:9" hidden="1" x14ac:dyDescent="0.25">
      <c r="B2225" t="e">
        <f ca="1">MATCH(Table6[POINTER],MG_3[Column3],0)</f>
        <v>#N/A</v>
      </c>
      <c r="C22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tipeex313144pcs</v>
      </c>
      <c r="D2225" t="s">
        <v>2188</v>
      </c>
      <c r="E2225" s="1" t="s">
        <v>3366</v>
      </c>
      <c r="F2225">
        <v>1</v>
      </c>
      <c r="H2225">
        <f ca="1">_xlfn.IFNA(SUMIF(MG_3[Column3],Table6[POINTER],MG_3[TOTAL]),"")</f>
        <v>0</v>
      </c>
      <c r="I2225">
        <f ca="1">SUM(Table6[[#This Row],[AWAL]],Table6[[#This Row],[M_3]])</f>
        <v>1</v>
      </c>
    </row>
    <row r="2226" spans="2:9" hidden="1" x14ac:dyDescent="0.25">
      <c r="B2226" t="e">
        <f ca="1">MATCH(Table6[POINTER],MG_3[Column3],0)</f>
        <v>#N/A</v>
      </c>
      <c r="C22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tipeex328338576pc</v>
      </c>
      <c r="D2226" t="s">
        <v>2189</v>
      </c>
      <c r="E2226" s="1" t="s">
        <v>3349</v>
      </c>
      <c r="F2226">
        <v>1</v>
      </c>
      <c r="H2226">
        <f ca="1">_xlfn.IFNA(SUMIF(MG_3[Column3],Table6[POINTER],MG_3[TOTAL]),"")</f>
        <v>0</v>
      </c>
      <c r="I2226">
        <f ca="1">SUM(Table6[[#This Row],[AWAL]],Table6[[#This Row],[M_3]])</f>
        <v>1</v>
      </c>
    </row>
    <row r="2227" spans="2:9" hidden="1" x14ac:dyDescent="0.25">
      <c r="B2227" t="e">
        <f ca="1">MATCH(Table6[POINTER],MG_3[Column3],0)</f>
        <v>#N/A</v>
      </c>
      <c r="C22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tipeex351432pc</v>
      </c>
      <c r="D2227" t="s">
        <v>2190</v>
      </c>
      <c r="E2227" s="1" t="s">
        <v>3630</v>
      </c>
      <c r="F2227">
        <v>1</v>
      </c>
      <c r="H2227">
        <f ca="1">_xlfn.IFNA(SUMIF(MG_3[Column3],Table6[POINTER],MG_3[TOTAL]),"")</f>
        <v>0</v>
      </c>
      <c r="I2227">
        <f ca="1">SUM(Table6[[#This Row],[AWAL]],Table6[[#This Row],[M_3]])</f>
        <v>1</v>
      </c>
    </row>
    <row r="2228" spans="2:9" hidden="1" x14ac:dyDescent="0.25">
      <c r="B2228" t="e">
        <f ca="1">MATCH(Table6[POINTER],MG_3[Column3],0)</f>
        <v>#N/A</v>
      </c>
      <c r="C22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tipeex35848ls</v>
      </c>
      <c r="D2228" t="s">
        <v>2191</v>
      </c>
      <c r="E2228" s="1" t="s">
        <v>3371</v>
      </c>
      <c r="F2228">
        <v>2</v>
      </c>
      <c r="H2228">
        <f ca="1">_xlfn.IFNA(SUMIF(MG_3[Column3],Table6[POINTER],MG_3[TOTAL]),"")</f>
        <v>0</v>
      </c>
      <c r="I2228">
        <f ca="1">SUM(Table6[[#This Row],[AWAL]],Table6[[#This Row],[M_3]])</f>
        <v>2</v>
      </c>
    </row>
    <row r="2229" spans="2:9" hidden="1" x14ac:dyDescent="0.25">
      <c r="B2229" t="e">
        <f ca="1">MATCH(Table6[POINTER],MG_3[Column3],0)</f>
        <v>#N/A</v>
      </c>
      <c r="C22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tipeex6363648ls</v>
      </c>
      <c r="D2229" t="s">
        <v>2192</v>
      </c>
      <c r="E2229" s="1" t="s">
        <v>3371</v>
      </c>
      <c r="F2229">
        <v>36</v>
      </c>
      <c r="H2229">
        <f ca="1">_xlfn.IFNA(SUMIF(MG_3[Column3],Table6[POINTER],MG_3[TOTAL]),"")</f>
        <v>0</v>
      </c>
      <c r="I2229">
        <f ca="1">SUM(Table6[[#This Row],[AWAL]],Table6[[#This Row],[M_3]])</f>
        <v>36</v>
      </c>
    </row>
    <row r="2230" spans="2:9" hidden="1" x14ac:dyDescent="0.25">
      <c r="B2230" t="e">
        <f ca="1">MATCH(Table6[POINTER],MG_3[Column3],0)</f>
        <v>#N/A</v>
      </c>
      <c r="C22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tipeex65102416</v>
      </c>
      <c r="D2230" t="s">
        <v>2193</v>
      </c>
      <c r="E2230" s="1" t="s">
        <v>3370</v>
      </c>
      <c r="F2230">
        <v>16</v>
      </c>
      <c r="H2230">
        <f ca="1">_xlfn.IFNA(SUMIF(MG_3[Column3],Table6[POINTER],MG_3[TOTAL]),"")</f>
        <v>0</v>
      </c>
      <c r="I2230">
        <f ca="1">SUM(Table6[[#This Row],[AWAL]],Table6[[#This Row],[M_3]])</f>
        <v>16</v>
      </c>
    </row>
    <row r="2231" spans="2:9" hidden="1" x14ac:dyDescent="0.25">
      <c r="B2231" t="e">
        <f ca="1">MATCH(Table6[POINTER],MG_3[Column3],0)</f>
        <v>#N/A</v>
      </c>
      <c r="C22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tipeex71548ls</v>
      </c>
      <c r="D2231" t="s">
        <v>2194</v>
      </c>
      <c r="E2231" s="1" t="s">
        <v>3371</v>
      </c>
      <c r="F2231">
        <v>2</v>
      </c>
      <c r="H2231">
        <f ca="1">_xlfn.IFNA(SUMIF(MG_3[Column3],Table6[POINTER],MG_3[TOTAL]),"")</f>
        <v>0</v>
      </c>
      <c r="I2231">
        <f ca="1">SUM(Table6[[#This Row],[AWAL]],Table6[[#This Row],[M_3]])</f>
        <v>2</v>
      </c>
    </row>
    <row r="2232" spans="2:9" hidden="1" x14ac:dyDescent="0.25">
      <c r="B2232" t="e">
        <f ca="1">MATCH(Table6[POINTER],MG_3[Column3],0)</f>
        <v>#N/A</v>
      </c>
      <c r="C22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tipeex728753272148lsn</v>
      </c>
      <c r="D2232" t="s">
        <v>2195</v>
      </c>
      <c r="E2232" s="1" t="s">
        <v>3533</v>
      </c>
      <c r="F2232">
        <v>26</v>
      </c>
      <c r="H2232">
        <f ca="1">_xlfn.IFNA(SUMIF(MG_3[Column3],Table6[POINTER],MG_3[TOTAL]),"")</f>
        <v>0</v>
      </c>
      <c r="I2232">
        <f ca="1">SUM(Table6[[#This Row],[AWAL]],Table6[[#This Row],[M_3]])</f>
        <v>26</v>
      </c>
    </row>
    <row r="2233" spans="2:9" hidden="1" x14ac:dyDescent="0.25">
      <c r="B2233" t="e">
        <f ca="1">MATCH(Table6[POINTER],MG_3[Column3],0)</f>
        <v>#N/A</v>
      </c>
      <c r="C22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tipeex73160ls</v>
      </c>
      <c r="D2233" t="s">
        <v>2196</v>
      </c>
      <c r="E2233" s="1" t="s">
        <v>3332</v>
      </c>
      <c r="F2233">
        <v>2</v>
      </c>
      <c r="H2233">
        <f ca="1">_xlfn.IFNA(SUMIF(MG_3[Column3],Table6[POINTER],MG_3[TOTAL]),"")</f>
        <v>0</v>
      </c>
      <c r="I2233">
        <f ca="1">SUM(Table6[[#This Row],[AWAL]],Table6[[#This Row],[M_3]])</f>
        <v>2</v>
      </c>
    </row>
    <row r="2234" spans="2:9" hidden="1" x14ac:dyDescent="0.25">
      <c r="B2234" t="e">
        <f ca="1">MATCH(Table6[POINTER],MG_3[Column3],0)</f>
        <v>#N/A</v>
      </c>
      <c r="C22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tipeex811323box</v>
      </c>
      <c r="D2234" t="s">
        <v>2198</v>
      </c>
      <c r="E2234" s="1" t="s">
        <v>3642</v>
      </c>
      <c r="F2234">
        <v>1</v>
      </c>
      <c r="H2234">
        <f ca="1">_xlfn.IFNA(SUMIF(MG_3[Column3],Table6[POINTER],MG_3[TOTAL]),"")</f>
        <v>0</v>
      </c>
      <c r="I2234">
        <f ca="1">SUM(Table6[[#This Row],[AWAL]],Table6[[#This Row],[M_3]])</f>
        <v>1</v>
      </c>
    </row>
    <row r="2235" spans="2:9" hidden="1" x14ac:dyDescent="0.25">
      <c r="B2235" t="e">
        <f ca="1">MATCH(Table6[POINTER],MG_3[Column3],0)</f>
        <v>#N/A</v>
      </c>
      <c r="C22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tipeex8171576pc</v>
      </c>
      <c r="D2235" t="s">
        <v>2199</v>
      </c>
      <c r="E2235" s="1" t="s">
        <v>3349</v>
      </c>
      <c r="F2235">
        <v>1</v>
      </c>
      <c r="H2235">
        <f ca="1">_xlfn.IFNA(SUMIF(MG_3[Column3],Table6[POINTER],MG_3[TOTAL]),"")</f>
        <v>0</v>
      </c>
      <c r="I2235">
        <f ca="1">SUM(Table6[[#This Row],[AWAL]],Table6[[#This Row],[M_3]])</f>
        <v>1</v>
      </c>
    </row>
    <row r="2236" spans="2:9" hidden="1" x14ac:dyDescent="0.25">
      <c r="B2236" t="e">
        <f ca="1">MATCH(Table6[POINTER],MG_3[Column3],0)</f>
        <v>#N/A</v>
      </c>
      <c r="C22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tipeex821146123548lsn</v>
      </c>
      <c r="D2236" t="s">
        <v>2200</v>
      </c>
      <c r="E2236" s="1" t="s">
        <v>3533</v>
      </c>
      <c r="F2236">
        <v>49</v>
      </c>
      <c r="H2236">
        <f ca="1">_xlfn.IFNA(SUMIF(MG_3[Column3],Table6[POINTER],MG_3[TOTAL]),"")</f>
        <v>0</v>
      </c>
      <c r="I2236">
        <f ca="1">SUM(Table6[[#This Row],[AWAL]],Table6[[#This Row],[M_3]])</f>
        <v>49</v>
      </c>
    </row>
    <row r="2237" spans="2:9" hidden="1" x14ac:dyDescent="0.25">
      <c r="B2237" t="e">
        <f ca="1">MATCH(Table6[POINTER],MG_3[Column3],0)</f>
        <v>#N/A</v>
      </c>
      <c r="C22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tipeex8219abear2418box</v>
      </c>
      <c r="D2237" t="s">
        <v>2201</v>
      </c>
      <c r="E2237" s="1" t="s">
        <v>3442</v>
      </c>
      <c r="F2237">
        <v>1</v>
      </c>
      <c r="H2237">
        <f ca="1">_xlfn.IFNA(SUMIF(MG_3[Column3],Table6[POINTER],MG_3[TOTAL]),"")</f>
        <v>0</v>
      </c>
      <c r="I2237">
        <f ca="1">SUM(Table6[[#This Row],[AWAL]],Table6[[#This Row],[M_3]])</f>
        <v>1</v>
      </c>
    </row>
    <row r="2238" spans="2:9" hidden="1" x14ac:dyDescent="0.25">
      <c r="B2238" t="e">
        <f ca="1">MATCH(Table6[POINTER],MG_3[Column3],0)</f>
        <v>#N/A</v>
      </c>
      <c r="C22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tipeex83579011148lsn</v>
      </c>
      <c r="D2238" t="s">
        <v>2202</v>
      </c>
      <c r="E2238" s="1" t="s">
        <v>3533</v>
      </c>
      <c r="F2238">
        <v>18</v>
      </c>
      <c r="H2238">
        <f ca="1">_xlfn.IFNA(SUMIF(MG_3[Column3],Table6[POINTER],MG_3[TOTAL]),"")</f>
        <v>0</v>
      </c>
      <c r="I2238">
        <f ca="1">SUM(Table6[[#This Row],[AWAL]],Table6[[#This Row],[M_3]])</f>
        <v>18</v>
      </c>
    </row>
    <row r="2239" spans="2:9" hidden="1" x14ac:dyDescent="0.25">
      <c r="B2239" t="e">
        <f ca="1">MATCH(Table6[POINTER],MG_3[Column3],0)</f>
        <v>#N/A</v>
      </c>
      <c r="C22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tipeex837548lsn</v>
      </c>
      <c r="D2239" t="s">
        <v>2203</v>
      </c>
      <c r="E2239" s="1" t="s">
        <v>3533</v>
      </c>
      <c r="F2239">
        <v>5</v>
      </c>
      <c r="H2239">
        <f ca="1">_xlfn.IFNA(SUMIF(MG_3[Column3],Table6[POINTER],MG_3[TOTAL]),"")</f>
        <v>0</v>
      </c>
      <c r="I2239">
        <f ca="1">SUM(Table6[[#This Row],[AWAL]],Table6[[#This Row],[M_3]])</f>
        <v>5</v>
      </c>
    </row>
    <row r="2240" spans="2:9" hidden="1" x14ac:dyDescent="0.25">
      <c r="B2240" t="e">
        <f ca="1">MATCH(Table6[POINTER],MG_3[Column3],0)</f>
        <v>#N/A</v>
      </c>
      <c r="C22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tipeex88998901148ls</v>
      </c>
      <c r="D2240" t="s">
        <v>2204</v>
      </c>
      <c r="E2240" s="1" t="s">
        <v>3371</v>
      </c>
      <c r="F2240">
        <v>20</v>
      </c>
      <c r="H2240">
        <f ca="1">_xlfn.IFNA(SUMIF(MG_3[Column3],Table6[POINTER],MG_3[TOTAL]),"")</f>
        <v>0</v>
      </c>
      <c r="I2240">
        <f ca="1">SUM(Table6[[#This Row],[AWAL]],Table6[[#This Row],[M_3]])</f>
        <v>20</v>
      </c>
    </row>
    <row r="2241" spans="2:9" hidden="1" x14ac:dyDescent="0.25">
      <c r="B2241" t="e">
        <f ca="1">MATCH(Table6[POINTER],MG_3[Column3],0)</f>
        <v>#N/A</v>
      </c>
      <c r="C22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tipeex89582424box</v>
      </c>
      <c r="D2241" t="s">
        <v>2205</v>
      </c>
      <c r="E2241" s="1" t="s">
        <v>3375</v>
      </c>
      <c r="F2241">
        <v>4</v>
      </c>
      <c r="H2241">
        <f ca="1">_xlfn.IFNA(SUMIF(MG_3[Column3],Table6[POINTER],MG_3[TOTAL]),"")</f>
        <v>0</v>
      </c>
      <c r="I2241">
        <f ca="1">SUM(Table6[[#This Row],[AWAL]],Table6[[#This Row],[M_3]])</f>
        <v>4</v>
      </c>
    </row>
    <row r="2242" spans="2:9" hidden="1" x14ac:dyDescent="0.25">
      <c r="B2242" t="e">
        <f ca="1">MATCH(Table6[POINTER],MG_3[Column3],0)</f>
        <v>#N/A</v>
      </c>
      <c r="C22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tipeex9052304pc</v>
      </c>
      <c r="D2242" t="s">
        <v>2206</v>
      </c>
      <c r="E2242" s="1" t="s">
        <v>3712</v>
      </c>
      <c r="F2242">
        <v>1</v>
      </c>
      <c r="H2242">
        <f ca="1">_xlfn.IFNA(SUMIF(MG_3[Column3],Table6[POINTER],MG_3[TOTAL]),"")</f>
        <v>0</v>
      </c>
      <c r="I2242">
        <f ca="1">SUM(Table6[[#This Row],[AWAL]],Table6[[#This Row],[M_3]])</f>
        <v>1</v>
      </c>
    </row>
    <row r="2243" spans="2:9" hidden="1" x14ac:dyDescent="0.25">
      <c r="B2243" t="e">
        <f ca="1">MATCH(Table6[POINTER],MG_3[Column3],0)</f>
        <v>#N/A</v>
      </c>
      <c r="C22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tipeexa263296ls</v>
      </c>
      <c r="D2243" t="s">
        <v>2207</v>
      </c>
      <c r="E2243" s="1" t="s">
        <v>3330</v>
      </c>
      <c r="F2243">
        <v>2</v>
      </c>
      <c r="H2243">
        <f ca="1">_xlfn.IFNA(SUMIF(MG_3[Column3],Table6[POINTER],MG_3[TOTAL]),"")</f>
        <v>0</v>
      </c>
      <c r="I2243">
        <f ca="1">SUM(Table6[[#This Row],[AWAL]],Table6[[#This Row],[M_3]])</f>
        <v>2</v>
      </c>
    </row>
    <row r="2244" spans="2:9" hidden="1" x14ac:dyDescent="0.25">
      <c r="B2244" t="e">
        <f ca="1">MATCH(Table6[POINTER],MG_3[Column3],0)</f>
        <v>#N/A</v>
      </c>
      <c r="C22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tipeexaopo939besi72ls</v>
      </c>
      <c r="D2244" t="s">
        <v>2208</v>
      </c>
      <c r="E2244" s="1" t="s">
        <v>3393</v>
      </c>
      <c r="F2244">
        <v>3</v>
      </c>
      <c r="H2244">
        <f ca="1">_xlfn.IFNA(SUMIF(MG_3[Column3],Table6[POINTER],MG_3[TOTAL]),"")</f>
        <v>0</v>
      </c>
      <c r="I2244">
        <f ca="1">SUM(Table6[[#This Row],[AWAL]],Table6[[#This Row],[M_3]])</f>
        <v>3</v>
      </c>
    </row>
    <row r="2245" spans="2:9" hidden="1" x14ac:dyDescent="0.25">
      <c r="B2245" t="e">
        <f ca="1">MATCH(Table6[POINTER],MG_3[Column3],0)</f>
        <v>#N/A</v>
      </c>
      <c r="C22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tipeexaopo953144ls</v>
      </c>
      <c r="D2245" t="s">
        <v>2209</v>
      </c>
      <c r="E2245" s="1" t="s">
        <v>3359</v>
      </c>
      <c r="F2245">
        <v>20</v>
      </c>
      <c r="H2245">
        <f ca="1">_xlfn.IFNA(SUMIF(MG_3[Column3],Table6[POINTER],MG_3[TOTAL]),"")</f>
        <v>0</v>
      </c>
      <c r="I2245">
        <f ca="1">SUM(Table6[[#This Row],[AWAL]],Table6[[#This Row],[M_3]])</f>
        <v>20</v>
      </c>
    </row>
    <row r="2246" spans="2:9" hidden="1" x14ac:dyDescent="0.25">
      <c r="B2246" t="e">
        <f ca="1">MATCH(Table6[POINTER],MG_3[Column3],0)</f>
        <v>#N/A</v>
      </c>
      <c r="C22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tipeexaopo95860ls</v>
      </c>
      <c r="D2246" t="s">
        <v>2210</v>
      </c>
      <c r="E2246" s="1" t="s">
        <v>3332</v>
      </c>
      <c r="F2246">
        <v>7</v>
      </c>
      <c r="H2246">
        <f ca="1">_xlfn.IFNA(SUMIF(MG_3[Column3],Table6[POINTER],MG_3[TOTAL]),"")</f>
        <v>0</v>
      </c>
      <c r="I2246">
        <f ca="1">SUM(Table6[[#This Row],[AWAL]],Table6[[#This Row],[M_3]])</f>
        <v>7</v>
      </c>
    </row>
    <row r="2247" spans="2:9" hidden="1" x14ac:dyDescent="0.25">
      <c r="B2247" t="e">
        <f ca="1">MATCH(Table6[POINTER],MG_3[Column3],0)</f>
        <v>#N/A</v>
      </c>
      <c r="C22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tipeexbengke24ls</v>
      </c>
      <c r="D2247" t="s">
        <v>2211</v>
      </c>
      <c r="E2247" s="1" t="s">
        <v>3310</v>
      </c>
      <c r="F2247">
        <v>2</v>
      </c>
      <c r="H2247">
        <f ca="1">_xlfn.IFNA(SUMIF(MG_3[Column3],Table6[POINTER],MG_3[TOTAL]),"")</f>
        <v>0</v>
      </c>
      <c r="I2247">
        <f ca="1">SUM(Table6[[#This Row],[AWAL]],Table6[[#This Row],[M_3]])</f>
        <v>2</v>
      </c>
    </row>
    <row r="2248" spans="2:9" hidden="1" x14ac:dyDescent="0.25">
      <c r="B2248" t="e">
        <f ca="1">MATCH(Table6[POINTER],MG_3[Column3],0)</f>
        <v>#N/A</v>
      </c>
      <c r="C22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tipeexbotolct32832536ls</v>
      </c>
      <c r="D2248" t="s">
        <v>2212</v>
      </c>
      <c r="E2248" s="1" t="s">
        <v>3390</v>
      </c>
      <c r="F2248">
        <v>5</v>
      </c>
      <c r="H2248">
        <f ca="1">_xlfn.IFNA(SUMIF(MG_3[Column3],Table6[POINTER],MG_3[TOTAL]),"")</f>
        <v>0</v>
      </c>
      <c r="I2248">
        <f ca="1">SUM(Table6[[#This Row],[AWAL]],Table6[[#This Row],[M_3]])</f>
        <v>5</v>
      </c>
    </row>
    <row r="2249" spans="2:9" hidden="1" x14ac:dyDescent="0.25">
      <c r="B2249" t="e">
        <f ca="1">MATCH(Table6[POINTER],MG_3[Column3],0)</f>
        <v>#N/A</v>
      </c>
      <c r="C22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tipeexcf600460box</v>
      </c>
      <c r="D2249" t="s">
        <v>2213</v>
      </c>
      <c r="E2249" s="1" t="s">
        <v>3516</v>
      </c>
      <c r="F2249">
        <v>1</v>
      </c>
      <c r="H2249">
        <f ca="1">_xlfn.IFNA(SUMIF(MG_3[Column3],Table6[POINTER],MG_3[TOTAL]),"")</f>
        <v>0</v>
      </c>
      <c r="I2249">
        <f ca="1">SUM(Table6[[#This Row],[AWAL]],Table6[[#This Row],[M_3]])</f>
        <v>1</v>
      </c>
    </row>
    <row r="2250" spans="2:9" hidden="1" x14ac:dyDescent="0.25">
      <c r="B2250" t="e">
        <f ca="1">MATCH(Table6[POINTER],MG_3[Column3],0)</f>
        <v>#N/A</v>
      </c>
      <c r="C22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tipeexcr811blk36ls</v>
      </c>
      <c r="D2250" t="s">
        <v>2214</v>
      </c>
      <c r="E2250" s="1" t="s">
        <v>3390</v>
      </c>
      <c r="F2250">
        <v>26</v>
      </c>
      <c r="H2250">
        <f ca="1">_xlfn.IFNA(SUMIF(MG_3[Column3],Table6[POINTER],MG_3[TOTAL]),"")</f>
        <v>0</v>
      </c>
      <c r="I2250">
        <f ca="1">SUM(Table6[[#This Row],[AWAL]],Table6[[#This Row],[M_3]])</f>
        <v>26</v>
      </c>
    </row>
    <row r="2251" spans="2:9" hidden="1" x14ac:dyDescent="0.25">
      <c r="B2251" t="e">
        <f ca="1">MATCH(Table6[POINTER],MG_3[Column3],0)</f>
        <v>#N/A</v>
      </c>
      <c r="C22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tipeexcr8532416box</v>
      </c>
      <c r="D2251" t="s">
        <v>2215</v>
      </c>
      <c r="E2251" s="1" t="s">
        <v>3443</v>
      </c>
      <c r="F2251">
        <v>6</v>
      </c>
      <c r="H2251">
        <f ca="1">_xlfn.IFNA(SUMIF(MG_3[Column3],Table6[POINTER],MG_3[TOTAL]),"")</f>
        <v>0</v>
      </c>
      <c r="I2251">
        <f ca="1">SUM(Table6[[#This Row],[AWAL]],Table6[[#This Row],[M_3]])</f>
        <v>6</v>
      </c>
    </row>
    <row r="2252" spans="2:9" hidden="1" x14ac:dyDescent="0.25">
      <c r="B2252" t="e">
        <f ca="1">MATCH(Table6[POINTER],MG_3[Column3],0)</f>
        <v>#N/A</v>
      </c>
      <c r="C22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tipeexcr88112box30</v>
      </c>
      <c r="D2252" t="s">
        <v>2216</v>
      </c>
      <c r="E2252" s="1" t="s">
        <v>3586</v>
      </c>
      <c r="F2252">
        <v>1</v>
      </c>
      <c r="H2252">
        <f ca="1">_xlfn.IFNA(SUMIF(MG_3[Column3],Table6[POINTER],MG_3[TOTAL]),"")</f>
        <v>0</v>
      </c>
      <c r="I2252">
        <f ca="1">SUM(Table6[[#This Row],[AWAL]],Table6[[#This Row],[M_3]])</f>
        <v>1</v>
      </c>
    </row>
    <row r="2253" spans="2:9" hidden="1" x14ac:dyDescent="0.25">
      <c r="B2253" t="e">
        <f ca="1">MATCH(Table6[POINTER],MG_3[Column3],0)</f>
        <v>#N/A</v>
      </c>
      <c r="C22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tipeexdms30448ls</v>
      </c>
      <c r="D2253" t="s">
        <v>2217</v>
      </c>
      <c r="E2253" s="1" t="s">
        <v>3371</v>
      </c>
      <c r="F2253">
        <v>4</v>
      </c>
      <c r="H2253">
        <f ca="1">_xlfn.IFNA(SUMIF(MG_3[Column3],Table6[POINTER],MG_3[TOTAL]),"")</f>
        <v>0</v>
      </c>
      <c r="I2253">
        <f ca="1">SUM(Table6[[#This Row],[AWAL]],Table6[[#This Row],[M_3]])</f>
        <v>4</v>
      </c>
    </row>
    <row r="2254" spans="2:9" hidden="1" x14ac:dyDescent="0.25">
      <c r="B2254" t="e">
        <f ca="1">MATCH(Table6[POINTER],MG_3[Column3],0)</f>
        <v>#N/A</v>
      </c>
      <c r="C22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tipeexdms3123618box</v>
      </c>
      <c r="D2254" t="s">
        <v>2218</v>
      </c>
      <c r="E2254" s="1" t="s">
        <v>3442</v>
      </c>
      <c r="F2254">
        <v>1</v>
      </c>
      <c r="H2254">
        <f ca="1">_xlfn.IFNA(SUMIF(MG_3[Column3],Table6[POINTER],MG_3[TOTAL]),"")</f>
        <v>0</v>
      </c>
      <c r="I2254">
        <f ca="1">SUM(Table6[[#This Row],[AWAL]],Table6[[#This Row],[M_3]])</f>
        <v>1</v>
      </c>
    </row>
    <row r="2255" spans="2:9" hidden="1" x14ac:dyDescent="0.25">
      <c r="B2255" t="e">
        <f ca="1">MATCH(Table6[POINTER],MG_3[Column3],0)</f>
        <v>#N/A</v>
      </c>
      <c r="C22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tipeexdms33248864pc</v>
      </c>
      <c r="D2255" t="s">
        <v>2219</v>
      </c>
      <c r="E2255" s="1" t="s">
        <v>3657</v>
      </c>
      <c r="F2255">
        <v>7</v>
      </c>
      <c r="H2255">
        <f ca="1">_xlfn.IFNA(SUMIF(MG_3[Column3],Table6[POINTER],MG_3[TOTAL]),"")</f>
        <v>0</v>
      </c>
      <c r="I2255">
        <f ca="1">SUM(Table6[[#This Row],[AWAL]],Table6[[#This Row],[M_3]])</f>
        <v>7</v>
      </c>
    </row>
    <row r="2256" spans="2:9" hidden="1" x14ac:dyDescent="0.25">
      <c r="B2256" t="e">
        <f ca="1">MATCH(Table6[POINTER],MG_3[Column3],0)</f>
        <v>#N/A</v>
      </c>
      <c r="C22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tipeexdms338432pc</v>
      </c>
      <c r="D2256" t="s">
        <v>2220</v>
      </c>
      <c r="E2256" s="1" t="s">
        <v>3630</v>
      </c>
      <c r="F2256">
        <v>7</v>
      </c>
      <c r="H2256">
        <f ca="1">_xlfn.IFNA(SUMIF(MG_3[Column3],Table6[POINTER],MG_3[TOTAL]),"")</f>
        <v>0</v>
      </c>
      <c r="I2256">
        <f ca="1">SUM(Table6[[#This Row],[AWAL]],Table6[[#This Row],[M_3]])</f>
        <v>7</v>
      </c>
    </row>
    <row r="2257" spans="2:9" hidden="1" x14ac:dyDescent="0.25">
      <c r="B2257" t="e">
        <f ca="1">MATCH(Table6[POINTER],MG_3[Column3],0)</f>
        <v>#N/A</v>
      </c>
      <c r="C22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tipeexdms34233478432</v>
      </c>
      <c r="D2257" t="s">
        <v>2221</v>
      </c>
      <c r="E2257" s="1">
        <v>432</v>
      </c>
      <c r="F2257">
        <v>11</v>
      </c>
      <c r="H2257">
        <f ca="1">_xlfn.IFNA(SUMIF(MG_3[Column3],Table6[POINTER],MG_3[TOTAL]),"")</f>
        <v>0</v>
      </c>
      <c r="I2257">
        <f ca="1">SUM(Table6[[#This Row],[AWAL]],Table6[[#This Row],[M_3]])</f>
        <v>11</v>
      </c>
    </row>
    <row r="2258" spans="2:9" hidden="1" x14ac:dyDescent="0.25">
      <c r="B2258" t="e">
        <f ca="1">MATCH(Table6[POINTER],MG_3[Column3],0)</f>
        <v>#N/A</v>
      </c>
      <c r="C22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tipeexdp3147berisibotol48ls</v>
      </c>
      <c r="D2258" t="s">
        <v>2222</v>
      </c>
      <c r="E2258" s="1" t="s">
        <v>3371</v>
      </c>
      <c r="F2258">
        <v>5</v>
      </c>
      <c r="H2258">
        <f ca="1">_xlfn.IFNA(SUMIF(MG_3[Column3],Table6[POINTER],MG_3[TOTAL]),"")</f>
        <v>0</v>
      </c>
      <c r="I2258">
        <f ca="1">SUM(Table6[[#This Row],[AWAL]],Table6[[#This Row],[M_3]])</f>
        <v>5</v>
      </c>
    </row>
    <row r="2259" spans="2:9" hidden="1" x14ac:dyDescent="0.25">
      <c r="B2259" t="e">
        <f ca="1">MATCH(Table6[POINTER],MG_3[Column3],0)</f>
        <v>#N/A</v>
      </c>
      <c r="C22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tipeexdp8152576pc</v>
      </c>
      <c r="D2259" t="s">
        <v>2223</v>
      </c>
      <c r="E2259" s="1" t="s">
        <v>3349</v>
      </c>
      <c r="F2259">
        <v>1</v>
      </c>
      <c r="H2259">
        <f ca="1">_xlfn.IFNA(SUMIF(MG_3[Column3],Table6[POINTER],MG_3[TOTAL]),"")</f>
        <v>0</v>
      </c>
      <c r="I2259">
        <f ca="1">SUM(Table6[[#This Row],[AWAL]],Table6[[#This Row],[M_3]])</f>
        <v>1</v>
      </c>
    </row>
    <row r="2260" spans="2:9" hidden="1" x14ac:dyDescent="0.25">
      <c r="B2260" t="e">
        <f ca="1">MATCH(Table6[POINTER],MG_3[Column3],0)</f>
        <v>#N/A</v>
      </c>
      <c r="C22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tipeexdp8181576pc</v>
      </c>
      <c r="D2260" t="s">
        <v>2224</v>
      </c>
      <c r="E2260" s="1" t="s">
        <v>3349</v>
      </c>
      <c r="F2260">
        <v>9</v>
      </c>
      <c r="H2260">
        <f ca="1">_xlfn.IFNA(SUMIF(MG_3[Column3],Table6[POINTER],MG_3[TOTAL]),"")</f>
        <v>0</v>
      </c>
      <c r="I2260">
        <f ca="1">SUM(Table6[[#This Row],[AWAL]],Table6[[#This Row],[M_3]])</f>
        <v>9</v>
      </c>
    </row>
    <row r="2261" spans="2:9" hidden="1" x14ac:dyDescent="0.25">
      <c r="B2261" t="e">
        <f ca="1">MATCH(Table6[POINTER],MG_3[Column3],0)</f>
        <v>#N/A</v>
      </c>
      <c r="C22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tipeexhk081040ls</v>
      </c>
      <c r="D2261" t="s">
        <v>2225</v>
      </c>
      <c r="E2261" s="1" t="s">
        <v>3342</v>
      </c>
      <c r="F2261">
        <v>20</v>
      </c>
      <c r="H2261">
        <f ca="1">_xlfn.IFNA(SUMIF(MG_3[Column3],Table6[POINTER],MG_3[TOTAL]),"")</f>
        <v>0</v>
      </c>
      <c r="I2261">
        <f ca="1">SUM(Table6[[#This Row],[AWAL]],Table6[[#This Row],[M_3]])</f>
        <v>20</v>
      </c>
    </row>
    <row r="2262" spans="2:9" hidden="1" x14ac:dyDescent="0.25">
      <c r="B2262" t="e">
        <f ca="1">MATCH(Table6[POINTER],MG_3[Column3],0)</f>
        <v>#N/A</v>
      </c>
      <c r="C22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tipeexjoscf01b36ls</v>
      </c>
      <c r="D2262" t="s">
        <v>2226</v>
      </c>
      <c r="E2262" s="1" t="s">
        <v>3390</v>
      </c>
      <c r="F2262">
        <v>22</v>
      </c>
      <c r="H2262">
        <f ca="1">_xlfn.IFNA(SUMIF(MG_3[Column3],Table6[POINTER],MG_3[TOTAL]),"")</f>
        <v>0</v>
      </c>
      <c r="I2262">
        <f ca="1">SUM(Table6[[#This Row],[AWAL]],Table6[[#This Row],[M_3]])</f>
        <v>22</v>
      </c>
    </row>
    <row r="2263" spans="2:9" hidden="1" x14ac:dyDescent="0.25">
      <c r="B2263" t="e">
        <f ca="1">MATCH(Table6[POINTER],MG_3[Column3],0)</f>
        <v>#N/A</v>
      </c>
      <c r="C22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tipeexkertas0821192lsn</v>
      </c>
      <c r="D2263" t="s">
        <v>2227</v>
      </c>
      <c r="E2263" s="1" t="s">
        <v>3471</v>
      </c>
      <c r="F2263">
        <v>1</v>
      </c>
      <c r="H2263">
        <f ca="1">_xlfn.IFNA(SUMIF(MG_3[Column3],Table6[POINTER],MG_3[TOTAL]),"")</f>
        <v>0</v>
      </c>
      <c r="I2263">
        <f ca="1">SUM(Table6[[#This Row],[AWAL]],Table6[[#This Row],[M_3]])</f>
        <v>1</v>
      </c>
    </row>
    <row r="2264" spans="2:9" hidden="1" x14ac:dyDescent="0.25">
      <c r="B2264" t="e">
        <f ca="1">MATCH(Table6[POINTER],MG_3[Column3],0)</f>
        <v>#N/A</v>
      </c>
      <c r="C22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tipeexkertas8001mmouse40box</v>
      </c>
      <c r="D2264" t="s">
        <v>2228</v>
      </c>
      <c r="E2264" s="1" t="s">
        <v>3376</v>
      </c>
      <c r="F2264">
        <v>1</v>
      </c>
      <c r="H2264">
        <f ca="1">_xlfn.IFNA(SUMIF(MG_3[Column3],Table6[POINTER],MG_3[TOTAL]),"")</f>
        <v>0</v>
      </c>
      <c r="I2264">
        <f ca="1">SUM(Table6[[#This Row],[AWAL]],Table6[[#This Row],[M_3]])</f>
        <v>1</v>
      </c>
    </row>
    <row r="2265" spans="2:9" hidden="1" x14ac:dyDescent="0.25">
      <c r="B2265" t="e">
        <f ca="1">MATCH(Table6[POINTER],MG_3[Column3],0)</f>
        <v>#N/A</v>
      </c>
      <c r="C22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tipeexkertascandy4m3c50748ls</v>
      </c>
      <c r="D2265" t="s">
        <v>2229</v>
      </c>
      <c r="E2265" s="1" t="s">
        <v>3371</v>
      </c>
      <c r="F2265">
        <v>11</v>
      </c>
      <c r="H2265">
        <f ca="1">_xlfn.IFNA(SUMIF(MG_3[Column3],Table6[POINTER],MG_3[TOTAL]),"")</f>
        <v>0</v>
      </c>
      <c r="I2265">
        <f ca="1">SUM(Table6[[#This Row],[AWAL]],Table6[[#This Row],[M_3]])</f>
        <v>11</v>
      </c>
    </row>
    <row r="2266" spans="2:9" hidden="1" x14ac:dyDescent="0.25">
      <c r="B2266" t="e">
        <f ca="1">MATCH(Table6[POINTER],MG_3[Column3],0)</f>
        <v>#N/A</v>
      </c>
      <c r="C22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tipeexkertasdominicdp8908fr1440pc</v>
      </c>
      <c r="D2266" t="s">
        <v>2230</v>
      </c>
      <c r="E2266" s="1" t="s">
        <v>3353</v>
      </c>
      <c r="F2266">
        <v>2</v>
      </c>
      <c r="H2266">
        <f ca="1">_xlfn.IFNA(SUMIF(MG_3[Column3],Table6[POINTER],MG_3[TOTAL]),"")</f>
        <v>0</v>
      </c>
      <c r="I2266">
        <f ca="1">SUM(Table6[[#This Row],[AWAL]],Table6[[#This Row],[M_3]])</f>
        <v>2</v>
      </c>
    </row>
    <row r="2267" spans="2:9" hidden="1" x14ac:dyDescent="0.25">
      <c r="B2267" t="e">
        <f ca="1">MATCH(Table6[POINTER],MG_3[Column3],0)</f>
        <v>#N/A</v>
      </c>
      <c r="C22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tipeexkertasmt737a48lsn</v>
      </c>
      <c r="D2267" t="s">
        <v>2197</v>
      </c>
      <c r="E2267" s="1" t="s">
        <v>3533</v>
      </c>
      <c r="F2267">
        <v>7</v>
      </c>
      <c r="H2267">
        <f ca="1">_xlfn.IFNA(SUMIF(MG_3[Column3],Table6[POINTER],MG_3[TOTAL]),"")</f>
        <v>0</v>
      </c>
      <c r="I2267">
        <f ca="1">SUM(Table6[[#This Row],[AWAL]],Table6[[#This Row],[M_3]])</f>
        <v>7</v>
      </c>
    </row>
    <row r="2268" spans="2:9" hidden="1" x14ac:dyDescent="0.25">
      <c r="B2268" t="e">
        <f ca="1">MATCH(Table6[POINTER],MG_3[Column3],0)</f>
        <v>#N/A</v>
      </c>
      <c r="C22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tipeexkl409arobot36ls</v>
      </c>
      <c r="D2268" t="s">
        <v>2231</v>
      </c>
      <c r="E2268" s="1" t="s">
        <v>3390</v>
      </c>
      <c r="F2268">
        <v>1</v>
      </c>
      <c r="H2268">
        <f ca="1">_xlfn.IFNA(SUMIF(MG_3[Column3],Table6[POINTER],MG_3[TOTAL]),"")</f>
        <v>0</v>
      </c>
      <c r="I2268">
        <f ca="1">SUM(Table6[[#This Row],[AWAL]],Table6[[#This Row],[M_3]])</f>
        <v>1</v>
      </c>
    </row>
    <row r="2269" spans="2:9" hidden="1" x14ac:dyDescent="0.25">
      <c r="B2269" t="e">
        <f ca="1">MATCH(Table6[POINTER],MG_3[Column3],0)</f>
        <v>#N/A</v>
      </c>
      <c r="C22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tipeexkt1126kitty576pc</v>
      </c>
      <c r="D2269" t="s">
        <v>2232</v>
      </c>
      <c r="E2269" s="1" t="s">
        <v>3349</v>
      </c>
      <c r="F2269">
        <v>5</v>
      </c>
      <c r="H2269">
        <f ca="1">_xlfn.IFNA(SUMIF(MG_3[Column3],Table6[POINTER],MG_3[TOTAL]),"")</f>
        <v>0</v>
      </c>
      <c r="I2269">
        <f ca="1">SUM(Table6[[#This Row],[AWAL]],Table6[[#This Row],[M_3]])</f>
        <v>5</v>
      </c>
    </row>
    <row r="2270" spans="2:9" hidden="1" x14ac:dyDescent="0.25">
      <c r="B2270" t="e">
        <f ca="1">MATCH(Table6[POINTER],MG_3[Column3],0)</f>
        <v>#N/A</v>
      </c>
      <c r="C22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tipeexkyct486blk864pc</v>
      </c>
      <c r="D2270" t="s">
        <v>2233</v>
      </c>
      <c r="E2270" s="1" t="s">
        <v>3657</v>
      </c>
      <c r="F2270">
        <v>30</v>
      </c>
      <c r="H2270">
        <f ca="1">_xlfn.IFNA(SUMIF(MG_3[Column3],Table6[POINTER],MG_3[TOTAL]),"")</f>
        <v>0</v>
      </c>
      <c r="I2270">
        <f ca="1">SUM(Table6[[#This Row],[AWAL]],Table6[[#This Row],[M_3]])</f>
        <v>30</v>
      </c>
    </row>
    <row r="2271" spans="2:9" hidden="1" x14ac:dyDescent="0.25">
      <c r="B2271" t="e">
        <f ca="1">MATCH(Table6[POINTER],MG_3[Column3],0)</f>
        <v>#N/A</v>
      </c>
      <c r="C22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tipeexkyct487blk864pc</v>
      </c>
      <c r="D2271" t="s">
        <v>2234</v>
      </c>
      <c r="E2271" s="1" t="s">
        <v>3657</v>
      </c>
      <c r="F2271">
        <v>31</v>
      </c>
      <c r="H2271">
        <f ca="1">_xlfn.IFNA(SUMIF(MG_3[Column3],Table6[POINTER],MG_3[TOTAL]),"")</f>
        <v>0</v>
      </c>
      <c r="I2271">
        <f ca="1">SUM(Table6[[#This Row],[AWAL]],Table6[[#This Row],[M_3]])</f>
        <v>31</v>
      </c>
    </row>
    <row r="2272" spans="2:9" hidden="1" x14ac:dyDescent="0.25">
      <c r="B2272" t="e">
        <f ca="1">MATCH(Table6[POINTER],MG_3[Column3],0)</f>
        <v>#N/A</v>
      </c>
      <c r="C22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tipeexkydb700148ls</v>
      </c>
      <c r="D2272" t="s">
        <v>2235</v>
      </c>
      <c r="E2272" s="1" t="s">
        <v>3371</v>
      </c>
      <c r="F2272">
        <v>9</v>
      </c>
      <c r="H2272">
        <f ca="1">_xlfn.IFNA(SUMIF(MG_3[Column3],Table6[POINTER],MG_3[TOTAL]),"")</f>
        <v>0</v>
      </c>
      <c r="I2272">
        <f ca="1">SUM(Table6[[#This Row],[AWAL]],Table6[[#This Row],[M_3]])</f>
        <v>9</v>
      </c>
    </row>
    <row r="2273" spans="2:9" hidden="1" x14ac:dyDescent="0.25">
      <c r="B2273" t="e">
        <f ca="1">MATCH(Table6[POINTER],MG_3[Column3],0)</f>
        <v>#N/A</v>
      </c>
      <c r="C22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tipeexkydb700248ls</v>
      </c>
      <c r="D2273" t="s">
        <v>2236</v>
      </c>
      <c r="E2273" s="1" t="s">
        <v>3371</v>
      </c>
      <c r="F2273">
        <v>8</v>
      </c>
      <c r="H2273">
        <f ca="1">_xlfn.IFNA(SUMIF(MG_3[Column3],Table6[POINTER],MG_3[TOTAL]),"")</f>
        <v>0</v>
      </c>
      <c r="I2273">
        <f ca="1">SUM(Table6[[#This Row],[AWAL]],Table6[[#This Row],[M_3]])</f>
        <v>8</v>
      </c>
    </row>
    <row r="2274" spans="2:9" hidden="1" x14ac:dyDescent="0.25">
      <c r="B2274" t="e">
        <f ca="1">MATCH(Table6[POINTER],MG_3[Column3],0)</f>
        <v>#N/A</v>
      </c>
      <c r="C22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tipeexlabu187848ls</v>
      </c>
      <c r="D2274" t="s">
        <v>2237</v>
      </c>
      <c r="E2274" s="1" t="s">
        <v>3371</v>
      </c>
      <c r="F2274">
        <v>52</v>
      </c>
      <c r="H2274">
        <f ca="1">_xlfn.IFNA(SUMIF(MG_3[Column3],Table6[POINTER],MG_3[TOTAL]),"")</f>
        <v>0</v>
      </c>
      <c r="I2274">
        <f ca="1">SUM(Table6[[#This Row],[AWAL]],Table6[[#This Row],[M_3]])</f>
        <v>52</v>
      </c>
    </row>
    <row r="2275" spans="2:9" hidden="1" x14ac:dyDescent="0.25">
      <c r="B2275" t="e">
        <f ca="1">MATCH(Table6[POINTER],MG_3[Column3],0)</f>
        <v>#N/A</v>
      </c>
      <c r="C22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tipeexsakura328pjg48ls</v>
      </c>
      <c r="D2275" t="s">
        <v>2238</v>
      </c>
      <c r="E2275" s="1" t="s">
        <v>3371</v>
      </c>
      <c r="F2275">
        <v>6</v>
      </c>
      <c r="H2275">
        <f ca="1">_xlfn.IFNA(SUMIF(MG_3[Column3],Table6[POINTER],MG_3[TOTAL]),"")</f>
        <v>0</v>
      </c>
      <c r="I2275">
        <f ca="1">SUM(Table6[[#This Row],[AWAL]],Table6[[#This Row],[M_3]])</f>
        <v>6</v>
      </c>
    </row>
    <row r="2276" spans="2:9" hidden="1" x14ac:dyDescent="0.25">
      <c r="B2276" t="e">
        <f ca="1">MATCH(Table6[POINTER],MG_3[Column3],0)</f>
        <v>#N/A</v>
      </c>
      <c r="C22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tipeexsenter5000hkmixtt576pc</v>
      </c>
      <c r="D2276" t="s">
        <v>2239</v>
      </c>
      <c r="E2276" s="1" t="s">
        <v>3349</v>
      </c>
      <c r="F2276">
        <v>3</v>
      </c>
      <c r="H2276">
        <f ca="1">_xlfn.IFNA(SUMIF(MG_3[Column3],Table6[POINTER],MG_3[TOTAL]),"")</f>
        <v>0</v>
      </c>
      <c r="I2276">
        <f ca="1">SUM(Table6[[#This Row],[AWAL]],Table6[[#This Row],[M_3]])</f>
        <v>3</v>
      </c>
    </row>
    <row r="2277" spans="2:9" hidden="1" x14ac:dyDescent="0.25">
      <c r="B2277" t="e">
        <f ca="1">MATCH(Table6[POINTER],MG_3[Column3],0)</f>
        <v>#N/A</v>
      </c>
      <c r="C22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tipeexxdm502660lsn</v>
      </c>
      <c r="D2277" t="s">
        <v>2240</v>
      </c>
      <c r="E2277" s="1" t="s">
        <v>3433</v>
      </c>
      <c r="F2277">
        <v>2</v>
      </c>
      <c r="H2277">
        <f ca="1">_xlfn.IFNA(SUMIF(MG_3[Column3],Table6[POINTER],MG_3[TOTAL]),"")</f>
        <v>0</v>
      </c>
      <c r="I2277">
        <f ca="1">SUM(Table6[[#This Row],[AWAL]],Table6[[#This Row],[M_3]])</f>
        <v>2</v>
      </c>
    </row>
    <row r="2278" spans="2:9" hidden="1" x14ac:dyDescent="0.25">
      <c r="B2278" t="e">
        <f ca="1">MATCH(Table6[POINTER],MG_3[Column3],0)</f>
        <v>#N/A</v>
      </c>
      <c r="C22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tipeexxdm503760lsn</v>
      </c>
      <c r="D2278" t="s">
        <v>2241</v>
      </c>
      <c r="E2278" s="1" t="s">
        <v>3433</v>
      </c>
      <c r="F2278">
        <v>2</v>
      </c>
      <c r="H2278">
        <f ca="1">_xlfn.IFNA(SUMIF(MG_3[Column3],Table6[POINTER],MG_3[TOTAL]),"")</f>
        <v>0</v>
      </c>
      <c r="I2278">
        <f ca="1">SUM(Table6[[#This Row],[AWAL]],Table6[[#This Row],[M_3]])</f>
        <v>2</v>
      </c>
    </row>
    <row r="2279" spans="2:9" hidden="1" x14ac:dyDescent="0.25">
      <c r="B2279" t="e">
        <f ca="1">MATCH(Table6[POINTER],MG_3[Column3],0)</f>
        <v>#N/A</v>
      </c>
      <c r="C22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tipeexxdm608060lsn</v>
      </c>
      <c r="D2279" t="s">
        <v>2242</v>
      </c>
      <c r="E2279" s="1" t="s">
        <v>3433</v>
      </c>
      <c r="F2279">
        <v>3</v>
      </c>
      <c r="H2279">
        <f ca="1">_xlfn.IFNA(SUMIF(MG_3[Column3],Table6[POINTER],MG_3[TOTAL]),"")</f>
        <v>0</v>
      </c>
      <c r="I2279">
        <f ca="1">SUM(Table6[[#This Row],[AWAL]],Table6[[#This Row],[M_3]])</f>
        <v>3</v>
      </c>
    </row>
    <row r="2280" spans="2:9" hidden="1" x14ac:dyDescent="0.25">
      <c r="B2280" t="e">
        <f ca="1">MATCH(Table6[POINTER],MG_3[Column3],0)</f>
        <v>#N/A</v>
      </c>
      <c r="C22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tipeexxdm70276pc</v>
      </c>
      <c r="D2280" t="s">
        <v>2243</v>
      </c>
      <c r="E2280" s="1" t="s">
        <v>3713</v>
      </c>
      <c r="F2280">
        <v>3</v>
      </c>
      <c r="H2280">
        <f ca="1">_xlfn.IFNA(SUMIF(MG_3[Column3],Table6[POINTER],MG_3[TOTAL]),"")</f>
        <v>0</v>
      </c>
      <c r="I2280">
        <f ca="1">SUM(Table6[[#This Row],[AWAL]],Table6[[#This Row],[M_3]])</f>
        <v>3</v>
      </c>
    </row>
    <row r="2281" spans="2:9" hidden="1" x14ac:dyDescent="0.25">
      <c r="B2281" t="e">
        <f ca="1">MATCH(Table6[POINTER],MG_3[Column3],0)</f>
        <v>#N/A</v>
      </c>
      <c r="C22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tipeexys1082576pc</v>
      </c>
      <c r="D2281" t="s">
        <v>2244</v>
      </c>
      <c r="E2281" s="1" t="s">
        <v>3349</v>
      </c>
      <c r="F2281">
        <v>3</v>
      </c>
      <c r="H2281">
        <f ca="1">_xlfn.IFNA(SUMIF(MG_3[Column3],Table6[POINTER],MG_3[TOTAL]),"")</f>
        <v>0</v>
      </c>
      <c r="I2281">
        <f ca="1">SUM(Table6[[#This Row],[AWAL]],Table6[[#This Row],[M_3]])</f>
        <v>3</v>
      </c>
    </row>
    <row r="2282" spans="2:9" hidden="1" x14ac:dyDescent="0.25">
      <c r="B2282" t="e">
        <f ca="1">MATCH(Table6[POINTER],MG_3[Column3],0)</f>
        <v>#N/A</v>
      </c>
      <c r="C22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topengultah12955isi10250pk</v>
      </c>
      <c r="D2282" t="s">
        <v>2245</v>
      </c>
      <c r="E2282" s="1" t="s">
        <v>3714</v>
      </c>
      <c r="F2282">
        <v>2</v>
      </c>
      <c r="H2282">
        <f ca="1">_xlfn.IFNA(SUMIF(MG_3[Column3],Table6[POINTER],MG_3[TOTAL]),"")</f>
        <v>0</v>
      </c>
      <c r="I2282">
        <f ca="1">SUM(Table6[[#This Row],[AWAL]],Table6[[#This Row],[M_3]])</f>
        <v>2</v>
      </c>
    </row>
    <row r="2283" spans="2:9" hidden="1" x14ac:dyDescent="0.25">
      <c r="B2283" t="e">
        <f ca="1">MATCH(Table6[POINTER],MG_3[Column3],0)</f>
        <v>#N/A</v>
      </c>
      <c r="C22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topifancypartycrownmahkota600</v>
      </c>
      <c r="D2283" t="s">
        <v>2246</v>
      </c>
      <c r="E2283" s="1">
        <v>600</v>
      </c>
      <c r="F2283">
        <v>6</v>
      </c>
      <c r="H2283">
        <f ca="1">_xlfn.IFNA(SUMIF(MG_3[Column3],Table6[POINTER],MG_3[TOTAL]),"")</f>
        <v>0</v>
      </c>
      <c r="I2283">
        <f ca="1">SUM(Table6[[#This Row],[AWAL]],Table6[[#This Row],[M_3]])</f>
        <v>6</v>
      </c>
    </row>
    <row r="2284" spans="2:9" hidden="1" x14ac:dyDescent="0.25">
      <c r="B2284" t="e">
        <f ca="1">MATCH(Table6[POINTER],MG_3[Column3],0)</f>
        <v>#N/A</v>
      </c>
      <c r="C22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topikerucut300pk</v>
      </c>
      <c r="D2284" t="s">
        <v>2247</v>
      </c>
      <c r="E2284" s="1" t="s">
        <v>3715</v>
      </c>
      <c r="F2284">
        <v>12</v>
      </c>
      <c r="H2284">
        <f ca="1">_xlfn.IFNA(SUMIF(MG_3[Column3],Table6[POINTER],MG_3[TOTAL]),"")</f>
        <v>0</v>
      </c>
      <c r="I2284">
        <f ca="1">SUM(Table6[[#This Row],[AWAL]],Table6[[#This Row],[M_3]])</f>
        <v>12</v>
      </c>
    </row>
    <row r="2285" spans="2:9" hidden="1" x14ac:dyDescent="0.25">
      <c r="B2285" t="e">
        <f ca="1">MATCH(Table6[POINTER],MG_3[Column3],0)</f>
        <v>#N/A</v>
      </c>
      <c r="C22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topikerucutparama600</v>
      </c>
      <c r="D2285" t="s">
        <v>2248</v>
      </c>
      <c r="E2285" s="1">
        <v>600</v>
      </c>
      <c r="F2285">
        <v>15</v>
      </c>
      <c r="H2285">
        <f ca="1">_xlfn.IFNA(SUMIF(MG_3[Column3],Table6[POINTER],MG_3[TOTAL]),"")</f>
        <v>0</v>
      </c>
      <c r="I2285">
        <f ca="1">SUM(Table6[[#This Row],[AWAL]],Table6[[#This Row],[M_3]])</f>
        <v>15</v>
      </c>
    </row>
    <row r="2286" spans="2:9" hidden="1" x14ac:dyDescent="0.25">
      <c r="B2286" t="e">
        <f ca="1">MATCH(Table6[POINTER],MG_3[Column3],0)</f>
        <v>#N/A</v>
      </c>
      <c r="C22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topikerucut3d288pc</v>
      </c>
      <c r="D2286" t="s">
        <v>2249</v>
      </c>
      <c r="E2286" s="1" t="s">
        <v>3497</v>
      </c>
      <c r="F2286">
        <v>21</v>
      </c>
      <c r="H2286">
        <f ca="1">_xlfn.IFNA(SUMIF(MG_3[Column3],Table6[POINTER],MG_3[TOTAL]),"")</f>
        <v>0</v>
      </c>
      <c r="I2286">
        <f ca="1">SUM(Table6[[#This Row],[AWAL]],Table6[[#This Row],[M_3]])</f>
        <v>21</v>
      </c>
    </row>
    <row r="2287" spans="2:9" hidden="1" x14ac:dyDescent="0.25">
      <c r="B2287" t="e">
        <f ca="1">MATCH(Table6[POINTER],MG_3[Column3],0)</f>
        <v>#N/A</v>
      </c>
      <c r="C22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topikerucutalpindo250pk</v>
      </c>
      <c r="D2287" t="s">
        <v>2250</v>
      </c>
      <c r="E2287" s="1" t="s">
        <v>3714</v>
      </c>
      <c r="F2287">
        <v>8</v>
      </c>
      <c r="H2287">
        <f ca="1">_xlfn.IFNA(SUMIF(MG_3[Column3],Table6[POINTER],MG_3[TOTAL]),"")</f>
        <v>0</v>
      </c>
      <c r="I2287">
        <f ca="1">SUM(Table6[[#This Row],[AWAL]],Table6[[#This Row],[M_3]])</f>
        <v>8</v>
      </c>
    </row>
    <row r="2288" spans="2:9" hidden="1" x14ac:dyDescent="0.25">
      <c r="B2288" t="e">
        <f ca="1">MATCH(Table6[POINTER],MG_3[Column3],0)</f>
        <v>#N/A</v>
      </c>
      <c r="C22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topimahkotaratuemas600</v>
      </c>
      <c r="D2288" t="s">
        <v>2251</v>
      </c>
      <c r="E2288" s="1">
        <v>600</v>
      </c>
      <c r="F2288">
        <v>1</v>
      </c>
      <c r="H2288">
        <f ca="1">_xlfn.IFNA(SUMIF(MG_3[Column3],Table6[POINTER],MG_3[TOTAL]),"")</f>
        <v>0</v>
      </c>
      <c r="I2288">
        <f ca="1">SUM(Table6[[#This Row],[AWAL]],Table6[[#This Row],[M_3]])</f>
        <v>1</v>
      </c>
    </row>
    <row r="2289" spans="2:9" hidden="1" x14ac:dyDescent="0.25">
      <c r="B2289" t="e">
        <f ca="1">MATCH(Table6[POINTER],MG_3[Column3],0)</f>
        <v>#N/A</v>
      </c>
      <c r="C22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topiultahdisney300pc</v>
      </c>
      <c r="D2289" t="s">
        <v>2252</v>
      </c>
      <c r="E2289" s="1" t="s">
        <v>3335</v>
      </c>
      <c r="F2289">
        <v>4</v>
      </c>
      <c r="H2289">
        <f ca="1">_xlfn.IFNA(SUMIF(MG_3[Column3],Table6[POINTER],MG_3[TOTAL]),"")</f>
        <v>0</v>
      </c>
      <c r="I2289">
        <f ca="1">SUM(Table6[[#This Row],[AWAL]],Table6[[#This Row],[M_3]])</f>
        <v>4</v>
      </c>
    </row>
    <row r="2290" spans="2:9" hidden="1" x14ac:dyDescent="0.25">
      <c r="B2290" t="e">
        <f ca="1">MATCH(Table6[POINTER],MG_3[Column3],0)</f>
        <v>#N/A</v>
      </c>
      <c r="C22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topiultahisi5etj600pc</v>
      </c>
      <c r="D2290" t="s">
        <v>2253</v>
      </c>
      <c r="E2290" s="1" t="s">
        <v>3350</v>
      </c>
      <c r="F2290">
        <v>3</v>
      </c>
      <c r="H2290">
        <f ca="1">_xlfn.IFNA(SUMIF(MG_3[Column3],Table6[POINTER],MG_3[TOTAL]),"")</f>
        <v>0</v>
      </c>
      <c r="I2290">
        <f ca="1">SUM(Table6[[#This Row],[AWAL]],Table6[[#This Row],[M_3]])</f>
        <v>3</v>
      </c>
    </row>
    <row r="2291" spans="2:9" hidden="1" x14ac:dyDescent="0.25">
      <c r="B2291" t="e">
        <f ca="1">MATCH(Table6[POINTER],MG_3[Column3],0)</f>
        <v>#N/A</v>
      </c>
      <c r="C22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tusuksurattfwr100120lsn</v>
      </c>
      <c r="D2291" t="s">
        <v>2254</v>
      </c>
      <c r="E2291" s="1" t="s">
        <v>3532</v>
      </c>
      <c r="F2291">
        <v>4</v>
      </c>
      <c r="H2291">
        <f ca="1">_xlfn.IFNA(SUMIF(MG_3[Column3],Table6[POINTER],MG_3[TOTAL]),"")</f>
        <v>0</v>
      </c>
      <c r="I2291">
        <f ca="1">SUM(Table6[[#This Row],[AWAL]],Table6[[#This Row],[M_3]])</f>
        <v>4</v>
      </c>
    </row>
    <row r="2292" spans="2:9" hidden="1" x14ac:dyDescent="0.25">
      <c r="B2292" t="e">
        <f ca="1">MATCH(Table6[POINTER],MG_3[Column3],0)</f>
        <v>#N/A</v>
      </c>
      <c r="C22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wc12wmozaki16lsn</v>
      </c>
      <c r="D2292" t="s">
        <v>2255</v>
      </c>
      <c r="E2292" s="1" t="s">
        <v>3472</v>
      </c>
      <c r="F2292">
        <v>1</v>
      </c>
      <c r="H2292">
        <f ca="1">_xlfn.IFNA(SUMIF(MG_3[Column3],Table6[POINTER],MG_3[TOTAL]),"")</f>
        <v>0</v>
      </c>
      <c r="I2292">
        <f ca="1">SUM(Table6[[#This Row],[AWAL]],Table6[[#This Row],[M_3]])</f>
        <v>1</v>
      </c>
    </row>
    <row r="2293" spans="2:9" hidden="1" x14ac:dyDescent="0.25">
      <c r="B2293" t="e">
        <f ca="1">MATCH(Table6[POINTER],MG_3[Column3],0)</f>
        <v>#N/A</v>
      </c>
      <c r="C22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wcmarries130612w9m60pc</v>
      </c>
      <c r="D2293" t="s">
        <v>2256</v>
      </c>
      <c r="E2293" s="1" t="s">
        <v>3316</v>
      </c>
      <c r="F2293">
        <v>29</v>
      </c>
      <c r="H2293">
        <f ca="1">_xlfn.IFNA(SUMIF(MG_3[Column3],Table6[POINTER],MG_3[TOTAL]),"")</f>
        <v>0</v>
      </c>
      <c r="I2293">
        <f ca="1">SUM(Table6[[#This Row],[AWAL]],Table6[[#This Row],[M_3]])</f>
        <v>29</v>
      </c>
    </row>
    <row r="2294" spans="2:9" hidden="1" x14ac:dyDescent="0.25">
      <c r="B2294" t="e">
        <f ca="1">MATCH(Table6[POINTER],MG_3[Column3],0)</f>
        <v>#N/A</v>
      </c>
      <c r="C22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wcmarries132512wbt34gm2512lsn</v>
      </c>
      <c r="D2294" t="s">
        <v>2257</v>
      </c>
      <c r="E2294" s="1" t="s">
        <v>3482</v>
      </c>
      <c r="F2294">
        <v>58</v>
      </c>
      <c r="H2294">
        <f ca="1">_xlfn.IFNA(SUMIF(MG_3[Column3],Table6[POINTER],MG_3[TOTAL]),"")</f>
        <v>0</v>
      </c>
      <c r="I2294">
        <f ca="1">SUM(Table6[[#This Row],[AWAL]],Table6[[#This Row],[M_3]])</f>
        <v>58</v>
      </c>
    </row>
    <row r="2295" spans="2:9" hidden="1" x14ac:dyDescent="0.25">
      <c r="B2295" t="e">
        <f ca="1">MATCH(Table6[POINTER],MG_3[Column3],0)</f>
        <v>#N/A</v>
      </c>
      <c r="C22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wcmarries132512wgm96</v>
      </c>
      <c r="D2295" t="s">
        <v>2258</v>
      </c>
      <c r="E2295" s="1">
        <v>96</v>
      </c>
      <c r="F2295">
        <v>99</v>
      </c>
      <c r="H2295">
        <f ca="1">_xlfn.IFNA(SUMIF(MG_3[Column3],Table6[POINTER],MG_3[TOTAL]),"")</f>
        <v>0</v>
      </c>
      <c r="I2295">
        <f ca="1">SUM(Table6[[#This Row],[AWAL]],Table6[[#This Row],[M_3]])</f>
        <v>99</v>
      </c>
    </row>
    <row r="2296" spans="2:9" hidden="1" x14ac:dyDescent="0.25">
      <c r="B2296" t="e">
        <f ca="1">MATCH(Table6[POINTER],MG_3[Column3],0)</f>
        <v>#N/A</v>
      </c>
      <c r="C22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wcmarries132512wsby12ls</v>
      </c>
      <c r="D2296" t="s">
        <v>2259</v>
      </c>
      <c r="E2296" s="1" t="s">
        <v>3487</v>
      </c>
      <c r="F2296">
        <v>7</v>
      </c>
      <c r="H2296">
        <f ca="1">_xlfn.IFNA(SUMIF(MG_3[Column3],Table6[POINTER],MG_3[TOTAL]),"")</f>
        <v>0</v>
      </c>
      <c r="I2296">
        <f ca="1">SUM(Table6[[#This Row],[AWAL]],Table6[[#This Row],[M_3]])</f>
        <v>7</v>
      </c>
    </row>
    <row r="2297" spans="2:9" hidden="1" x14ac:dyDescent="0.25">
      <c r="B2297" t="e">
        <f ca="1">MATCH(Table6[POINTER],MG_3[Column3],0)</f>
        <v>#N/A</v>
      </c>
      <c r="C22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wcmarriese1337b14w3ls</v>
      </c>
      <c r="D2297" t="s">
        <v>2260</v>
      </c>
      <c r="E2297" s="1" t="s">
        <v>3314</v>
      </c>
      <c r="F2297">
        <v>3</v>
      </c>
      <c r="H2297">
        <f ca="1">_xlfn.IFNA(SUMIF(MG_3[Column3],Table6[POINTER],MG_3[TOTAL]),"")</f>
        <v>0</v>
      </c>
      <c r="I2297">
        <f ca="1">SUM(Table6[[#This Row],[AWAL]],Table6[[#This Row],[M_3]])</f>
        <v>3</v>
      </c>
    </row>
    <row r="2298" spans="2:9" hidden="1" x14ac:dyDescent="0.25">
      <c r="B2298" t="e">
        <f ca="1">MATCH(Table6[POINTER],MG_3[Column3],0)</f>
        <v>#N/A</v>
      </c>
      <c r="C22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wctfwc1331pp96set</v>
      </c>
      <c r="D2298" t="s">
        <v>2261</v>
      </c>
      <c r="E2298" s="1" t="s">
        <v>3619</v>
      </c>
      <c r="F2298">
        <v>44</v>
      </c>
      <c r="H2298">
        <f ca="1">_xlfn.IFNA(SUMIF(MG_3[Column3],Table6[POINTER],MG_3[TOTAL]),"")</f>
        <v>0</v>
      </c>
      <c r="I2298">
        <f ca="1">SUM(Table6[[#This Row],[AWAL]],Table6[[#This Row],[M_3]])</f>
        <v>44</v>
      </c>
    </row>
    <row r="2299" spans="2:9" hidden="1" x14ac:dyDescent="0.25">
      <c r="B2299" t="e">
        <f ca="1">MATCH(Table6[POINTER],MG_3[Column3],0)</f>
        <v>#N/A</v>
      </c>
      <c r="C22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zipperdataenvelopedef4lama48ls</v>
      </c>
      <c r="D2299" t="s">
        <v>2262</v>
      </c>
      <c r="E2299" s="1" t="s">
        <v>3371</v>
      </c>
      <c r="F2299">
        <v>1</v>
      </c>
      <c r="H2299">
        <f ca="1">_xlfn.IFNA(SUMIF(MG_3[Column3],Table6[POINTER],MG_3[TOTAL]),"")</f>
        <v>0</v>
      </c>
      <c r="I2299">
        <f ca="1">SUM(Table6[[#This Row],[AWAL]],Table6[[#This Row],[M_3]])</f>
        <v>1</v>
      </c>
    </row>
    <row r="2300" spans="2:9" hidden="1" x14ac:dyDescent="0.25">
      <c r="B2300" t="e">
        <f ca="1">MATCH(Table6[POINTER],MG_3[Column3],0)</f>
        <v>#N/A</v>
      </c>
      <c r="C23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abjad&amp;angkaabc123dr12ls</v>
      </c>
      <c r="D2300" t="s">
        <v>2263</v>
      </c>
      <c r="E2300" s="1" t="s">
        <v>3716</v>
      </c>
      <c r="F2300">
        <v>0</v>
      </c>
      <c r="H2300">
        <f ca="1">_xlfn.IFNA(SUMIF(MG_3[Column3],Table6[POINTER],MG_3[TOTAL]),"")</f>
        <v>0</v>
      </c>
      <c r="I2300">
        <f ca="1">SUM(Table6[[#This Row],[AWAL]],Table6[[#This Row],[M_3]])</f>
        <v>0</v>
      </c>
    </row>
    <row r="2301" spans="2:9" hidden="1" x14ac:dyDescent="0.25">
      <c r="B2301" t="e">
        <f ca="1">MATCH(Table6[POINTER],MG_3[Column3],0)</f>
        <v>#N/A</v>
      </c>
      <c r="C23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acrylic11x16120pcs</v>
      </c>
      <c r="D2301" t="s">
        <v>2264</v>
      </c>
      <c r="E2301" s="1" t="s">
        <v>3313</v>
      </c>
      <c r="F2301">
        <v>0</v>
      </c>
      <c r="H2301">
        <f ca="1">_xlfn.IFNA(SUMIF(MG_3[Column3],Table6[POINTER],MG_3[TOTAL]),"")</f>
        <v>0</v>
      </c>
      <c r="I2301">
        <f ca="1">SUM(Table6[[#This Row],[AWAL]],Table6[[#This Row],[M_3]])</f>
        <v>0</v>
      </c>
    </row>
    <row r="2302" spans="2:9" hidden="1" x14ac:dyDescent="0.25">
      <c r="B2302" t="e">
        <f ca="1">MATCH(Table6[POINTER],MG_3[Column3],0)</f>
        <v>#N/A</v>
      </c>
      <c r="C23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acrylic11x215120pcs</v>
      </c>
      <c r="D2302" t="s">
        <v>2265</v>
      </c>
      <c r="E2302" s="1" t="s">
        <v>3313</v>
      </c>
      <c r="F2302">
        <v>0</v>
      </c>
      <c r="H2302">
        <f ca="1">_xlfn.IFNA(SUMIF(MG_3[Column3],Table6[POINTER],MG_3[TOTAL]),"")</f>
        <v>0</v>
      </c>
      <c r="I2302">
        <f ca="1">SUM(Table6[[#This Row],[AWAL]],Table6[[#This Row],[M_3]])</f>
        <v>0</v>
      </c>
    </row>
    <row r="2303" spans="2:9" hidden="1" x14ac:dyDescent="0.25">
      <c r="B2303" t="e">
        <f ca="1">MATCH(Table6[POINTER],MG_3[Column3],0)</f>
        <v>#N/A</v>
      </c>
      <c r="C23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acrylic15x2160pc</v>
      </c>
      <c r="D2303" t="s">
        <v>2266</v>
      </c>
      <c r="E2303" s="1" t="s">
        <v>3316</v>
      </c>
      <c r="F2303">
        <v>0</v>
      </c>
      <c r="H2303">
        <f ca="1">_xlfn.IFNA(SUMIF(MG_3[Column3],Table6[POINTER],MG_3[TOTAL]),"")</f>
        <v>0</v>
      </c>
      <c r="I2303">
        <f ca="1">SUM(Table6[[#This Row],[AWAL]],Table6[[#This Row],[M_3]])</f>
        <v>0</v>
      </c>
    </row>
    <row r="2304" spans="2:9" hidden="1" x14ac:dyDescent="0.25">
      <c r="B2304" t="e">
        <f ca="1">MATCH(Table6[POINTER],MG_3[Column3],0)</f>
        <v>#N/A</v>
      </c>
      <c r="C23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acrylic7x10288pc</v>
      </c>
      <c r="D2304" t="s">
        <v>2267</v>
      </c>
      <c r="E2304" s="1" t="s">
        <v>3497</v>
      </c>
      <c r="F2304">
        <v>0</v>
      </c>
      <c r="H2304">
        <f ca="1">_xlfn.IFNA(SUMIF(MG_3[Column3],Table6[POINTER],MG_3[TOTAL]),"")</f>
        <v>0</v>
      </c>
      <c r="I2304">
        <f ca="1">SUM(Table6[[#This Row],[AWAL]],Table6[[#This Row],[M_3]])</f>
        <v>0</v>
      </c>
    </row>
    <row r="2305" spans="2:9" x14ac:dyDescent="0.25">
      <c r="B2305">
        <f ca="1">MATCH(Table6[POINTER],MG_3[Column3],0)</f>
        <v>40</v>
      </c>
      <c r="C23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acrylicsisipankertasa5t15x21cm60pcs</v>
      </c>
      <c r="D2305" s="4" t="s">
        <v>4328</v>
      </c>
      <c r="E2305" t="s">
        <v>3440</v>
      </c>
      <c r="F2305">
        <v>0</v>
      </c>
      <c r="H2305">
        <f ca="1">_xlfn.IFNA(SUMIF(MG_3[Column3],Table6[POINTER],MG_3[TOTAL]),"")</f>
        <v>2</v>
      </c>
      <c r="I2305">
        <f ca="1">SUM(Table6[[#This Row],[AWAL]],Table6[[#This Row],[M_3]])</f>
        <v>2</v>
      </c>
    </row>
    <row r="2306" spans="2:9" hidden="1" x14ac:dyDescent="0.25">
      <c r="B2306" t="e">
        <f ca="1">MATCH(Table6[POINTER],MG_3[Column3],0)</f>
        <v>#N/A</v>
      </c>
      <c r="C23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acrylicnt21x3040pc</v>
      </c>
      <c r="D2306" t="s">
        <v>2268</v>
      </c>
      <c r="E2306" s="1" t="s">
        <v>3441</v>
      </c>
      <c r="F2306">
        <v>0</v>
      </c>
      <c r="H2306">
        <f ca="1">_xlfn.IFNA(SUMIF(MG_3[Column3],Table6[POINTER],MG_3[TOTAL]),"")</f>
        <v>0</v>
      </c>
      <c r="I2306">
        <f ca="1">SUM(Table6[[#This Row],[AWAL]],Table6[[#This Row],[M_3]])</f>
        <v>0</v>
      </c>
    </row>
    <row r="2307" spans="2:9" hidden="1" x14ac:dyDescent="0.25">
      <c r="B2307" t="e">
        <f ca="1">MATCH(Table6[POINTER],MG_3[Column3],0)</f>
        <v>#N/A</v>
      </c>
      <c r="C23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agenda08290kno8390380pc</v>
      </c>
      <c r="D2307" t="s">
        <v>2269</v>
      </c>
      <c r="E2307" s="1" t="s">
        <v>3615</v>
      </c>
      <c r="F2307">
        <v>0</v>
      </c>
      <c r="H2307">
        <f ca="1">_xlfn.IFNA(SUMIF(MG_3[Column3],Table6[POINTER],MG_3[TOTAL]),"")</f>
        <v>0</v>
      </c>
      <c r="I2307">
        <f ca="1">SUM(Table6[[#This Row],[AWAL]],Table6[[#This Row],[M_3]])</f>
        <v>0</v>
      </c>
    </row>
    <row r="2308" spans="2:9" hidden="1" x14ac:dyDescent="0.25">
      <c r="B2308" t="e">
        <f ca="1">MATCH(Table6[POINTER],MG_3[Column3],0)</f>
        <v>#N/A</v>
      </c>
      <c r="C23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agenda123polosmix60pcs</v>
      </c>
      <c r="D2308" t="s">
        <v>2270</v>
      </c>
      <c r="E2308" s="1" t="s">
        <v>3440</v>
      </c>
      <c r="F2308">
        <v>0</v>
      </c>
      <c r="H2308">
        <f ca="1">_xlfn.IFNA(SUMIF(MG_3[Column3],Table6[POINTER],MG_3[TOTAL]),"")</f>
        <v>0</v>
      </c>
      <c r="I2308">
        <f ca="1">SUM(Table6[[#This Row],[AWAL]],Table6[[#This Row],[M_3]])</f>
        <v>0</v>
      </c>
    </row>
    <row r="2309" spans="2:9" hidden="1" x14ac:dyDescent="0.25">
      <c r="B2309" t="e">
        <f ca="1">MATCH(Table6[POINTER],MG_3[Column3],0)</f>
        <v>#N/A</v>
      </c>
      <c r="C23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agenda2960260</v>
      </c>
      <c r="D2309" t="s">
        <v>2271</v>
      </c>
      <c r="E2309" s="1">
        <v>260</v>
      </c>
      <c r="F2309">
        <v>0</v>
      </c>
      <c r="H2309">
        <f ca="1">_xlfn.IFNA(SUMIF(MG_3[Column3],Table6[POINTER],MG_3[TOTAL]),"")</f>
        <v>0</v>
      </c>
      <c r="I2309">
        <f ca="1">SUM(Table6[[#This Row],[AWAL]],Table6[[#This Row],[M_3]])</f>
        <v>0</v>
      </c>
    </row>
    <row r="2310" spans="2:9" hidden="1" x14ac:dyDescent="0.25">
      <c r="B2310" t="e">
        <f ca="1">MATCH(Table6[POINTER],MG_3[Column3],0)</f>
        <v>#N/A</v>
      </c>
      <c r="C23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agenda5148220</v>
      </c>
      <c r="D2310" t="s">
        <v>2272</v>
      </c>
      <c r="E2310" s="1">
        <v>220</v>
      </c>
      <c r="F2310">
        <v>0</v>
      </c>
      <c r="H2310">
        <f ca="1">_xlfn.IFNA(SUMIF(MG_3[Column3],Table6[POINTER],MG_3[TOTAL]),"")</f>
        <v>0</v>
      </c>
      <c r="I2310">
        <f ca="1">SUM(Table6[[#This Row],[AWAL]],Table6[[#This Row],[M_3]])</f>
        <v>0</v>
      </c>
    </row>
    <row r="2311" spans="2:9" hidden="1" x14ac:dyDescent="0.25">
      <c r="B2311" t="e">
        <f ca="1">MATCH(Table6[POINTER],MG_3[Column3],0)</f>
        <v>#N/A</v>
      </c>
      <c r="C23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agenda5212180pcs</v>
      </c>
      <c r="D2311" t="s">
        <v>2273</v>
      </c>
      <c r="E2311" s="1" t="s">
        <v>3434</v>
      </c>
      <c r="F2311">
        <v>0</v>
      </c>
      <c r="H2311">
        <f ca="1">_xlfn.IFNA(SUMIF(MG_3[Column3],Table6[POINTER],MG_3[TOTAL]),"")</f>
        <v>0</v>
      </c>
      <c r="I2311">
        <f ca="1">SUM(Table6[[#This Row],[AWAL]],Table6[[#This Row],[M_3]])</f>
        <v>0</v>
      </c>
    </row>
    <row r="2312" spans="2:9" hidden="1" x14ac:dyDescent="0.25">
      <c r="B2312" t="e">
        <f ca="1">MATCH(Table6[POINTER],MG_3[Column3],0)</f>
        <v>#N/A</v>
      </c>
      <c r="C23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agenda6212262131200pc</v>
      </c>
      <c r="D2312" t="s">
        <v>2274</v>
      </c>
      <c r="E2312" s="1" t="s">
        <v>3438</v>
      </c>
      <c r="F2312">
        <v>0</v>
      </c>
      <c r="H2312">
        <f ca="1">_xlfn.IFNA(SUMIF(MG_3[Column3],Table6[POINTER],MG_3[TOTAL]),"")</f>
        <v>0</v>
      </c>
      <c r="I2312">
        <f ca="1">SUM(Table6[[#This Row],[AWAL]],Table6[[#This Row],[M_3]])</f>
        <v>0</v>
      </c>
    </row>
    <row r="2313" spans="2:9" hidden="1" x14ac:dyDescent="0.25">
      <c r="B2313" t="e">
        <f ca="1">MATCH(Table6[POINTER],MG_3[Column3],0)</f>
        <v>#N/A</v>
      </c>
      <c r="C23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agenda703232kbc334135pcs</v>
      </c>
      <c r="D2313" t="s">
        <v>2275</v>
      </c>
      <c r="E2313" s="1" t="s">
        <v>3717</v>
      </c>
      <c r="F2313">
        <v>0</v>
      </c>
      <c r="H2313">
        <f ca="1">_xlfn.IFNA(SUMIF(MG_3[Column3],Table6[POINTER],MG_3[TOTAL]),"")</f>
        <v>0</v>
      </c>
      <c r="I2313">
        <f ca="1">SUM(Table6[[#This Row],[AWAL]],Table6[[#This Row],[M_3]])</f>
        <v>0</v>
      </c>
    </row>
    <row r="2314" spans="2:9" hidden="1" x14ac:dyDescent="0.25">
      <c r="B2314" t="e">
        <f ca="1">MATCH(Table6[POINTER],MG_3[Column3],0)</f>
        <v>#N/A</v>
      </c>
      <c r="C23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agenda706060kbc336190pcs</v>
      </c>
      <c r="D2314" t="s">
        <v>2276</v>
      </c>
      <c r="E2314" s="1" t="s">
        <v>3718</v>
      </c>
      <c r="F2314">
        <v>0</v>
      </c>
      <c r="H2314">
        <f ca="1">_xlfn.IFNA(SUMIF(MG_3[Column3],Table6[POINTER],MG_3[TOTAL]),"")</f>
        <v>0</v>
      </c>
      <c r="I2314">
        <f ca="1">SUM(Table6[[#This Row],[AWAL]],Table6[[#This Row],[M_3]])</f>
        <v>0</v>
      </c>
    </row>
    <row r="2315" spans="2:9" hidden="1" x14ac:dyDescent="0.25">
      <c r="B2315" t="e">
        <f ca="1">MATCH(Table6[POINTER],MG_3[Column3],0)</f>
        <v>#N/A</v>
      </c>
      <c r="C23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agendabatik100pc</v>
      </c>
      <c r="D2315" t="s">
        <v>2277</v>
      </c>
      <c r="E2315" s="1" t="s">
        <v>3503</v>
      </c>
      <c r="F2315">
        <v>0</v>
      </c>
      <c r="H2315">
        <f ca="1">_xlfn.IFNA(SUMIF(MG_3[Column3],Table6[POINTER],MG_3[TOTAL]),"")</f>
        <v>0</v>
      </c>
      <c r="I2315">
        <f ca="1">SUM(Table6[[#This Row],[AWAL]],Table6[[#This Row],[M_3]])</f>
        <v>0</v>
      </c>
    </row>
    <row r="2316" spans="2:9" hidden="1" x14ac:dyDescent="0.25">
      <c r="B2316" t="e">
        <f ca="1">MATCH(Table6[POINTER],MG_3[Column3],0)</f>
        <v>#N/A</v>
      </c>
      <c r="C23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agendackpolos120pc</v>
      </c>
      <c r="D2316" t="s">
        <v>2278</v>
      </c>
      <c r="E2316" s="1" t="s">
        <v>3385</v>
      </c>
      <c r="F2316">
        <v>0</v>
      </c>
      <c r="H2316">
        <f ca="1">_xlfn.IFNA(SUMIF(MG_3[Column3],Table6[POINTER],MG_3[TOTAL]),"")</f>
        <v>0</v>
      </c>
      <c r="I2316">
        <f ca="1">SUM(Table6[[#This Row],[AWAL]],Table6[[#This Row],[M_3]])</f>
        <v>0</v>
      </c>
    </row>
    <row r="2317" spans="2:9" hidden="1" x14ac:dyDescent="0.25">
      <c r="B2317" t="e">
        <f ca="1">MATCH(Table6[POINTER],MG_3[Column3],0)</f>
        <v>#N/A</v>
      </c>
      <c r="C23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agendajb2932160pc</v>
      </c>
      <c r="D2317" t="s">
        <v>2279</v>
      </c>
      <c r="E2317" s="1" t="s">
        <v>3334</v>
      </c>
      <c r="F2317">
        <v>0</v>
      </c>
      <c r="H2317">
        <f ca="1">_xlfn.IFNA(SUMIF(MG_3[Column3],Table6[POINTER],MG_3[TOTAL]),"")</f>
        <v>0</v>
      </c>
      <c r="I2317">
        <f ca="1">SUM(Table6[[#This Row],[AWAL]],Table6[[#This Row],[M_3]])</f>
        <v>0</v>
      </c>
    </row>
    <row r="2318" spans="2:9" hidden="1" x14ac:dyDescent="0.25">
      <c r="B2318" t="e">
        <f ca="1">MATCH(Table6[POINTER],MG_3[Column3],0)</f>
        <v>#N/A</v>
      </c>
      <c r="C23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agendajb6132160pc</v>
      </c>
      <c r="D2318" t="s">
        <v>2280</v>
      </c>
      <c r="E2318" s="1" t="s">
        <v>3334</v>
      </c>
      <c r="F2318">
        <v>0</v>
      </c>
      <c r="H2318">
        <f ca="1">_xlfn.IFNA(SUMIF(MG_3[Column3],Table6[POINTER],MG_3[TOTAL]),"")</f>
        <v>0</v>
      </c>
      <c r="I2318">
        <f ca="1">SUM(Table6[[#This Row],[AWAL]],Table6[[#This Row],[M_3]])</f>
        <v>0</v>
      </c>
    </row>
    <row r="2319" spans="2:9" hidden="1" x14ac:dyDescent="0.25">
      <c r="B2319" t="e">
        <f ca="1">MATCH(Table6[POINTER],MG_3[Column3],0)</f>
        <v>#N/A</v>
      </c>
      <c r="C23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agendajb616060k254</v>
      </c>
      <c r="D2319" t="s">
        <v>2281</v>
      </c>
      <c r="E2319" s="1">
        <v>254</v>
      </c>
      <c r="F2319">
        <v>0</v>
      </c>
      <c r="H2319">
        <f ca="1">_xlfn.IFNA(SUMIF(MG_3[Column3],Table6[POINTER],MG_3[TOTAL]),"")</f>
        <v>0</v>
      </c>
      <c r="I2319">
        <f ca="1">SUM(Table6[[#This Row],[AWAL]],Table6[[#This Row],[M_3]])</f>
        <v>0</v>
      </c>
    </row>
    <row r="2320" spans="2:9" hidden="1" x14ac:dyDescent="0.25">
      <c r="B2320" t="e">
        <f ca="1">MATCH(Table6[POINTER],MG_3[Column3],0)</f>
        <v>#N/A</v>
      </c>
      <c r="C23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agendapc121tebal144pcs</v>
      </c>
      <c r="D2320" t="s">
        <v>2282</v>
      </c>
      <c r="E2320" s="1" t="s">
        <v>3366</v>
      </c>
      <c r="F2320">
        <v>0</v>
      </c>
      <c r="H2320">
        <f ca="1">_xlfn.IFNA(SUMIF(MG_3[Column3],Table6[POINTER],MG_3[TOTAL]),"")</f>
        <v>0</v>
      </c>
      <c r="I2320">
        <f ca="1">SUM(Table6[[#This Row],[AWAL]],Table6[[#This Row],[M_3]])</f>
        <v>0</v>
      </c>
    </row>
    <row r="2321" spans="2:9" x14ac:dyDescent="0.25">
      <c r="B2321">
        <f ca="1">MATCH(Table6[POINTER],MG_3[Column3],0)</f>
        <v>48</v>
      </c>
      <c r="C23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agendaprodeluxepc121wkkecil120pcs</v>
      </c>
      <c r="D2321" t="s">
        <v>4333</v>
      </c>
      <c r="E2321" s="1" t="s">
        <v>3313</v>
      </c>
      <c r="H2321">
        <f ca="1">_xlfn.IFNA(SUMIF(MG_3[Column3],Table6[POINTER],MG_3[TOTAL]),"")</f>
        <v>1</v>
      </c>
      <c r="I2321">
        <f ca="1">SUM(Table6[[#This Row],[AWAL]],Table6[[#This Row],[M_3]])</f>
        <v>1</v>
      </c>
    </row>
    <row r="2322" spans="2:9" x14ac:dyDescent="0.25">
      <c r="B2322">
        <f ca="1">MATCH(Table6[POINTER],MG_3[Column3],0)</f>
        <v>42</v>
      </c>
      <c r="C23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agendaprodeluxebesarpc122wk60pcs</v>
      </c>
      <c r="D2322" t="s">
        <v>4331</v>
      </c>
      <c r="E2322" s="1" t="s">
        <v>3440</v>
      </c>
      <c r="F2322">
        <v>0</v>
      </c>
      <c r="H2322">
        <f ca="1">_xlfn.IFNA(SUMIF(MG_3[Column3],Table6[POINTER],MG_3[TOTAL]),"")</f>
        <v>1</v>
      </c>
      <c r="I2322">
        <f ca="1">SUM(Table6[[#This Row],[AWAL]],Table6[[#This Row],[M_3]])</f>
        <v>1</v>
      </c>
    </row>
    <row r="2323" spans="2:9" hidden="1" x14ac:dyDescent="0.25">
      <c r="B2323" t="e">
        <f ca="1">MATCH(Table6[POINTER],MG_3[Column3],0)</f>
        <v>#N/A</v>
      </c>
      <c r="C23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amplopmicrotopdataf54a560lsn</v>
      </c>
      <c r="D2323" t="s">
        <v>2283</v>
      </c>
      <c r="E2323" s="1" t="s">
        <v>3433</v>
      </c>
      <c r="F2323">
        <v>0</v>
      </c>
      <c r="H2323">
        <f ca="1">_xlfn.IFNA(SUMIF(MG_3[Column3],Table6[POINTER],MG_3[TOTAL]),"")</f>
        <v>0</v>
      </c>
      <c r="I2323">
        <f ca="1">SUM(Table6[[#This Row],[AWAL]],Table6[[#This Row],[M_3]])</f>
        <v>0</v>
      </c>
    </row>
    <row r="2324" spans="2:9" hidden="1" x14ac:dyDescent="0.25">
      <c r="B2324" t="e">
        <f ca="1">MATCH(Table6[POINTER],MG_3[Column3],0)</f>
        <v>#N/A</v>
      </c>
      <c r="C23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amploppolos307tali1200bh</v>
      </c>
      <c r="D2324" t="s">
        <v>2284</v>
      </c>
      <c r="E2324" s="1" t="s">
        <v>3719</v>
      </c>
      <c r="F2324">
        <v>0</v>
      </c>
      <c r="H2324">
        <f ca="1">_xlfn.IFNA(SUMIF(MG_3[Column3],Table6[POINTER],MG_3[TOTAL]),"")</f>
        <v>0</v>
      </c>
      <c r="I2324">
        <f ca="1">SUM(Table6[[#This Row],[AWAL]],Table6[[#This Row],[M_3]])</f>
        <v>0</v>
      </c>
    </row>
    <row r="2325" spans="2:9" hidden="1" x14ac:dyDescent="0.25">
      <c r="B2325" t="e">
        <f ca="1">MATCH(Table6[POINTER],MG_3[Column3],0)</f>
        <v>#N/A</v>
      </c>
      <c r="C23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asahan1810696pcs</v>
      </c>
      <c r="D2325" t="s">
        <v>2285</v>
      </c>
      <c r="E2325" s="1" t="s">
        <v>3369</v>
      </c>
      <c r="F2325">
        <v>0</v>
      </c>
      <c r="H2325">
        <f ca="1">_xlfn.IFNA(SUMIF(MG_3[Column3],Table6[POINTER],MG_3[TOTAL]),"")</f>
        <v>0</v>
      </c>
      <c r="I2325">
        <f ca="1">SUM(Table6[[#This Row],[AWAL]],Table6[[#This Row],[M_3]])</f>
        <v>0</v>
      </c>
    </row>
    <row r="2326" spans="2:9" hidden="1" x14ac:dyDescent="0.25">
      <c r="B2326" t="e">
        <f ca="1">MATCH(Table6[POINTER],MG_3[Column3],0)</f>
        <v>#N/A</v>
      </c>
      <c r="C23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asahan1810796pc</v>
      </c>
      <c r="D2326" t="s">
        <v>2286</v>
      </c>
      <c r="E2326" s="1" t="s">
        <v>3383</v>
      </c>
      <c r="F2326">
        <v>0</v>
      </c>
      <c r="H2326">
        <f ca="1">_xlfn.IFNA(SUMIF(MG_3[Column3],Table6[POINTER],MG_3[TOTAL]),"")</f>
        <v>0</v>
      </c>
      <c r="I2326">
        <f ca="1">SUM(Table6[[#This Row],[AWAL]],Table6[[#This Row],[M_3]])</f>
        <v>0</v>
      </c>
    </row>
    <row r="2327" spans="2:9" hidden="1" x14ac:dyDescent="0.25">
      <c r="B2327" t="e">
        <f ca="1">MATCH(Table6[POINTER],MG_3[Column3],0)</f>
        <v>#N/A</v>
      </c>
      <c r="C23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asahan60196</v>
      </c>
      <c r="D2327" t="s">
        <v>2287</v>
      </c>
      <c r="E2327" s="1">
        <v>96</v>
      </c>
      <c r="F2327">
        <v>0</v>
      </c>
      <c r="H2327">
        <f ca="1">_xlfn.IFNA(SUMIF(MG_3[Column3],Table6[POINTER],MG_3[TOTAL]),"")</f>
        <v>0</v>
      </c>
      <c r="I2327">
        <f ca="1">SUM(Table6[[#This Row],[AWAL]],Table6[[#This Row],[M_3]])</f>
        <v>0</v>
      </c>
    </row>
    <row r="2328" spans="2:9" hidden="1" x14ac:dyDescent="0.25">
      <c r="B2328" t="e">
        <f ca="1">MATCH(Table6[POINTER],MG_3[Column3],0)</f>
        <v>#N/A</v>
      </c>
      <c r="C23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asahancl1061152pc</v>
      </c>
      <c r="D2328" t="s">
        <v>2288</v>
      </c>
      <c r="E2328" s="1" t="s">
        <v>3362</v>
      </c>
      <c r="F2328">
        <v>0</v>
      </c>
      <c r="H2328">
        <f ca="1">_xlfn.IFNA(SUMIF(MG_3[Column3],Table6[POINTER],MG_3[TOTAL]),"")</f>
        <v>0</v>
      </c>
      <c r="I2328">
        <f ca="1">SUM(Table6[[#This Row],[AWAL]],Table6[[#This Row],[M_3]])</f>
        <v>0</v>
      </c>
    </row>
    <row r="2329" spans="2:9" hidden="1" x14ac:dyDescent="0.25">
      <c r="B2329" t="e">
        <f ca="1">MATCH(Table6[POINTER],MG_3[Column3],0)</f>
        <v>#N/A</v>
      </c>
      <c r="C23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asahandms0241152pc</v>
      </c>
      <c r="D2329" t="s">
        <v>2289</v>
      </c>
      <c r="E2329" s="1" t="s">
        <v>3362</v>
      </c>
      <c r="F2329">
        <v>0</v>
      </c>
      <c r="H2329">
        <f ca="1">_xlfn.IFNA(SUMIF(MG_3[Column3],Table6[POINTER],MG_3[TOTAL]),"")</f>
        <v>0</v>
      </c>
      <c r="I2329">
        <f ca="1">SUM(Table6[[#This Row],[AWAL]],Table6[[#This Row],[M_3]])</f>
        <v>0</v>
      </c>
    </row>
    <row r="2330" spans="2:9" hidden="1" x14ac:dyDescent="0.25">
      <c r="B2330" t="e">
        <f ca="1">MATCH(Table6[POINTER],MG_3[Column3],0)</f>
        <v>#N/A</v>
      </c>
      <c r="C23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asahandms0303648box</v>
      </c>
      <c r="D2330" t="s">
        <v>2290</v>
      </c>
      <c r="E2330" s="1" t="s">
        <v>3354</v>
      </c>
      <c r="F2330">
        <v>0</v>
      </c>
      <c r="H2330">
        <f ca="1">_xlfn.IFNA(SUMIF(MG_3[Column3],Table6[POINTER],MG_3[TOTAL]),"")</f>
        <v>0</v>
      </c>
      <c r="I2330">
        <f ca="1">SUM(Table6[[#This Row],[AWAL]],Table6[[#This Row],[M_3]])</f>
        <v>0</v>
      </c>
    </row>
    <row r="2331" spans="2:9" hidden="1" x14ac:dyDescent="0.25">
      <c r="B2331" t="e">
        <f ca="1">MATCH(Table6[POINTER],MG_3[Column3],0)</f>
        <v>#N/A</v>
      </c>
      <c r="C23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asahanfa1500336120tabung</v>
      </c>
      <c r="D2331" t="s">
        <v>2291</v>
      </c>
      <c r="E2331" s="1" t="s">
        <v>3720</v>
      </c>
      <c r="F2331">
        <v>0</v>
      </c>
      <c r="H2331">
        <f ca="1">_xlfn.IFNA(SUMIF(MG_3[Column3],Table6[POINTER],MG_3[TOTAL]),"")</f>
        <v>0</v>
      </c>
      <c r="I2331">
        <f ca="1">SUM(Table6[[#This Row],[AWAL]],Table6[[#This Row],[M_3]])</f>
        <v>0</v>
      </c>
    </row>
    <row r="2332" spans="2:9" hidden="1" x14ac:dyDescent="0.25">
      <c r="B2332" t="e">
        <f ca="1">MATCH(Table6[POINTER],MG_3[Column3],0)</f>
        <v>#N/A</v>
      </c>
      <c r="C23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asahanfa16182472tabung</v>
      </c>
      <c r="D2332" t="s">
        <v>2292</v>
      </c>
      <c r="E2332" s="1" t="s">
        <v>3721</v>
      </c>
      <c r="F2332">
        <v>0</v>
      </c>
      <c r="H2332">
        <f ca="1">_xlfn.IFNA(SUMIF(MG_3[Column3],Table6[POINTER],MG_3[TOTAL]),"")</f>
        <v>0</v>
      </c>
      <c r="I2332">
        <f ca="1">SUM(Table6[[#This Row],[AWAL]],Table6[[#This Row],[M_3]])</f>
        <v>0</v>
      </c>
    </row>
    <row r="2333" spans="2:9" hidden="1" x14ac:dyDescent="0.25">
      <c r="B2333" t="e">
        <f ca="1">MATCH(Table6[POINTER],MG_3[Column3],0)</f>
        <v>#N/A</v>
      </c>
      <c r="C23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asahang24053632pk</v>
      </c>
      <c r="D2333" t="s">
        <v>2293</v>
      </c>
      <c r="E2333" s="1" t="s">
        <v>3722</v>
      </c>
      <c r="F2333">
        <v>0</v>
      </c>
      <c r="H2333">
        <f ca="1">_xlfn.IFNA(SUMIF(MG_3[Column3],Table6[POINTER],MG_3[TOTAL]),"")</f>
        <v>0</v>
      </c>
      <c r="I2333">
        <f ca="1">SUM(Table6[[#This Row],[AWAL]],Table6[[#This Row],[M_3]])</f>
        <v>0</v>
      </c>
    </row>
    <row r="2334" spans="2:9" hidden="1" x14ac:dyDescent="0.25">
      <c r="B2334" t="e">
        <f ca="1">MATCH(Table6[POINTER],MG_3[Column3],0)</f>
        <v>#N/A</v>
      </c>
      <c r="C23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asahankm9105ffr96box</v>
      </c>
      <c r="D2334" t="s">
        <v>2294</v>
      </c>
      <c r="E2334" s="1" t="s">
        <v>3361</v>
      </c>
      <c r="F2334">
        <v>0</v>
      </c>
      <c r="H2334">
        <f ca="1">_xlfn.IFNA(SUMIF(MG_3[Column3],Table6[POINTER],MG_3[TOTAL]),"")</f>
        <v>0</v>
      </c>
      <c r="I2334">
        <f ca="1">SUM(Table6[[#This Row],[AWAL]],Table6[[#This Row],[M_3]])</f>
        <v>0</v>
      </c>
    </row>
    <row r="2335" spans="2:9" hidden="1" x14ac:dyDescent="0.25">
      <c r="B2335" t="e">
        <f ca="1">MATCH(Table6[POINTER],MG_3[Column3],0)</f>
        <v>#N/A</v>
      </c>
      <c r="C23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asahanmeja1006rumah96pc</v>
      </c>
      <c r="D2335" t="s">
        <v>2295</v>
      </c>
      <c r="E2335" s="1" t="s">
        <v>3383</v>
      </c>
      <c r="F2335">
        <v>0</v>
      </c>
      <c r="H2335">
        <f ca="1">_xlfn.IFNA(SUMIF(MG_3[Column3],Table6[POINTER],MG_3[TOTAL]),"")</f>
        <v>0</v>
      </c>
      <c r="I2335">
        <f ca="1">SUM(Table6[[#This Row],[AWAL]],Table6[[#This Row],[M_3]])</f>
        <v>0</v>
      </c>
    </row>
    <row r="2336" spans="2:9" hidden="1" x14ac:dyDescent="0.25">
      <c r="B2336" t="e">
        <f ca="1">MATCH(Table6[POINTER],MG_3[Column3],0)</f>
        <v>#N/A</v>
      </c>
      <c r="C23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asahanmeja1810796pcs</v>
      </c>
      <c r="D2336" t="s">
        <v>2296</v>
      </c>
      <c r="E2336" s="1" t="s">
        <v>3369</v>
      </c>
      <c r="F2336">
        <v>0</v>
      </c>
      <c r="H2336">
        <f ca="1">_xlfn.IFNA(SUMIF(MG_3[Column3],Table6[POINTER],MG_3[TOTAL]),"")</f>
        <v>0</v>
      </c>
      <c r="I2336">
        <f ca="1">SUM(Table6[[#This Row],[AWAL]],Table6[[#This Row],[M_3]])</f>
        <v>0</v>
      </c>
    </row>
    <row r="2337" spans="2:9" hidden="1" x14ac:dyDescent="0.25">
      <c r="B2337" t="e">
        <f ca="1">MATCH(Table6[POINTER],MG_3[Column3],0)</f>
        <v>#N/A</v>
      </c>
      <c r="C23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asahanmeja18109192</v>
      </c>
      <c r="D2337" t="s">
        <v>2297</v>
      </c>
      <c r="E2337" s="1">
        <v>192</v>
      </c>
      <c r="F2337">
        <v>0</v>
      </c>
      <c r="H2337">
        <f ca="1">_xlfn.IFNA(SUMIF(MG_3[Column3],Table6[POINTER],MG_3[TOTAL]),"")</f>
        <v>0</v>
      </c>
      <c r="I2337">
        <f ca="1">SUM(Table6[[#This Row],[AWAL]],Table6[[#This Row],[M_3]])</f>
        <v>0</v>
      </c>
    </row>
    <row r="2338" spans="2:9" hidden="1" x14ac:dyDescent="0.25">
      <c r="B2338" t="e">
        <f ca="1">MATCH(Table6[POINTER],MG_3[Column3],0)</f>
        <v>#N/A</v>
      </c>
      <c r="C23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asahanmeja5528180pc</v>
      </c>
      <c r="D2338" t="s">
        <v>2298</v>
      </c>
      <c r="E2338" s="1" t="s">
        <v>3387</v>
      </c>
      <c r="F2338">
        <v>0</v>
      </c>
      <c r="H2338">
        <f ca="1">_xlfn.IFNA(SUMIF(MG_3[Column3],Table6[POINTER],MG_3[TOTAL]),"")</f>
        <v>0</v>
      </c>
      <c r="I2338">
        <f ca="1">SUM(Table6[[#This Row],[AWAL]],Table6[[#This Row],[M_3]])</f>
        <v>0</v>
      </c>
    </row>
    <row r="2339" spans="2:9" hidden="1" x14ac:dyDescent="0.25">
      <c r="B2339" t="e">
        <f ca="1">MATCH(Table6[POINTER],MG_3[Column3],0)</f>
        <v>#N/A</v>
      </c>
      <c r="C23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asahanmeja7913144pc</v>
      </c>
      <c r="D2339" t="s">
        <v>2299</v>
      </c>
      <c r="E2339" s="1" t="s">
        <v>3312</v>
      </c>
      <c r="F2339">
        <v>0</v>
      </c>
      <c r="H2339">
        <f ca="1">_xlfn.IFNA(SUMIF(MG_3[Column3],Table6[POINTER],MG_3[TOTAL]),"")</f>
        <v>0</v>
      </c>
      <c r="I2339">
        <f ca="1">SUM(Table6[[#This Row],[AWAL]],Table6[[#This Row],[M_3]])</f>
        <v>0</v>
      </c>
    </row>
    <row r="2340" spans="2:9" hidden="1" x14ac:dyDescent="0.25">
      <c r="B2340" t="e">
        <f ca="1">MATCH(Table6[POINTER],MG_3[Column3],0)</f>
        <v>#N/A</v>
      </c>
      <c r="C23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asahanmeja7922blk144pc</v>
      </c>
      <c r="D2340" t="s">
        <v>2300</v>
      </c>
      <c r="E2340" s="1" t="s">
        <v>3312</v>
      </c>
      <c r="F2340">
        <v>0</v>
      </c>
      <c r="H2340">
        <f ca="1">_xlfn.IFNA(SUMIF(MG_3[Column3],Table6[POINTER],MG_3[TOTAL]),"")</f>
        <v>0</v>
      </c>
      <c r="I2340">
        <f ca="1">SUM(Table6[[#This Row],[AWAL]],Table6[[#This Row],[M_3]])</f>
        <v>0</v>
      </c>
    </row>
    <row r="2341" spans="2:9" hidden="1" x14ac:dyDescent="0.25">
      <c r="B2341" t="e">
        <f ca="1">MATCH(Table6[POINTER],MG_3[Column3],0)</f>
        <v>#N/A</v>
      </c>
      <c r="C23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asahanmeja8004amotif120pc</v>
      </c>
      <c r="D2341" t="s">
        <v>2301</v>
      </c>
      <c r="E2341" s="1" t="s">
        <v>3385</v>
      </c>
      <c r="F2341">
        <v>0</v>
      </c>
      <c r="H2341">
        <f ca="1">_xlfn.IFNA(SUMIF(MG_3[Column3],Table6[POINTER],MG_3[TOTAL]),"")</f>
        <v>0</v>
      </c>
      <c r="I2341">
        <f ca="1">SUM(Table6[[#This Row],[AWAL]],Table6[[#This Row],[M_3]])</f>
        <v>0</v>
      </c>
    </row>
    <row r="2342" spans="2:9" hidden="1" x14ac:dyDescent="0.25">
      <c r="B2342" t="e">
        <f ca="1">MATCH(Table6[POINTER],MG_3[Column3],0)</f>
        <v>#N/A</v>
      </c>
      <c r="C23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asahanmeja8005a120ls</v>
      </c>
      <c r="D2342" t="s">
        <v>2302</v>
      </c>
      <c r="E2342" s="1" t="s">
        <v>3329</v>
      </c>
      <c r="F2342">
        <v>0</v>
      </c>
      <c r="H2342">
        <f ca="1">_xlfn.IFNA(SUMIF(MG_3[Column3],Table6[POINTER],MG_3[TOTAL]),"")</f>
        <v>0</v>
      </c>
      <c r="I2342">
        <f ca="1">SUM(Table6[[#This Row],[AWAL]],Table6[[#This Row],[M_3]])</f>
        <v>0</v>
      </c>
    </row>
    <row r="2343" spans="2:9" hidden="1" x14ac:dyDescent="0.25">
      <c r="B2343" t="e">
        <f ca="1">MATCH(Table6[POINTER],MG_3[Column3],0)</f>
        <v>#N/A</v>
      </c>
      <c r="C23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asahanmeja880396pc</v>
      </c>
      <c r="D2343" t="s">
        <v>2303</v>
      </c>
      <c r="E2343" s="1" t="s">
        <v>3383</v>
      </c>
      <c r="F2343">
        <v>0</v>
      </c>
      <c r="H2343">
        <f ca="1">_xlfn.IFNA(SUMIF(MG_3[Column3],Table6[POINTER],MG_3[TOTAL]),"")</f>
        <v>0</v>
      </c>
      <c r="I2343">
        <f ca="1">SUM(Table6[[#This Row],[AWAL]],Table6[[#This Row],[M_3]])</f>
        <v>0</v>
      </c>
    </row>
    <row r="2344" spans="2:9" hidden="1" x14ac:dyDescent="0.25">
      <c r="B2344" t="e">
        <f ca="1">MATCH(Table6[POINTER],MG_3[Column3],0)</f>
        <v>#N/A</v>
      </c>
      <c r="C23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asahanmeja890990pcs</v>
      </c>
      <c r="D2344" t="s">
        <v>2304</v>
      </c>
      <c r="E2344" s="1" t="s">
        <v>3614</v>
      </c>
      <c r="F2344">
        <v>0</v>
      </c>
      <c r="H2344">
        <f ca="1">_xlfn.IFNA(SUMIF(MG_3[Column3],Table6[POINTER],MG_3[TOTAL]),"")</f>
        <v>0</v>
      </c>
      <c r="I2344">
        <f ca="1">SUM(Table6[[#This Row],[AWAL]],Table6[[#This Row],[M_3]])</f>
        <v>0</v>
      </c>
    </row>
    <row r="2345" spans="2:9" hidden="1" x14ac:dyDescent="0.25">
      <c r="B2345" t="e">
        <f ca="1">MATCH(Table6[POINTER],MG_3[Column3],0)</f>
        <v>#N/A</v>
      </c>
      <c r="C23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asahanmeja890996pcs</v>
      </c>
      <c r="D2345" t="s">
        <v>2304</v>
      </c>
      <c r="E2345" s="1" t="s">
        <v>3369</v>
      </c>
      <c r="F2345">
        <v>0</v>
      </c>
      <c r="H2345">
        <f ca="1">_xlfn.IFNA(SUMIF(MG_3[Column3],Table6[POINTER],MG_3[TOTAL]),"")</f>
        <v>0</v>
      </c>
      <c r="I2345">
        <f ca="1">SUM(Table6[[#This Row],[AWAL]],Table6[[#This Row],[M_3]])</f>
        <v>0</v>
      </c>
    </row>
    <row r="2346" spans="2:9" hidden="1" x14ac:dyDescent="0.25">
      <c r="B2346" t="e">
        <f ca="1">MATCH(Table6[POINTER],MG_3[Column3],0)</f>
        <v>#N/A</v>
      </c>
      <c r="C23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asahanmejacl204120pc</v>
      </c>
      <c r="D2346" t="s">
        <v>2305</v>
      </c>
      <c r="E2346" s="1" t="s">
        <v>3385</v>
      </c>
      <c r="F2346">
        <v>0</v>
      </c>
      <c r="H2346">
        <f ca="1">_xlfn.IFNA(SUMIF(MG_3[Column3],Table6[POINTER],MG_3[TOTAL]),"")</f>
        <v>0</v>
      </c>
      <c r="I2346">
        <f ca="1">SUM(Table6[[#This Row],[AWAL]],Table6[[#This Row],[M_3]])</f>
        <v>0</v>
      </c>
    </row>
    <row r="2347" spans="2:9" hidden="1" x14ac:dyDescent="0.25">
      <c r="B2347" t="e">
        <f ca="1">MATCH(Table6[POINTER],MG_3[Column3],0)</f>
        <v>#N/A</v>
      </c>
      <c r="C23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asahanmejas227telephone72pc</v>
      </c>
      <c r="D2347" t="s">
        <v>2306</v>
      </c>
      <c r="E2347" s="1" t="s">
        <v>3384</v>
      </c>
      <c r="F2347">
        <v>0</v>
      </c>
      <c r="H2347">
        <f ca="1">_xlfn.IFNA(SUMIF(MG_3[Column3],Table6[POINTER],MG_3[TOTAL]),"")</f>
        <v>0</v>
      </c>
      <c r="I2347">
        <f ca="1">SUM(Table6[[#This Row],[AWAL]],Table6[[#This Row],[M_3]])</f>
        <v>0</v>
      </c>
    </row>
    <row r="2348" spans="2:9" hidden="1" x14ac:dyDescent="0.25">
      <c r="B2348" t="e">
        <f ca="1">MATCH(Table6[POINTER],MG_3[Column3],0)</f>
        <v>#N/A</v>
      </c>
      <c r="C23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asahanmejas229egg120pc</v>
      </c>
      <c r="D2348" t="s">
        <v>2307</v>
      </c>
      <c r="E2348" s="1" t="s">
        <v>3385</v>
      </c>
      <c r="F2348">
        <v>0</v>
      </c>
      <c r="H2348">
        <f ca="1">_xlfn.IFNA(SUMIF(MG_3[Column3],Table6[POINTER],MG_3[TOTAL]),"")</f>
        <v>0</v>
      </c>
      <c r="I2348">
        <f ca="1">SUM(Table6[[#This Row],[AWAL]],Table6[[#This Row],[M_3]])</f>
        <v>0</v>
      </c>
    </row>
    <row r="2349" spans="2:9" hidden="1" x14ac:dyDescent="0.25">
      <c r="B2349" t="e">
        <f ca="1">MATCH(Table6[POINTER],MG_3[Column3],0)</f>
        <v>#N/A</v>
      </c>
      <c r="C23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asahanmejas5226120pc</v>
      </c>
      <c r="D2349" t="s">
        <v>2308</v>
      </c>
      <c r="E2349" s="1" t="s">
        <v>3385</v>
      </c>
      <c r="F2349">
        <v>0</v>
      </c>
      <c r="H2349">
        <f ca="1">_xlfn.IFNA(SUMIF(MG_3[Column3],Table6[POINTER],MG_3[TOTAL]),"")</f>
        <v>0</v>
      </c>
      <c r="I2349">
        <f ca="1">SUM(Table6[[#This Row],[AWAL]],Table6[[#This Row],[M_3]])</f>
        <v>0</v>
      </c>
    </row>
    <row r="2350" spans="2:9" hidden="1" x14ac:dyDescent="0.25">
      <c r="B2350" t="e">
        <f ca="1">MATCH(Table6[POINTER],MG_3[Column3],0)</f>
        <v>#N/A</v>
      </c>
      <c r="C23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asahanmejas233180pc</v>
      </c>
      <c r="D2350" t="s">
        <v>2309</v>
      </c>
      <c r="E2350" s="1" t="s">
        <v>3387</v>
      </c>
      <c r="F2350">
        <v>0</v>
      </c>
      <c r="H2350">
        <f ca="1">_xlfn.IFNA(SUMIF(MG_3[Column3],Table6[POINTER],MG_3[TOTAL]),"")</f>
        <v>0</v>
      </c>
      <c r="I2350">
        <f ca="1">SUM(Table6[[#This Row],[AWAL]],Table6[[#This Row],[M_3]])</f>
        <v>0</v>
      </c>
    </row>
    <row r="2351" spans="2:9" hidden="1" x14ac:dyDescent="0.25">
      <c r="B2351" t="e">
        <f ca="1">MATCH(Table6[POINTER],MG_3[Column3],0)</f>
        <v>#N/A</v>
      </c>
      <c r="C23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asahanmejaxm890996pc</v>
      </c>
      <c r="D2351" t="s">
        <v>2310</v>
      </c>
      <c r="E2351" s="1" t="s">
        <v>3383</v>
      </c>
      <c r="F2351">
        <v>0</v>
      </c>
      <c r="H2351">
        <f ca="1">_xlfn.IFNA(SUMIF(MG_3[Column3],Table6[POINTER],MG_3[TOTAL]),"")</f>
        <v>0</v>
      </c>
      <c r="I2351">
        <f ca="1">SUM(Table6[[#This Row],[AWAL]],Table6[[#This Row],[M_3]])</f>
        <v>0</v>
      </c>
    </row>
    <row r="2352" spans="2:9" hidden="1" x14ac:dyDescent="0.25">
      <c r="B2352" t="e">
        <f ca="1">MATCH(Table6[POINTER],MG_3[Column3],0)</f>
        <v>#N/A</v>
      </c>
      <c r="C23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asahansc20160ls</v>
      </c>
      <c r="D2352" t="s">
        <v>2311</v>
      </c>
      <c r="E2352" s="1" t="s">
        <v>3332</v>
      </c>
      <c r="F2352">
        <v>0</v>
      </c>
      <c r="H2352">
        <f ca="1">_xlfn.IFNA(SUMIF(MG_3[Column3],Table6[POINTER],MG_3[TOTAL]),"")</f>
        <v>0</v>
      </c>
      <c r="I2352">
        <f ca="1">SUM(Table6[[#This Row],[AWAL]],Table6[[#This Row],[M_3]])</f>
        <v>0</v>
      </c>
    </row>
    <row r="2353" spans="2:9" hidden="1" x14ac:dyDescent="0.25">
      <c r="B2353" t="e">
        <f ca="1">MATCH(Table6[POINTER],MG_3[Column3],0)</f>
        <v>#N/A</v>
      </c>
      <c r="C23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asahantiko327camera2430box</v>
      </c>
      <c r="D2353" t="s">
        <v>2312</v>
      </c>
      <c r="E2353" s="1" t="s">
        <v>3373</v>
      </c>
      <c r="F2353">
        <v>0</v>
      </c>
      <c r="H2353">
        <f ca="1">_xlfn.IFNA(SUMIF(MG_3[Column3],Table6[POINTER],MG_3[TOTAL]),"")</f>
        <v>0</v>
      </c>
      <c r="I2353">
        <f ca="1">SUM(Table6[[#This Row],[AWAL]],Table6[[#This Row],[M_3]])</f>
        <v>0</v>
      </c>
    </row>
    <row r="2354" spans="2:9" hidden="1" x14ac:dyDescent="0.25">
      <c r="B2354" t="e">
        <f ca="1">MATCH(Table6[POINTER],MG_3[Column3],0)</f>
        <v>#N/A</v>
      </c>
      <c r="C23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asahantoplagolden144box</v>
      </c>
      <c r="D2354" t="s">
        <v>2313</v>
      </c>
      <c r="E2354" s="1" t="s">
        <v>3723</v>
      </c>
      <c r="F2354">
        <v>0</v>
      </c>
      <c r="H2354">
        <f ca="1">_xlfn.IFNA(SUMIF(MG_3[Column3],Table6[POINTER],MG_3[TOTAL]),"")</f>
        <v>0</v>
      </c>
      <c r="I2354">
        <f ca="1">SUM(Table6[[#This Row],[AWAL]],Table6[[#This Row],[M_3]])</f>
        <v>0</v>
      </c>
    </row>
    <row r="2355" spans="2:9" hidden="1" x14ac:dyDescent="0.25">
      <c r="B2355" t="e">
        <f ca="1">MATCH(Table6[POINTER],MG_3[Column3],0)</f>
        <v>#N/A</v>
      </c>
      <c r="C23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asahantoplesgolden24144box</v>
      </c>
      <c r="D2355" t="s">
        <v>2314</v>
      </c>
      <c r="E2355" s="1" t="s">
        <v>3723</v>
      </c>
      <c r="F2355">
        <v>0</v>
      </c>
      <c r="H2355">
        <f ca="1">_xlfn.IFNA(SUMIF(MG_3[Column3],Table6[POINTER],MG_3[TOTAL]),"")</f>
        <v>0</v>
      </c>
      <c r="I2355">
        <f ca="1">SUM(Table6[[#This Row],[AWAL]],Table6[[#This Row],[M_3]])</f>
        <v>0</v>
      </c>
    </row>
    <row r="2356" spans="2:9" hidden="1" x14ac:dyDescent="0.25">
      <c r="B2356" t="e">
        <f ca="1">MATCH(Table6[POINTER],MG_3[Column3],0)</f>
        <v>#N/A</v>
      </c>
      <c r="C23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balonangkalka320050pk</v>
      </c>
      <c r="D2356" t="s">
        <v>2315</v>
      </c>
      <c r="E2356" s="1" t="s">
        <v>3408</v>
      </c>
      <c r="F2356">
        <v>0</v>
      </c>
      <c r="H2356">
        <f ca="1">_xlfn.IFNA(SUMIF(MG_3[Column3],Table6[POINTER],MG_3[TOTAL]),"")</f>
        <v>0</v>
      </c>
      <c r="I2356">
        <f ca="1">SUM(Table6[[#This Row],[AWAL]],Table6[[#This Row],[M_3]])</f>
        <v>0</v>
      </c>
    </row>
    <row r="2357" spans="2:9" hidden="1" x14ac:dyDescent="0.25">
      <c r="B2357" t="e">
        <f ca="1">MATCH(Table6[POINTER],MG_3[Column3],0)</f>
        <v>#N/A</v>
      </c>
      <c r="C23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balondoublebl2402100</v>
      </c>
      <c r="D2357" t="s">
        <v>2316</v>
      </c>
      <c r="E2357" s="1">
        <v>100</v>
      </c>
      <c r="F2357">
        <v>0</v>
      </c>
      <c r="H2357">
        <f ca="1">_xlfn.IFNA(SUMIF(MG_3[Column3],Table6[POINTER],MG_3[TOTAL]),"")</f>
        <v>0</v>
      </c>
      <c r="I2357">
        <f ca="1">SUM(Table6[[#This Row],[AWAL]],Table6[[#This Row],[M_3]])</f>
        <v>0</v>
      </c>
    </row>
    <row r="2358" spans="2:9" hidden="1" x14ac:dyDescent="0.25">
      <c r="B2358" t="e">
        <f ca="1">MATCH(Table6[POINTER],MG_3[Column3],0)</f>
        <v>#N/A</v>
      </c>
      <c r="C23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balonfoilmetallikangkabfoia2000pc</v>
      </c>
      <c r="D2358" t="s">
        <v>2317</v>
      </c>
      <c r="E2358" s="1" t="s">
        <v>3454</v>
      </c>
      <c r="F2358">
        <v>0</v>
      </c>
      <c r="H2358">
        <f ca="1">_xlfn.IFNA(SUMIF(MG_3[Column3],Table6[POINTER],MG_3[TOTAL]),"")</f>
        <v>0</v>
      </c>
      <c r="I2358">
        <f ca="1">SUM(Table6[[#This Row],[AWAL]],Table6[[#This Row],[M_3]])</f>
        <v>0</v>
      </c>
    </row>
    <row r="2359" spans="2:9" hidden="1" x14ac:dyDescent="0.25">
      <c r="B2359" t="e">
        <f ca="1">MATCH(Table6[POINTER],MG_3[Column3],0)</f>
        <v>#N/A</v>
      </c>
      <c r="C23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balonfscupcakelkf3200m1650</v>
      </c>
      <c r="D2359" t="s">
        <v>2318</v>
      </c>
      <c r="E2359" s="1">
        <v>50</v>
      </c>
      <c r="F2359">
        <v>0</v>
      </c>
      <c r="H2359">
        <f ca="1">_xlfn.IFNA(SUMIF(MG_3[Column3],Table6[POINTER],MG_3[TOTAL]),"")</f>
        <v>0</v>
      </c>
      <c r="I2359">
        <f ca="1">SUM(Table6[[#This Row],[AWAL]],Table6[[#This Row],[M_3]])</f>
        <v>0</v>
      </c>
    </row>
    <row r="2360" spans="2:9" hidden="1" x14ac:dyDescent="0.25">
      <c r="B2360" t="e">
        <f ca="1">MATCH(Table6[POINTER],MG_3[Column3],0)</f>
        <v>#N/A</v>
      </c>
      <c r="C23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balonfslkf3200hb50pak</v>
      </c>
      <c r="D2360" t="s">
        <v>2319</v>
      </c>
      <c r="E2360" s="1" t="s">
        <v>3407</v>
      </c>
      <c r="F2360">
        <v>0</v>
      </c>
      <c r="H2360">
        <f ca="1">_xlfn.IFNA(SUMIF(MG_3[Column3],Table6[POINTER],MG_3[TOTAL]),"")</f>
        <v>0</v>
      </c>
      <c r="I2360">
        <f ca="1">SUM(Table6[[#This Row],[AWAL]],Table6[[#This Row],[M_3]])</f>
        <v>0</v>
      </c>
    </row>
    <row r="2361" spans="2:9" hidden="1" x14ac:dyDescent="0.25">
      <c r="B2361" t="e">
        <f ca="1">MATCH(Table6[POINTER],MG_3[Column3],0)</f>
        <v>#N/A</v>
      </c>
      <c r="C23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balonfslovelovelkf3200m1150pk</v>
      </c>
      <c r="D2361" t="s">
        <v>2320</v>
      </c>
      <c r="E2361" s="1" t="s">
        <v>3408</v>
      </c>
      <c r="F2361">
        <v>0</v>
      </c>
      <c r="H2361">
        <f ca="1">_xlfn.IFNA(SUMIF(MG_3[Column3],Table6[POINTER],MG_3[TOTAL]),"")</f>
        <v>0</v>
      </c>
      <c r="I2361">
        <f ca="1">SUM(Table6[[#This Row],[AWAL]],Table6[[#This Row],[M_3]])</f>
        <v>0</v>
      </c>
    </row>
    <row r="2362" spans="2:9" hidden="1" x14ac:dyDescent="0.25">
      <c r="B2362" t="e">
        <f ca="1">MATCH(Table6[POINTER],MG_3[Column3],0)</f>
        <v>#N/A</v>
      </c>
      <c r="C23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balonfsmickeylkf3200m350pk</v>
      </c>
      <c r="D2362" t="s">
        <v>2321</v>
      </c>
      <c r="E2362" s="1" t="s">
        <v>3408</v>
      </c>
      <c r="F2362">
        <v>0</v>
      </c>
      <c r="H2362">
        <f ca="1">_xlfn.IFNA(SUMIF(MG_3[Column3],Table6[POINTER],MG_3[TOTAL]),"")</f>
        <v>0</v>
      </c>
      <c r="I2362">
        <f ca="1">SUM(Table6[[#This Row],[AWAL]],Table6[[#This Row],[M_3]])</f>
        <v>0</v>
      </c>
    </row>
    <row r="2363" spans="2:9" hidden="1" x14ac:dyDescent="0.25">
      <c r="B2363" t="e">
        <f ca="1">MATCH(Table6[POINTER],MG_3[Column3],0)</f>
        <v>#N/A</v>
      </c>
      <c r="C23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balonjumbolj183650pak</v>
      </c>
      <c r="D2363" t="s">
        <v>2322</v>
      </c>
      <c r="E2363" s="1" t="s">
        <v>3407</v>
      </c>
      <c r="F2363">
        <v>0</v>
      </c>
      <c r="H2363">
        <f ca="1">_xlfn.IFNA(SUMIF(MG_3[Column3],Table6[POINTER],MG_3[TOTAL]),"")</f>
        <v>0</v>
      </c>
      <c r="I2363">
        <f ca="1">SUM(Table6[[#This Row],[AWAL]],Table6[[#This Row],[M_3]])</f>
        <v>0</v>
      </c>
    </row>
    <row r="2364" spans="2:9" hidden="1" x14ac:dyDescent="0.25">
      <c r="B2364" t="e">
        <f ca="1">MATCH(Table6[POINTER],MG_3[Column3],0)</f>
        <v>#N/A</v>
      </c>
      <c r="C23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balonkilap102220x5lkp220060lpg</v>
      </c>
      <c r="D2364" t="s">
        <v>3305</v>
      </c>
      <c r="E2364" s="1" t="s">
        <v>3724</v>
      </c>
      <c r="F2364">
        <v>0</v>
      </c>
      <c r="H2364">
        <f ca="1">_xlfn.IFNA(SUMIF(MG_3[Column3],Table6[POINTER],MG_3[TOTAL]),"")</f>
        <v>0</v>
      </c>
      <c r="I2364">
        <f ca="1">SUM(Table6[[#This Row],[AWAL]],Table6[[#This Row],[M_3]])</f>
        <v>0</v>
      </c>
    </row>
    <row r="2365" spans="2:9" hidden="1" x14ac:dyDescent="0.25">
      <c r="B2365" t="e">
        <f ca="1">MATCH(Table6[POINTER],MG_3[Column3],0)</f>
        <v>#N/A</v>
      </c>
      <c r="C23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balonmacaron1022lkm220060lpg</v>
      </c>
      <c r="D2365" t="s">
        <v>2323</v>
      </c>
      <c r="E2365" s="1" t="s">
        <v>3724</v>
      </c>
      <c r="F2365">
        <v>0</v>
      </c>
      <c r="H2365">
        <f ca="1">_xlfn.IFNA(SUMIF(MG_3[Column3],Table6[POINTER],MG_3[TOTAL]),"")</f>
        <v>0</v>
      </c>
      <c r="I2365">
        <f ca="1">SUM(Table6[[#This Row],[AWAL]],Table6[[#This Row],[M_3]])</f>
        <v>0</v>
      </c>
    </row>
    <row r="2366" spans="2:9" hidden="1" x14ac:dyDescent="0.25">
      <c r="B2366" t="e">
        <f ca="1">MATCH(Table6[POINTER],MG_3[Column3],0)</f>
        <v>#N/A</v>
      </c>
      <c r="C23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balonmacaron122820x5lkm280050lpg</v>
      </c>
      <c r="D2366" t="s">
        <v>2324</v>
      </c>
      <c r="E2366" s="1" t="s">
        <v>3411</v>
      </c>
      <c r="F2366">
        <v>0</v>
      </c>
      <c r="H2366">
        <f ca="1">_xlfn.IFNA(SUMIF(MG_3[Column3],Table6[POINTER],MG_3[TOTAL]),"")</f>
        <v>0</v>
      </c>
      <c r="I2366">
        <f ca="1">SUM(Table6[[#This Row],[AWAL]],Table6[[#This Row],[M_3]])</f>
        <v>0</v>
      </c>
    </row>
    <row r="2367" spans="2:9" hidden="1" x14ac:dyDescent="0.25">
      <c r="B2367" t="e">
        <f ca="1">MATCH(Table6[POINTER],MG_3[Column3],0)</f>
        <v>#N/A</v>
      </c>
      <c r="C23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balonmetalikhblms2800hb50</v>
      </c>
      <c r="D2367" t="s">
        <v>2325</v>
      </c>
      <c r="E2367" s="1">
        <v>50</v>
      </c>
      <c r="F2367">
        <v>0</v>
      </c>
      <c r="H2367">
        <f ca="1">_xlfn.IFNA(SUMIF(MG_3[Column3],Table6[POINTER],MG_3[TOTAL]),"")</f>
        <v>0</v>
      </c>
      <c r="I2367">
        <f ca="1">SUM(Table6[[#This Row],[AWAL]],Table6[[#This Row],[M_3]])</f>
        <v>0</v>
      </c>
    </row>
    <row r="2368" spans="2:9" hidden="1" x14ac:dyDescent="0.25">
      <c r="B2368" t="e">
        <f ca="1">MATCH(Table6[POINTER],MG_3[Column3],0)</f>
        <v>#N/A</v>
      </c>
      <c r="C23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balonmetaliklkm280050pk</v>
      </c>
      <c r="D2368" t="s">
        <v>2326</v>
      </c>
      <c r="E2368" s="1" t="s">
        <v>3408</v>
      </c>
      <c r="F2368">
        <v>0</v>
      </c>
      <c r="H2368">
        <f ca="1">_xlfn.IFNA(SUMIF(MG_3[Column3],Table6[POINTER],MG_3[TOTAL]),"")</f>
        <v>0</v>
      </c>
      <c r="I2368">
        <f ca="1">SUM(Table6[[#This Row],[AWAL]],Table6[[#This Row],[M_3]])</f>
        <v>0</v>
      </c>
    </row>
    <row r="2369" spans="2:9" hidden="1" x14ac:dyDescent="0.25">
      <c r="B2369" t="e">
        <f ca="1">MATCH(Table6[POINTER],MG_3[Column3],0)</f>
        <v>#N/A</v>
      </c>
      <c r="C23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balonsmilewarnalks3200sw50</v>
      </c>
      <c r="D2369" t="s">
        <v>2327</v>
      </c>
      <c r="E2369" s="1">
        <v>50</v>
      </c>
      <c r="F2369">
        <v>0</v>
      </c>
      <c r="H2369">
        <f ca="1">_xlfn.IFNA(SUMIF(MG_3[Column3],Table6[POINTER],MG_3[TOTAL]),"")</f>
        <v>0</v>
      </c>
      <c r="I2369">
        <f ca="1">SUM(Table6[[#This Row],[AWAL]],Table6[[#This Row],[M_3]])</f>
        <v>0</v>
      </c>
    </row>
    <row r="2370" spans="2:9" hidden="1" x14ac:dyDescent="0.25">
      <c r="B2370" t="e">
        <f ca="1">MATCH(Table6[POINTER],MG_3[Column3],0)</f>
        <v>#N/A</v>
      </c>
      <c r="C23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bensia2cbts12836box</v>
      </c>
      <c r="D2370" t="s">
        <v>2328</v>
      </c>
      <c r="E2370" s="1" t="s">
        <v>3355</v>
      </c>
      <c r="F2370">
        <v>0</v>
      </c>
      <c r="H2370">
        <f ca="1">_xlfn.IFNA(SUMIF(MG_3[Column3],Table6[POINTER],MG_3[TOTAL]),"")</f>
        <v>0</v>
      </c>
      <c r="I2370">
        <f ca="1">SUM(Table6[[#This Row],[AWAL]],Table6[[#This Row],[M_3]])</f>
        <v>0</v>
      </c>
    </row>
    <row r="2371" spans="2:9" hidden="1" x14ac:dyDescent="0.25">
      <c r="B2371" t="e">
        <f ca="1">MATCH(Table6[POINTER],MG_3[Column3],0)</f>
        <v>#N/A</v>
      </c>
      <c r="C23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bensia9939afaktur3224box</v>
      </c>
      <c r="D2371" t="s">
        <v>2329</v>
      </c>
      <c r="E2371" s="1" t="s">
        <v>3375</v>
      </c>
      <c r="F2371">
        <v>0</v>
      </c>
      <c r="H2371">
        <f ca="1">_xlfn.IFNA(SUMIF(MG_3[Column3],Table6[POINTER],MG_3[TOTAL]),"")</f>
        <v>0</v>
      </c>
      <c r="I2371">
        <f ca="1">SUM(Table6[[#This Row],[AWAL]],Table6[[#This Row],[M_3]])</f>
        <v>0</v>
      </c>
    </row>
    <row r="2372" spans="2:9" hidden="1" x14ac:dyDescent="0.25">
      <c r="B2372" t="e">
        <f ca="1">MATCH(Table6[POINTER],MG_3[Column3],0)</f>
        <v>#N/A</v>
      </c>
      <c r="C23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bensia9939dadu3248box</v>
      </c>
      <c r="D2372" t="s">
        <v>2330</v>
      </c>
      <c r="E2372" s="1" t="s">
        <v>3354</v>
      </c>
      <c r="F2372">
        <v>0</v>
      </c>
      <c r="H2372">
        <f ca="1">_xlfn.IFNA(SUMIF(MG_3[Column3],Table6[POINTER],MG_3[TOTAL]),"")</f>
        <v>0</v>
      </c>
      <c r="I2372">
        <f ca="1">SUM(Table6[[#This Row],[AWAL]],Table6[[#This Row],[M_3]])</f>
        <v>0</v>
      </c>
    </row>
    <row r="2373" spans="2:9" hidden="1" x14ac:dyDescent="0.25">
      <c r="B2373" t="e">
        <f ca="1">MATCH(Table6[POINTER],MG_3[Column3],0)</f>
        <v>#N/A</v>
      </c>
      <c r="C23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bensiadadusf9939a24box</v>
      </c>
      <c r="D2373" t="s">
        <v>2331</v>
      </c>
      <c r="E2373" s="1" t="s">
        <v>3375</v>
      </c>
      <c r="F2373">
        <v>0</v>
      </c>
      <c r="H2373">
        <f ca="1">_xlfn.IFNA(SUMIF(MG_3[Column3],Table6[POINTER],MG_3[TOTAL]),"")</f>
        <v>0</v>
      </c>
      <c r="I2373">
        <f ca="1">SUM(Table6[[#This Row],[AWAL]],Table6[[#This Row],[M_3]])</f>
        <v>0</v>
      </c>
    </row>
    <row r="2374" spans="2:9" hidden="1" x14ac:dyDescent="0.25">
      <c r="B2374" t="e">
        <f ca="1">MATCH(Table6[POINTER],MG_3[Column3],0)</f>
        <v>#N/A</v>
      </c>
      <c r="C23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bensiapluit9925a40box</v>
      </c>
      <c r="D2374" t="s">
        <v>2332</v>
      </c>
      <c r="E2374" s="1" t="s">
        <v>3376</v>
      </c>
      <c r="F2374">
        <v>0</v>
      </c>
      <c r="H2374">
        <f ca="1">_xlfn.IFNA(SUMIF(MG_3[Column3],Table6[POINTER],MG_3[TOTAL]),"")</f>
        <v>0</v>
      </c>
      <c r="I2374">
        <f ca="1">SUM(Table6[[#This Row],[AWAL]],Table6[[#This Row],[M_3]])</f>
        <v>0</v>
      </c>
    </row>
    <row r="2375" spans="2:9" hidden="1" x14ac:dyDescent="0.25">
      <c r="B2375" t="e">
        <f ca="1">MATCH(Table6[POINTER],MG_3[Column3],0)</f>
        <v>#N/A</v>
      </c>
      <c r="C23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bensiasf9925apluit42f40box</v>
      </c>
      <c r="D2375" t="s">
        <v>2333</v>
      </c>
      <c r="E2375" s="1" t="s">
        <v>3376</v>
      </c>
      <c r="F2375">
        <v>0</v>
      </c>
      <c r="H2375">
        <f ca="1">_xlfn.IFNA(SUMIF(MG_3[Column3],Table6[POINTER],MG_3[TOTAL]),"")</f>
        <v>0</v>
      </c>
      <c r="I2375">
        <f ca="1">SUM(Table6[[#This Row],[AWAL]],Table6[[#This Row],[M_3]])</f>
        <v>0</v>
      </c>
    </row>
    <row r="2376" spans="2:9" hidden="1" x14ac:dyDescent="0.25">
      <c r="B2376" t="e">
        <f ca="1">MATCH(Table6[POINTER],MG_3[Column3],0)</f>
        <v>#N/A</v>
      </c>
      <c r="C23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bensiasf9925btangan42f40box</v>
      </c>
      <c r="D2376" t="s">
        <v>2334</v>
      </c>
      <c r="E2376" s="1" t="s">
        <v>3376</v>
      </c>
      <c r="F2376">
        <v>0</v>
      </c>
      <c r="H2376">
        <f ca="1">_xlfn.IFNA(SUMIF(MG_3[Column3],Table6[POINTER],MG_3[TOTAL]),"")</f>
        <v>0</v>
      </c>
      <c r="I2376">
        <f ca="1">SUM(Table6[[#This Row],[AWAL]],Table6[[#This Row],[M_3]])</f>
        <v>0</v>
      </c>
    </row>
    <row r="2377" spans="2:9" hidden="1" x14ac:dyDescent="0.25">
      <c r="B2377" t="e">
        <f ca="1">MATCH(Table6[POINTER],MG_3[Column3],0)</f>
        <v>#N/A</v>
      </c>
      <c r="C23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bkasbfolio50</v>
      </c>
      <c r="D2377" t="s">
        <v>2335</v>
      </c>
      <c r="E2377" s="1">
        <v>50</v>
      </c>
      <c r="F2377">
        <v>0</v>
      </c>
      <c r="H2377">
        <f ca="1">_xlfn.IFNA(SUMIF(MG_3[Column3],Table6[POINTER],MG_3[TOTAL]),"")</f>
        <v>0</v>
      </c>
      <c r="I2377">
        <f ca="1">SUM(Table6[[#This Row],[AWAL]],Table6[[#This Row],[M_3]])</f>
        <v>0</v>
      </c>
    </row>
    <row r="2378" spans="2:9" hidden="1" x14ac:dyDescent="0.25">
      <c r="B2378" t="e">
        <f ca="1">MATCH(Table6[POINTER],MG_3[Column3],0)</f>
        <v>#N/A</v>
      </c>
      <c r="C23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bkasbkwarto100</v>
      </c>
      <c r="D2378" t="s">
        <v>2336</v>
      </c>
      <c r="E2378" s="1">
        <v>100</v>
      </c>
      <c r="F2378">
        <v>0</v>
      </c>
      <c r="H2378">
        <f ca="1">_xlfn.IFNA(SUMIF(MG_3[Column3],Table6[POINTER],MG_3[TOTAL]),"")</f>
        <v>0</v>
      </c>
      <c r="I2378">
        <f ca="1">SUM(Table6[[#This Row],[AWAL]],Table6[[#This Row],[M_3]])</f>
        <v>0</v>
      </c>
    </row>
    <row r="2379" spans="2:9" hidden="1" x14ac:dyDescent="0.25">
      <c r="B2379" t="e">
        <f ca="1">MATCH(Table6[POINTER],MG_3[Column3],0)</f>
        <v>#N/A</v>
      </c>
      <c r="C23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bkbankfolio50</v>
      </c>
      <c r="D2379" t="s">
        <v>2337</v>
      </c>
      <c r="E2379" s="1">
        <v>50</v>
      </c>
      <c r="F2379">
        <v>0</v>
      </c>
      <c r="H2379">
        <f ca="1">_xlfn.IFNA(SUMIF(MG_3[Column3],Table6[POINTER],MG_3[TOTAL]),"")</f>
        <v>0</v>
      </c>
      <c r="I2379">
        <f ca="1">SUM(Table6[[#This Row],[AWAL]],Table6[[#This Row],[M_3]])</f>
        <v>0</v>
      </c>
    </row>
    <row r="2380" spans="2:9" hidden="1" x14ac:dyDescent="0.25">
      <c r="B2380" t="e">
        <f ca="1">MATCH(Table6[POINTER],MG_3[Column3],0)</f>
        <v>#N/A</v>
      </c>
      <c r="C23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bkbankkwarto100</v>
      </c>
      <c r="D2380" t="s">
        <v>2338</v>
      </c>
      <c r="E2380" s="1">
        <v>100</v>
      </c>
      <c r="F2380">
        <v>0</v>
      </c>
      <c r="H2380">
        <f ca="1">_xlfn.IFNA(SUMIF(MG_3[Column3],Table6[POINTER],MG_3[TOTAL]),"")</f>
        <v>0</v>
      </c>
      <c r="I2380">
        <f ca="1">SUM(Table6[[#This Row],[AWAL]],Table6[[#This Row],[M_3]])</f>
        <v>0</v>
      </c>
    </row>
    <row r="2381" spans="2:9" hidden="1" x14ac:dyDescent="0.25">
      <c r="B2381" t="e">
        <f ca="1">MATCH(Table6[POINTER],MG_3[Column3],0)</f>
        <v>#N/A</v>
      </c>
      <c r="C23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bkbnppfoliopajak50</v>
      </c>
      <c r="D2381" t="s">
        <v>2339</v>
      </c>
      <c r="E2381" s="1">
        <v>50</v>
      </c>
      <c r="F2381">
        <v>0</v>
      </c>
      <c r="H2381">
        <f ca="1">_xlfn.IFNA(SUMIF(MG_3[Column3],Table6[POINTER],MG_3[TOTAL]),"")</f>
        <v>0</v>
      </c>
      <c r="I2381">
        <f ca="1">SUM(Table6[[#This Row],[AWAL]],Table6[[#This Row],[M_3]])</f>
        <v>0</v>
      </c>
    </row>
    <row r="2382" spans="2:9" hidden="1" x14ac:dyDescent="0.25">
      <c r="B2382" t="e">
        <f ca="1">MATCH(Table6[POINTER],MG_3[Column3],0)</f>
        <v>#N/A</v>
      </c>
      <c r="C23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bkbnppkwartopajak100</v>
      </c>
      <c r="D2382" t="s">
        <v>2340</v>
      </c>
      <c r="E2382" s="1">
        <v>100</v>
      </c>
      <c r="F2382">
        <v>0</v>
      </c>
      <c r="H2382">
        <f ca="1">_xlfn.IFNA(SUMIF(MG_3[Column3],Table6[POINTER],MG_3[TOTAL]),"")</f>
        <v>0</v>
      </c>
      <c r="I2382">
        <f ca="1">SUM(Table6[[#This Row],[AWAL]],Table6[[#This Row],[M_3]])</f>
        <v>0</v>
      </c>
    </row>
    <row r="2383" spans="2:9" hidden="1" x14ac:dyDescent="0.25">
      <c r="B2383" t="e">
        <f ca="1">MATCH(Table6[POINTER],MG_3[Column3],0)</f>
        <v>#N/A</v>
      </c>
      <c r="C23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bkkasfolio50</v>
      </c>
      <c r="D2383" t="s">
        <v>2341</v>
      </c>
      <c r="E2383" s="1">
        <v>50</v>
      </c>
      <c r="F2383">
        <v>0</v>
      </c>
      <c r="H2383">
        <f ca="1">_xlfn.IFNA(SUMIF(MG_3[Column3],Table6[POINTER],MG_3[TOTAL]),"")</f>
        <v>0</v>
      </c>
      <c r="I2383">
        <f ca="1">SUM(Table6[[#This Row],[AWAL]],Table6[[#This Row],[M_3]])</f>
        <v>0</v>
      </c>
    </row>
    <row r="2384" spans="2:9" hidden="1" x14ac:dyDescent="0.25">
      <c r="B2384" t="e">
        <f ca="1">MATCH(Table6[POINTER],MG_3[Column3],0)</f>
        <v>#N/A</v>
      </c>
      <c r="C23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bkkaskwarto100</v>
      </c>
      <c r="D2384" t="s">
        <v>2342</v>
      </c>
      <c r="E2384" s="1">
        <v>100</v>
      </c>
      <c r="F2384">
        <v>0</v>
      </c>
      <c r="H2384">
        <f ca="1">_xlfn.IFNA(SUMIF(MG_3[Column3],Table6[POINTER],MG_3[TOTAL]),"")</f>
        <v>0</v>
      </c>
      <c r="I2384">
        <f ca="1">SUM(Table6[[#This Row],[AWAL]],Table6[[#This Row],[M_3]])</f>
        <v>0</v>
      </c>
    </row>
    <row r="2385" spans="2:9" hidden="1" x14ac:dyDescent="0.25">
      <c r="B2385" t="e">
        <f ca="1">MATCH(Table6[POINTER],MG_3[Column3],0)</f>
        <v>#N/A</v>
      </c>
      <c r="C23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bkmewarnaia5fullcolor480pc</v>
      </c>
      <c r="D2385" t="s">
        <v>2343</v>
      </c>
      <c r="E2385" s="1" t="s">
        <v>3396</v>
      </c>
      <c r="F2385">
        <v>0</v>
      </c>
      <c r="H2385">
        <f ca="1">_xlfn.IFNA(SUMIF(MG_3[Column3],Table6[POINTER],MG_3[TOTAL]),"")</f>
        <v>0</v>
      </c>
      <c r="I2385">
        <f ca="1">SUM(Table6[[#This Row],[AWAL]],Table6[[#This Row],[M_3]])</f>
        <v>0</v>
      </c>
    </row>
    <row r="2386" spans="2:9" hidden="1" x14ac:dyDescent="0.25">
      <c r="B2386" t="e">
        <f ca="1">MATCH(Table6[POINTER],MG_3[Column3],0)</f>
        <v>#N/A</v>
      </c>
      <c r="C23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bkmewarnaiarta48design600</v>
      </c>
      <c r="D2386" t="s">
        <v>2344</v>
      </c>
      <c r="E2386" s="1">
        <v>600</v>
      </c>
      <c r="F2386">
        <v>0</v>
      </c>
      <c r="H2386">
        <f ca="1">_xlfn.IFNA(SUMIF(MG_3[Column3],Table6[POINTER],MG_3[TOTAL]),"")</f>
        <v>0</v>
      </c>
      <c r="I2386">
        <f ca="1">SUM(Table6[[#This Row],[AWAL]],Table6[[#This Row],[M_3]])</f>
        <v>0</v>
      </c>
    </row>
    <row r="2387" spans="2:9" hidden="1" x14ac:dyDescent="0.25">
      <c r="B2387" t="e">
        <f ca="1">MATCH(Table6[POINTER],MG_3[Column3],0)</f>
        <v>#N/A</v>
      </c>
      <c r="C23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bkmewarnaiarta4b900pcs</v>
      </c>
      <c r="D2387" t="s">
        <v>2345</v>
      </c>
      <c r="E2387" s="1" t="s">
        <v>3725</v>
      </c>
      <c r="F2387">
        <v>0</v>
      </c>
      <c r="H2387">
        <f ca="1">_xlfn.IFNA(SUMIF(MG_3[Column3],Table6[POINTER],MG_3[TOTAL]),"")</f>
        <v>0</v>
      </c>
      <c r="I2387">
        <f ca="1">SUM(Table6[[#This Row],[AWAL]],Table6[[#This Row],[M_3]])</f>
        <v>0</v>
      </c>
    </row>
    <row r="2388" spans="2:9" hidden="1" x14ac:dyDescent="0.25">
      <c r="B2388" t="e">
        <f ca="1">MATCH(Table6[POINTER],MG_3[Column3],0)</f>
        <v>#N/A</v>
      </c>
      <c r="C23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bkmewarnaibt21600</v>
      </c>
      <c r="D2388" t="s">
        <v>2346</v>
      </c>
      <c r="E2388" s="1">
        <v>600</v>
      </c>
      <c r="F2388">
        <v>0</v>
      </c>
      <c r="H2388">
        <f ca="1">_xlfn.IFNA(SUMIF(MG_3[Column3],Table6[POINTER],MG_3[TOTAL]),"")</f>
        <v>0</v>
      </c>
      <c r="I2388">
        <f ca="1">SUM(Table6[[#This Row],[AWAL]],Table6[[#This Row],[M_3]])</f>
        <v>0</v>
      </c>
    </row>
    <row r="2389" spans="2:9" hidden="1" x14ac:dyDescent="0.25">
      <c r="B2389" t="e">
        <f ca="1">MATCH(Table6[POINTER],MG_3[Column3],0)</f>
        <v>#N/A</v>
      </c>
      <c r="C23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bkmewarnaijumbo4seriif600</v>
      </c>
      <c r="D2389" t="s">
        <v>2347</v>
      </c>
      <c r="E2389" s="1">
        <v>600</v>
      </c>
      <c r="F2389">
        <v>0</v>
      </c>
      <c r="H2389">
        <f ca="1">_xlfn.IFNA(SUMIF(MG_3[Column3],Table6[POINTER],MG_3[TOTAL]),"")</f>
        <v>0</v>
      </c>
      <c r="I2389">
        <f ca="1">SUM(Table6[[#This Row],[AWAL]],Table6[[#This Row],[M_3]])</f>
        <v>0</v>
      </c>
    </row>
    <row r="2390" spans="2:9" hidden="1" x14ac:dyDescent="0.25">
      <c r="B2390" t="e">
        <f ca="1">MATCH(Table6[POINTER],MG_3[Column3],0)</f>
        <v>#N/A</v>
      </c>
      <c r="C23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bkmewarnaijumboabjadangkaif600</v>
      </c>
      <c r="D2390" t="s">
        <v>2348</v>
      </c>
      <c r="E2390" s="1">
        <v>600</v>
      </c>
      <c r="F2390">
        <v>0</v>
      </c>
      <c r="H2390">
        <f ca="1">_xlfn.IFNA(SUMIF(MG_3[Column3],Table6[POINTER],MG_3[TOTAL]),"")</f>
        <v>0</v>
      </c>
      <c r="I2390">
        <f ca="1">SUM(Table6[[#This Row],[AWAL]],Table6[[#This Row],[M_3]])</f>
        <v>0</v>
      </c>
    </row>
    <row r="2391" spans="2:9" hidden="1" x14ac:dyDescent="0.25">
      <c r="B2391" t="e">
        <f ca="1">MATCH(Table6[POINTER],MG_3[Column3],0)</f>
        <v>#N/A</v>
      </c>
      <c r="C23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bkmewarnaijumboenter600</v>
      </c>
      <c r="D2391" t="s">
        <v>2349</v>
      </c>
      <c r="E2391" s="1">
        <v>600</v>
      </c>
      <c r="F2391">
        <v>0</v>
      </c>
      <c r="H2391">
        <f ca="1">_xlfn.IFNA(SUMIF(MG_3[Column3],Table6[POINTER],MG_3[TOTAL]),"")</f>
        <v>0</v>
      </c>
      <c r="I2391">
        <f ca="1">SUM(Table6[[#This Row],[AWAL]],Table6[[#This Row],[M_3]])</f>
        <v>0</v>
      </c>
    </row>
    <row r="2392" spans="2:9" hidden="1" x14ac:dyDescent="0.25">
      <c r="B2392" t="e">
        <f ca="1">MATCH(Table6[POINTER],MG_3[Column3],0)</f>
        <v>#N/A</v>
      </c>
      <c r="C23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bkmewarnaijumbosj600pcs</v>
      </c>
      <c r="D2392" t="s">
        <v>2350</v>
      </c>
      <c r="E2392" s="1" t="s">
        <v>3429</v>
      </c>
      <c r="F2392">
        <v>0</v>
      </c>
      <c r="H2392">
        <f ca="1">_xlfn.IFNA(SUMIF(MG_3[Column3],Table6[POINTER],MG_3[TOTAL]),"")</f>
        <v>0</v>
      </c>
      <c r="I2392">
        <f ca="1">SUM(Table6[[#This Row],[AWAL]],Table6[[#This Row],[M_3]])</f>
        <v>0</v>
      </c>
    </row>
    <row r="2393" spans="2:9" hidden="1" x14ac:dyDescent="0.25">
      <c r="B2393" t="e">
        <f ca="1">MATCH(Table6[POINTER],MG_3[Column3],0)</f>
        <v>#N/A</v>
      </c>
      <c r="C23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bktabunganenter3600pcs</v>
      </c>
      <c r="D2393" t="s">
        <v>2351</v>
      </c>
      <c r="E2393" s="1" t="s">
        <v>3726</v>
      </c>
      <c r="F2393">
        <v>0</v>
      </c>
      <c r="H2393">
        <f ca="1">_xlfn.IFNA(SUMIF(MG_3[Column3],Table6[POINTER],MG_3[TOTAL]),"")</f>
        <v>0</v>
      </c>
      <c r="I2393">
        <f ca="1">SUM(Table6[[#This Row],[AWAL]],Table6[[#This Row],[M_3]])</f>
        <v>0</v>
      </c>
    </row>
    <row r="2394" spans="2:9" hidden="1" x14ac:dyDescent="0.25">
      <c r="B2394" t="e">
        <f ca="1">MATCH(Table6[POINTER],MG_3[Column3],0)</f>
        <v>#N/A</v>
      </c>
      <c r="C23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bknba318b1120pc</v>
      </c>
      <c r="D2394" t="s">
        <v>2353</v>
      </c>
      <c r="E2394" s="1" t="s">
        <v>3385</v>
      </c>
      <c r="F2394">
        <v>0</v>
      </c>
      <c r="H2394">
        <f ca="1">_xlfn.IFNA(SUMIF(MG_3[Column3],Table6[POINTER],MG_3[TOTAL]),"")</f>
        <v>0</v>
      </c>
      <c r="I2394">
        <f ca="1">SUM(Table6[[#This Row],[AWAL]],Table6[[#This Row],[M_3]])</f>
        <v>0</v>
      </c>
    </row>
    <row r="2395" spans="2:9" hidden="1" x14ac:dyDescent="0.25">
      <c r="B2395" t="e">
        <f ca="1">MATCH(Table6[POINTER],MG_3[Column3],0)</f>
        <v>#N/A</v>
      </c>
      <c r="C23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blocknoteenter40320lsn</v>
      </c>
      <c r="D2395" t="s">
        <v>2354</v>
      </c>
      <c r="E2395" s="1" t="s">
        <v>3532</v>
      </c>
      <c r="F2395">
        <v>0</v>
      </c>
      <c r="H2395">
        <f ca="1">_xlfn.IFNA(SUMIF(MG_3[Column3],Table6[POINTER],MG_3[TOTAL]),"")</f>
        <v>0</v>
      </c>
      <c r="I2395">
        <f ca="1">SUM(Table6[[#This Row],[AWAL]],Table6[[#This Row],[M_3]])</f>
        <v>0</v>
      </c>
    </row>
    <row r="2396" spans="2:9" hidden="1" x14ac:dyDescent="0.25">
      <c r="B2396" t="e">
        <f ca="1">MATCH(Table6[POINTER],MG_3[Column3],0)</f>
        <v>#N/A</v>
      </c>
      <c r="C23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blocknoteenterspiral40320lsn</v>
      </c>
      <c r="D2396" t="s">
        <v>2355</v>
      </c>
      <c r="E2396" s="1" t="s">
        <v>3532</v>
      </c>
      <c r="F2396">
        <v>0</v>
      </c>
      <c r="H2396">
        <f ca="1">_xlfn.IFNA(SUMIF(MG_3[Column3],Table6[POINTER],MG_3[TOTAL]),"")</f>
        <v>0</v>
      </c>
      <c r="I2396">
        <f ca="1">SUM(Table6[[#This Row],[AWAL]],Table6[[#This Row],[M_3]])</f>
        <v>0</v>
      </c>
    </row>
    <row r="2397" spans="2:9" hidden="1" x14ac:dyDescent="0.25">
      <c r="B2397" t="e">
        <f ca="1">MATCH(Table6[POINTER],MG_3[Column3],0)</f>
        <v>#N/A</v>
      </c>
      <c r="C23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blocknoteenterspiral40440lsn</v>
      </c>
      <c r="D2397" t="s">
        <v>2356</v>
      </c>
      <c r="E2397" s="1" t="s">
        <v>3432</v>
      </c>
      <c r="F2397">
        <v>0</v>
      </c>
      <c r="H2397">
        <f ca="1">_xlfn.IFNA(SUMIF(MG_3[Column3],Table6[POINTER],MG_3[TOTAL]),"")</f>
        <v>0</v>
      </c>
      <c r="I2397">
        <f ca="1">SUM(Table6[[#This Row],[AWAL]],Table6[[#This Row],[M_3]])</f>
        <v>0</v>
      </c>
    </row>
    <row r="2398" spans="2:9" hidden="1" x14ac:dyDescent="0.25">
      <c r="B2398" t="e">
        <f ca="1">MATCH(Table6[POINTER],MG_3[Column3],0)</f>
        <v>#N/A</v>
      </c>
      <c r="C23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blocknotespiralenter5016lsn</v>
      </c>
      <c r="D2398" t="s">
        <v>2357</v>
      </c>
      <c r="E2398" s="1" t="s">
        <v>3728</v>
      </c>
      <c r="F2398">
        <v>0</v>
      </c>
      <c r="H2398">
        <f ca="1">_xlfn.IFNA(SUMIF(MG_3[Column3],Table6[POINTER],MG_3[TOTAL]),"")</f>
        <v>0</v>
      </c>
      <c r="I2398">
        <f ca="1">SUM(Table6[[#This Row],[AWAL]],Table6[[#This Row],[M_3]])</f>
        <v>0</v>
      </c>
    </row>
    <row r="2399" spans="2:9" hidden="1" x14ac:dyDescent="0.25">
      <c r="B2399" t="e">
        <f ca="1">MATCH(Table6[POINTER],MG_3[Column3],0)</f>
        <v>#N/A</v>
      </c>
      <c r="C23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bna560fphy00196pcs</v>
      </c>
      <c r="D2399" t="s">
        <v>2358</v>
      </c>
      <c r="E2399" s="1" t="s">
        <v>3369</v>
      </c>
      <c r="F2399">
        <v>0</v>
      </c>
      <c r="H2399">
        <f ca="1">_xlfn.IFNA(SUMIF(MG_3[Column3],Table6[POINTER],MG_3[TOTAL]),"")</f>
        <v>0</v>
      </c>
      <c r="I2399">
        <f ca="1">SUM(Table6[[#This Row],[AWAL]],Table6[[#This Row],[M_3]])</f>
        <v>0</v>
      </c>
    </row>
    <row r="2400" spans="2:9" hidden="1" x14ac:dyDescent="0.25">
      <c r="B2400" t="e">
        <f ca="1">MATCH(Table6[POINTER],MG_3[Column3],0)</f>
        <v>#N/A</v>
      </c>
      <c r="C24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bna56483332128pcs</v>
      </c>
      <c r="D2400" t="s">
        <v>2359</v>
      </c>
      <c r="E2400" s="1" t="s">
        <v>3729</v>
      </c>
      <c r="F2400">
        <v>0</v>
      </c>
      <c r="H2400">
        <f ca="1">_xlfn.IFNA(SUMIF(MG_3[Column3],Table6[POINTER],MG_3[TOTAL]),"")</f>
        <v>0</v>
      </c>
      <c r="I2400">
        <f ca="1">SUM(Table6[[#This Row],[AWAL]],Table6[[#This Row],[M_3]])</f>
        <v>0</v>
      </c>
    </row>
    <row r="2401" spans="2:9" hidden="1" x14ac:dyDescent="0.25">
      <c r="B2401" t="e">
        <f ca="1">MATCH(Table6[POINTER],MG_3[Column3],0)</f>
        <v>#N/A</v>
      </c>
      <c r="C24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bna56483332kslowlife128pcs</v>
      </c>
      <c r="D2401" t="s">
        <v>2360</v>
      </c>
      <c r="E2401" s="1" t="s">
        <v>3729</v>
      </c>
      <c r="F2401">
        <v>0</v>
      </c>
      <c r="H2401">
        <f ca="1">_xlfn.IFNA(SUMIF(MG_3[Column3],Table6[POINTER],MG_3[TOTAL]),"")</f>
        <v>0</v>
      </c>
      <c r="I2401">
        <f ca="1">SUM(Table6[[#This Row],[AWAL]],Table6[[#This Row],[M_3]])</f>
        <v>0</v>
      </c>
    </row>
    <row r="2402" spans="2:9" hidden="1" x14ac:dyDescent="0.25">
      <c r="B2402" t="e">
        <f ca="1">MATCH(Table6[POINTER],MG_3[Column3],0)</f>
        <v>#N/A</v>
      </c>
      <c r="C24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bna56483432128pcs</v>
      </c>
      <c r="D2402" t="s">
        <v>2361</v>
      </c>
      <c r="E2402" s="1" t="s">
        <v>3729</v>
      </c>
      <c r="F2402">
        <v>0</v>
      </c>
      <c r="H2402">
        <f ca="1">_xlfn.IFNA(SUMIF(MG_3[Column3],Table6[POINTER],MG_3[TOTAL]),"")</f>
        <v>0</v>
      </c>
      <c r="I2402">
        <f ca="1">SUM(Table6[[#This Row],[AWAL]],Table6[[#This Row],[M_3]])</f>
        <v>0</v>
      </c>
    </row>
    <row r="2403" spans="2:9" hidden="1" x14ac:dyDescent="0.25">
      <c r="B2403" t="e">
        <f ca="1">MATCH(Table6[POINTER],MG_3[Column3],0)</f>
        <v>#N/A</v>
      </c>
      <c r="C24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bna56483432kcorner128pcs</v>
      </c>
      <c r="D2403" t="s">
        <v>2362</v>
      </c>
      <c r="E2403" s="1" t="s">
        <v>3729</v>
      </c>
      <c r="F2403">
        <v>0</v>
      </c>
      <c r="H2403">
        <f ca="1">_xlfn.IFNA(SUMIF(MG_3[Column3],Table6[POINTER],MG_3[TOTAL]),"")</f>
        <v>0</v>
      </c>
      <c r="I2403">
        <f ca="1">SUM(Table6[[#This Row],[AWAL]],Table6[[#This Row],[M_3]])</f>
        <v>0</v>
      </c>
    </row>
    <row r="2404" spans="2:9" hidden="1" x14ac:dyDescent="0.25">
      <c r="B2404" t="e">
        <f ca="1">MATCH(Table6[POINTER],MG_3[Column3],0)</f>
        <v>#N/A</v>
      </c>
      <c r="C24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bna56483532128pcs</v>
      </c>
      <c r="D2404" t="s">
        <v>2363</v>
      </c>
      <c r="E2404" s="1" t="s">
        <v>3729</v>
      </c>
      <c r="F2404">
        <v>0</v>
      </c>
      <c r="H2404">
        <f ca="1">_xlfn.IFNA(SUMIF(MG_3[Column3],Table6[POINTER],MG_3[TOTAL]),"")</f>
        <v>0</v>
      </c>
      <c r="I2404">
        <f ca="1">SUM(Table6[[#This Row],[AWAL]],Table6[[#This Row],[M_3]])</f>
        <v>0</v>
      </c>
    </row>
    <row r="2405" spans="2:9" hidden="1" x14ac:dyDescent="0.25">
      <c r="B2405" t="e">
        <f ca="1">MATCH(Table6[POINTER],MG_3[Column3],0)</f>
        <v>#N/A</v>
      </c>
      <c r="C24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bna56483532kbasket128pcs</v>
      </c>
      <c r="D2405" t="s">
        <v>2364</v>
      </c>
      <c r="E2405" s="1" t="s">
        <v>3729</v>
      </c>
      <c r="F2405">
        <v>0</v>
      </c>
      <c r="H2405">
        <f ca="1">_xlfn.IFNA(SUMIF(MG_3[Column3],Table6[POINTER],MG_3[TOTAL]),"")</f>
        <v>0</v>
      </c>
      <c r="I2405">
        <f ca="1">SUM(Table6[[#This Row],[AWAL]],Table6[[#This Row],[M_3]])</f>
        <v>0</v>
      </c>
    </row>
    <row r="2406" spans="2:9" hidden="1" x14ac:dyDescent="0.25">
      <c r="B2406" t="e">
        <f ca="1">MATCH(Table6[POINTER],MG_3[Column3],0)</f>
        <v>#N/A</v>
      </c>
      <c r="C24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bna56483632kcute128pcs</v>
      </c>
      <c r="D2406" t="s">
        <v>2365</v>
      </c>
      <c r="E2406" s="1" t="s">
        <v>3729</v>
      </c>
      <c r="F2406">
        <v>0</v>
      </c>
      <c r="H2406">
        <f ca="1">_xlfn.IFNA(SUMIF(MG_3[Column3],Table6[POINTER],MG_3[TOTAL]),"")</f>
        <v>0</v>
      </c>
      <c r="I2406">
        <f ca="1">SUM(Table6[[#This Row],[AWAL]],Table6[[#This Row],[M_3]])</f>
        <v>0</v>
      </c>
    </row>
    <row r="2407" spans="2:9" hidden="1" x14ac:dyDescent="0.25">
      <c r="B2407" t="e">
        <f ca="1">MATCH(Table6[POINTER],MG_3[Column3],0)</f>
        <v>#N/A</v>
      </c>
      <c r="C24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bna59320632k96pcs</v>
      </c>
      <c r="D2407" t="s">
        <v>2366</v>
      </c>
      <c r="E2407" s="1" t="s">
        <v>3369</v>
      </c>
      <c r="F2407">
        <v>0</v>
      </c>
      <c r="H2407">
        <f ca="1">_xlfn.IFNA(SUMIF(MG_3[Column3],Table6[POINTER],MG_3[TOTAL]),"")</f>
        <v>0</v>
      </c>
      <c r="I2407">
        <f ca="1">SUM(Table6[[#This Row],[AWAL]],Table6[[#This Row],[M_3]])</f>
        <v>0</v>
      </c>
    </row>
    <row r="2408" spans="2:9" hidden="1" x14ac:dyDescent="0.25">
      <c r="B2408" t="e">
        <f ca="1">MATCH(Table6[POINTER],MG_3[Column3],0)</f>
        <v>#N/A</v>
      </c>
      <c r="C24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bna5b018172pcs</v>
      </c>
      <c r="D2408" t="s">
        <v>2367</v>
      </c>
      <c r="E2408" s="1" t="s">
        <v>3485</v>
      </c>
      <c r="F2408">
        <v>0</v>
      </c>
      <c r="H2408">
        <f ca="1">_xlfn.IFNA(SUMIF(MG_3[Column3],Table6[POINTER],MG_3[TOTAL]),"")</f>
        <v>0</v>
      </c>
      <c r="I2408">
        <f ca="1">SUM(Table6[[#This Row],[AWAL]],Table6[[#This Row],[M_3]])</f>
        <v>0</v>
      </c>
    </row>
    <row r="2409" spans="2:9" hidden="1" x14ac:dyDescent="0.25">
      <c r="B2409" t="e">
        <f ca="1">MATCH(Table6[POINTER],MG_3[Column3],0)</f>
        <v>#N/A</v>
      </c>
      <c r="C24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bna5bo16496pc</v>
      </c>
      <c r="D2409" t="s">
        <v>2368</v>
      </c>
      <c r="E2409" s="1" t="s">
        <v>3383</v>
      </c>
      <c r="F2409">
        <v>0</v>
      </c>
      <c r="H2409">
        <f ca="1">_xlfn.IFNA(SUMIF(MG_3[Column3],Table6[POINTER],MG_3[TOTAL]),"")</f>
        <v>0</v>
      </c>
      <c r="I2409">
        <f ca="1">SUM(Table6[[#This Row],[AWAL]],Table6[[#This Row],[M_3]])</f>
        <v>0</v>
      </c>
    </row>
    <row r="2410" spans="2:9" hidden="1" x14ac:dyDescent="0.25">
      <c r="B2410" t="e">
        <f ca="1">MATCH(Table6[POINTER],MG_3[Column3],0)</f>
        <v>#N/A</v>
      </c>
      <c r="C24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bna5diyuandwa503120pc</v>
      </c>
      <c r="D2410" t="s">
        <v>2369</v>
      </c>
      <c r="E2410" s="1" t="s">
        <v>3385</v>
      </c>
      <c r="F2410">
        <v>0</v>
      </c>
      <c r="H2410">
        <f ca="1">_xlfn.IFNA(SUMIF(MG_3[Column3],Table6[POINTER],MG_3[TOTAL]),"")</f>
        <v>0</v>
      </c>
      <c r="I2410">
        <f ca="1">SUM(Table6[[#This Row],[AWAL]],Table6[[#This Row],[M_3]])</f>
        <v>0</v>
      </c>
    </row>
    <row r="2411" spans="2:9" hidden="1" x14ac:dyDescent="0.25">
      <c r="B2411" t="e">
        <f ca="1">MATCH(Table6[POINTER],MG_3[Column3],0)</f>
        <v>#N/A</v>
      </c>
      <c r="C24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bna5etj144pc</v>
      </c>
      <c r="D2411" t="s">
        <v>2370</v>
      </c>
      <c r="E2411" s="1" t="s">
        <v>3312</v>
      </c>
      <c r="F2411">
        <v>0</v>
      </c>
      <c r="H2411">
        <f ca="1">_xlfn.IFNA(SUMIF(MG_3[Column3],Table6[POINTER],MG_3[TOTAL]),"")</f>
        <v>0</v>
      </c>
      <c r="I2411">
        <f ca="1">SUM(Table6[[#This Row],[AWAL]],Table6[[#This Row],[M_3]])</f>
        <v>0</v>
      </c>
    </row>
    <row r="2412" spans="2:9" hidden="1" x14ac:dyDescent="0.25">
      <c r="B2412" t="e">
        <f ca="1">MATCH(Table6[POINTER],MG_3[Column3],0)</f>
        <v>#N/A</v>
      </c>
      <c r="C24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bna5f2002t72</v>
      </c>
      <c r="D2412" t="s">
        <v>2371</v>
      </c>
      <c r="E2412" s="1">
        <v>72</v>
      </c>
      <c r="F2412">
        <v>0</v>
      </c>
      <c r="H2412">
        <f ca="1">_xlfn.IFNA(SUMIF(MG_3[Column3],Table6[POINTER],MG_3[TOTAL]),"")</f>
        <v>0</v>
      </c>
      <c r="I2412">
        <f ca="1">SUM(Table6[[#This Row],[AWAL]],Table6[[#This Row],[M_3]])</f>
        <v>0</v>
      </c>
    </row>
    <row r="2413" spans="2:9" hidden="1" x14ac:dyDescent="0.25">
      <c r="B2413" t="e">
        <f ca="1">MATCH(Table6[POINTER],MG_3[Column3],0)</f>
        <v>#N/A</v>
      </c>
      <c r="C24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bna5fphy00196</v>
      </c>
      <c r="D2413" t="s">
        <v>2372</v>
      </c>
      <c r="E2413" s="1">
        <v>96</v>
      </c>
      <c r="F2413">
        <v>0</v>
      </c>
      <c r="H2413">
        <f ca="1">_xlfn.IFNA(SUMIF(MG_3[Column3],Table6[POINTER],MG_3[TOTAL]),"")</f>
        <v>0</v>
      </c>
      <c r="I2413">
        <f ca="1">SUM(Table6[[#This Row],[AWAL]],Table6[[#This Row],[M_3]])</f>
        <v>0</v>
      </c>
    </row>
    <row r="2414" spans="2:9" hidden="1" x14ac:dyDescent="0.25">
      <c r="B2414" t="e">
        <f ca="1">MATCH(Table6[POINTER],MG_3[Column3],0)</f>
        <v>#N/A</v>
      </c>
      <c r="C24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bna5gasta1510jahit100</v>
      </c>
      <c r="D2414" t="s">
        <v>2373</v>
      </c>
      <c r="E2414" s="1">
        <v>100</v>
      </c>
      <c r="F2414">
        <v>0</v>
      </c>
      <c r="H2414">
        <f ca="1">_xlfn.IFNA(SUMIF(MG_3[Column3],Table6[POINTER],MG_3[TOTAL]),"")</f>
        <v>0</v>
      </c>
      <c r="I2414">
        <f ca="1">SUM(Table6[[#This Row],[AWAL]],Table6[[#This Row],[M_3]])</f>
        <v>0</v>
      </c>
    </row>
    <row r="2415" spans="2:9" hidden="1" x14ac:dyDescent="0.25">
      <c r="B2415" t="e">
        <f ca="1">MATCH(Table6[POINTER],MG_3[Column3],0)</f>
        <v>#N/A</v>
      </c>
      <c r="C24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bna5rabbitkoala66pc</v>
      </c>
      <c r="D2415" t="s">
        <v>2374</v>
      </c>
      <c r="E2415" s="1" t="s">
        <v>3730</v>
      </c>
      <c r="F2415">
        <v>0</v>
      </c>
      <c r="H2415">
        <f ca="1">_xlfn.IFNA(SUMIF(MG_3[Column3],Table6[POINTER],MG_3[TOTAL]),"")</f>
        <v>0</v>
      </c>
      <c r="I2415">
        <f ca="1">SUM(Table6[[#This Row],[AWAL]],Table6[[#This Row],[M_3]])</f>
        <v>0</v>
      </c>
    </row>
    <row r="2416" spans="2:9" hidden="1" x14ac:dyDescent="0.25">
      <c r="B2416" t="e">
        <f ca="1">MATCH(Table6[POINTER],MG_3[Column3],0)</f>
        <v>#N/A</v>
      </c>
      <c r="C24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bna520h172pcs</v>
      </c>
      <c r="D2416" t="s">
        <v>2375</v>
      </c>
      <c r="E2416" s="1" t="s">
        <v>3485</v>
      </c>
      <c r="F2416">
        <v>0</v>
      </c>
      <c r="H2416">
        <f ca="1">_xlfn.IFNA(SUMIF(MG_3[Column3],Table6[POINTER],MG_3[TOTAL]),"")</f>
        <v>0</v>
      </c>
      <c r="I2416">
        <f ca="1">SUM(Table6[[#This Row],[AWAL]],Table6[[#This Row],[M_3]])</f>
        <v>0</v>
      </c>
    </row>
    <row r="2417" spans="2:9" hidden="1" x14ac:dyDescent="0.25">
      <c r="B2417" t="e">
        <f ca="1">MATCH(Table6[POINTER],MG_3[Column3],0)</f>
        <v>#N/A</v>
      </c>
      <c r="C24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bna560fphy00296pcs</v>
      </c>
      <c r="D2417" t="s">
        <v>2376</v>
      </c>
      <c r="E2417" s="1" t="s">
        <v>3369</v>
      </c>
      <c r="F2417">
        <v>0</v>
      </c>
      <c r="H2417">
        <f ca="1">_xlfn.IFNA(SUMIF(MG_3[Column3],Table6[POINTER],MG_3[TOTAL]),"")</f>
        <v>0</v>
      </c>
      <c r="I2417">
        <f ca="1">SUM(Table6[[#This Row],[AWAL]],Table6[[#This Row],[M_3]])</f>
        <v>0</v>
      </c>
    </row>
    <row r="2418" spans="2:9" hidden="1" x14ac:dyDescent="0.25">
      <c r="B2418" t="e">
        <f ca="1">MATCH(Table6[POINTER],MG_3[Column3],0)</f>
        <v>#N/A</v>
      </c>
      <c r="C24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bnb526h372</v>
      </c>
      <c r="D2418" t="s">
        <v>2377</v>
      </c>
      <c r="E2418" s="1">
        <v>72</v>
      </c>
      <c r="F2418">
        <v>0</v>
      </c>
      <c r="H2418">
        <f ca="1">_xlfn.IFNA(SUMIF(MG_3[Column3],Table6[POINTER],MG_3[TOTAL]),"")</f>
        <v>0</v>
      </c>
      <c r="I2418">
        <f ca="1">SUM(Table6[[#This Row],[AWAL]],Table6[[#This Row],[M_3]])</f>
        <v>0</v>
      </c>
    </row>
    <row r="2419" spans="2:9" hidden="1" x14ac:dyDescent="0.25">
      <c r="B2419" t="e">
        <f ca="1">MATCH(Table6[POINTER],MG_3[Column3],0)</f>
        <v>#N/A</v>
      </c>
      <c r="C24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bnb559383296</v>
      </c>
      <c r="D2419" t="s">
        <v>2378</v>
      </c>
      <c r="E2419" s="1">
        <v>96</v>
      </c>
      <c r="F2419">
        <v>0</v>
      </c>
      <c r="H2419">
        <f ca="1">_xlfn.IFNA(SUMIF(MG_3[Column3],Table6[POINTER],MG_3[TOTAL]),"")</f>
        <v>0</v>
      </c>
      <c r="I2419">
        <f ca="1">SUM(Table6[[#This Row],[AWAL]],Table6[[#This Row],[M_3]])</f>
        <v>0</v>
      </c>
    </row>
    <row r="2420" spans="2:9" hidden="1" x14ac:dyDescent="0.25">
      <c r="B2420" t="e">
        <f ca="1">MATCH(Table6[POINTER],MG_3[Column3],0)</f>
        <v>#N/A</v>
      </c>
      <c r="C24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bnb560fphy00172pcs</v>
      </c>
      <c r="D2420" t="s">
        <v>2379</v>
      </c>
      <c r="E2420" s="1" t="s">
        <v>3485</v>
      </c>
      <c r="F2420">
        <v>0</v>
      </c>
      <c r="H2420">
        <f ca="1">_xlfn.IFNA(SUMIF(MG_3[Column3],Table6[POINTER],MG_3[TOTAL]),"")</f>
        <v>0</v>
      </c>
      <c r="I2420">
        <f ca="1">SUM(Table6[[#This Row],[AWAL]],Table6[[#This Row],[M_3]])</f>
        <v>0</v>
      </c>
    </row>
    <row r="2421" spans="2:9" hidden="1" x14ac:dyDescent="0.25">
      <c r="B2421" t="e">
        <f ca="1">MATCH(Table6[POINTER],MG_3[Column3],0)</f>
        <v>#N/A</v>
      </c>
      <c r="C24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bnb5810272pcs</v>
      </c>
      <c r="D2421" t="s">
        <v>2380</v>
      </c>
      <c r="E2421" s="1" t="s">
        <v>3485</v>
      </c>
      <c r="F2421">
        <v>0</v>
      </c>
      <c r="H2421">
        <f ca="1">_xlfn.IFNA(SUMIF(MG_3[Column3],Table6[POINTER],MG_3[TOTAL]),"")</f>
        <v>0</v>
      </c>
      <c r="I2421">
        <f ca="1">SUM(Table6[[#This Row],[AWAL]],Table6[[#This Row],[M_3]])</f>
        <v>0</v>
      </c>
    </row>
    <row r="2422" spans="2:9" hidden="1" x14ac:dyDescent="0.25">
      <c r="B2422" t="e">
        <f ca="1">MATCH(Table6[POINTER],MG_3[Column3],0)</f>
        <v>#N/A</v>
      </c>
      <c r="C24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bnb59383316kslowlife96pcs</v>
      </c>
      <c r="D2422" t="s">
        <v>2381</v>
      </c>
      <c r="E2422" s="1" t="s">
        <v>3369</v>
      </c>
      <c r="F2422">
        <v>0</v>
      </c>
      <c r="H2422">
        <f ca="1">_xlfn.IFNA(SUMIF(MG_3[Column3],Table6[POINTER],MG_3[TOTAL]),"")</f>
        <v>0</v>
      </c>
      <c r="I2422">
        <f ca="1">SUM(Table6[[#This Row],[AWAL]],Table6[[#This Row],[M_3]])</f>
        <v>0</v>
      </c>
    </row>
    <row r="2423" spans="2:9" hidden="1" x14ac:dyDescent="0.25">
      <c r="B2423" t="e">
        <f ca="1">MATCH(Table6[POINTER],MG_3[Column3],0)</f>
        <v>#N/A</v>
      </c>
      <c r="C24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bnb59383416kcorner96pcs</v>
      </c>
      <c r="D2423" t="s">
        <v>2382</v>
      </c>
      <c r="E2423" s="1" t="s">
        <v>3369</v>
      </c>
      <c r="F2423">
        <v>0</v>
      </c>
      <c r="H2423">
        <f ca="1">_xlfn.IFNA(SUMIF(MG_3[Column3],Table6[POINTER],MG_3[TOTAL]),"")</f>
        <v>0</v>
      </c>
      <c r="I2423">
        <f ca="1">SUM(Table6[[#This Row],[AWAL]],Table6[[#This Row],[M_3]])</f>
        <v>0</v>
      </c>
    </row>
    <row r="2424" spans="2:9" hidden="1" x14ac:dyDescent="0.25">
      <c r="B2424" t="e">
        <f ca="1">MATCH(Table6[POINTER],MG_3[Column3],0)</f>
        <v>#N/A</v>
      </c>
      <c r="C24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bnb59383516kstreetbasket96pcs</v>
      </c>
      <c r="D2424" t="s">
        <v>2383</v>
      </c>
      <c r="E2424" s="1" t="s">
        <v>3369</v>
      </c>
      <c r="F2424">
        <v>0</v>
      </c>
      <c r="H2424">
        <f ca="1">_xlfn.IFNA(SUMIF(MG_3[Column3],Table6[POINTER],MG_3[TOTAL]),"")</f>
        <v>0</v>
      </c>
      <c r="I2424">
        <f ca="1">SUM(Table6[[#This Row],[AWAL]],Table6[[#This Row],[M_3]])</f>
        <v>0</v>
      </c>
    </row>
    <row r="2425" spans="2:9" hidden="1" x14ac:dyDescent="0.25">
      <c r="B2425" t="e">
        <f ca="1">MATCH(Table6[POINTER],MG_3[Column3],0)</f>
        <v>#N/A</v>
      </c>
      <c r="C24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bnb59383616kcuteactivity96pcs</v>
      </c>
      <c r="D2425" t="s">
        <v>2384</v>
      </c>
      <c r="E2425" s="1" t="s">
        <v>3369</v>
      </c>
      <c r="F2425">
        <v>0</v>
      </c>
      <c r="H2425">
        <f ca="1">_xlfn.IFNA(SUMIF(MG_3[Column3],Table6[POINTER],MG_3[TOTAL]),"")</f>
        <v>0</v>
      </c>
      <c r="I2425">
        <f ca="1">SUM(Table6[[#This Row],[AWAL]],Table6[[#This Row],[M_3]])</f>
        <v>0</v>
      </c>
    </row>
    <row r="2426" spans="2:9" hidden="1" x14ac:dyDescent="0.25">
      <c r="B2426" t="e">
        <f ca="1">MATCH(Table6[POINTER],MG_3[Column3],0)</f>
        <v>#N/A</v>
      </c>
      <c r="C24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bnb59383316k96</v>
      </c>
      <c r="D2426" t="s">
        <v>2385</v>
      </c>
      <c r="E2426" s="1">
        <v>96</v>
      </c>
      <c r="F2426">
        <v>0</v>
      </c>
      <c r="H2426">
        <f ca="1">_xlfn.IFNA(SUMIF(MG_3[Column3],Table6[POINTER],MG_3[TOTAL]),"")</f>
        <v>0</v>
      </c>
      <c r="I2426">
        <f ca="1">SUM(Table6[[#This Row],[AWAL]],Table6[[#This Row],[M_3]])</f>
        <v>0</v>
      </c>
    </row>
    <row r="2427" spans="2:9" hidden="1" x14ac:dyDescent="0.25">
      <c r="B2427" t="e">
        <f ca="1">MATCH(Table6[POINTER],MG_3[Column3],0)</f>
        <v>#N/A</v>
      </c>
      <c r="C24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bnb59383416k96pcs</v>
      </c>
      <c r="D2427" t="s">
        <v>2386</v>
      </c>
      <c r="E2427" s="1" t="s">
        <v>3369</v>
      </c>
      <c r="F2427">
        <v>0</v>
      </c>
      <c r="H2427">
        <f ca="1">_xlfn.IFNA(SUMIF(MG_3[Column3],Table6[POINTER],MG_3[TOTAL]),"")</f>
        <v>0</v>
      </c>
      <c r="I2427">
        <f ca="1">SUM(Table6[[#This Row],[AWAL]],Table6[[#This Row],[M_3]])</f>
        <v>0</v>
      </c>
    </row>
    <row r="2428" spans="2:9" hidden="1" x14ac:dyDescent="0.25">
      <c r="B2428" t="e">
        <f ca="1">MATCH(Table6[POINTER],MG_3[Column3],0)</f>
        <v>#N/A</v>
      </c>
      <c r="C24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bnb59383516k96</v>
      </c>
      <c r="D2428" t="s">
        <v>2387</v>
      </c>
      <c r="E2428" s="1">
        <v>96</v>
      </c>
      <c r="F2428">
        <v>0</v>
      </c>
      <c r="H2428">
        <f ca="1">_xlfn.IFNA(SUMIF(MG_3[Column3],Table6[POINTER],MG_3[TOTAL]),"")</f>
        <v>0</v>
      </c>
      <c r="I2428">
        <f ca="1">SUM(Table6[[#This Row],[AWAL]],Table6[[#This Row],[M_3]])</f>
        <v>0</v>
      </c>
    </row>
    <row r="2429" spans="2:9" hidden="1" x14ac:dyDescent="0.25">
      <c r="B2429" t="e">
        <f ca="1">MATCH(Table6[POINTER],MG_3[Column3],0)</f>
        <v>#N/A</v>
      </c>
      <c r="C24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bnb593836193833196pcs</v>
      </c>
      <c r="D2429" t="s">
        <v>2388</v>
      </c>
      <c r="E2429" s="1" t="s">
        <v>3369</v>
      </c>
      <c r="F2429">
        <v>0</v>
      </c>
      <c r="H2429">
        <f ca="1">_xlfn.IFNA(SUMIF(MG_3[Column3],Table6[POINTER],MG_3[TOTAL]),"")</f>
        <v>0</v>
      </c>
      <c r="I2429">
        <f ca="1">SUM(Table6[[#This Row],[AWAL]],Table6[[#This Row],[M_3]])</f>
        <v>0</v>
      </c>
    </row>
    <row r="2430" spans="2:9" hidden="1" x14ac:dyDescent="0.25">
      <c r="B2430" t="e">
        <f ca="1">MATCH(Table6[POINTER],MG_3[Column3],0)</f>
        <v>#N/A</v>
      </c>
      <c r="C24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bnb59383616k96</v>
      </c>
      <c r="D2430" t="s">
        <v>2389</v>
      </c>
      <c r="E2430" s="1">
        <v>96</v>
      </c>
      <c r="F2430">
        <v>0</v>
      </c>
      <c r="H2430">
        <f ca="1">_xlfn.IFNA(SUMIF(MG_3[Column3],Table6[POINTER],MG_3[TOTAL]),"")</f>
        <v>0</v>
      </c>
      <c r="I2430">
        <f ca="1">SUM(Table6[[#This Row],[AWAL]],Table6[[#This Row],[M_3]])</f>
        <v>0</v>
      </c>
    </row>
    <row r="2431" spans="2:9" hidden="1" x14ac:dyDescent="0.25">
      <c r="B2431" t="e">
        <f ca="1">MATCH(Table6[POINTER],MG_3[Column3],0)</f>
        <v>#N/A</v>
      </c>
      <c r="C24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bnb5b018172</v>
      </c>
      <c r="D2431" t="s">
        <v>2390</v>
      </c>
      <c r="E2431" s="1">
        <v>72</v>
      </c>
      <c r="F2431">
        <v>0</v>
      </c>
      <c r="H2431">
        <f ca="1">_xlfn.IFNA(SUMIF(MG_3[Column3],Table6[POINTER],MG_3[TOTAL]),"")</f>
        <v>0</v>
      </c>
      <c r="I2431">
        <f ca="1">SUM(Table6[[#This Row],[AWAL]],Table6[[#This Row],[M_3]])</f>
        <v>0</v>
      </c>
    </row>
    <row r="2432" spans="2:9" hidden="1" x14ac:dyDescent="0.25">
      <c r="B2432" t="e">
        <f ca="1">MATCH(Table6[POINTER],MG_3[Column3],0)</f>
        <v>#N/A</v>
      </c>
      <c r="C24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bnb5fphy00172</v>
      </c>
      <c r="D2432" t="s">
        <v>2391</v>
      </c>
      <c r="E2432" s="1">
        <v>72</v>
      </c>
      <c r="F2432">
        <v>0</v>
      </c>
      <c r="H2432">
        <f ca="1">_xlfn.IFNA(SUMIF(MG_3[Column3],Table6[POINTER],MG_3[TOTAL]),"")</f>
        <v>0</v>
      </c>
      <c r="I2432">
        <f ca="1">SUM(Table6[[#This Row],[AWAL]],Table6[[#This Row],[M_3]])</f>
        <v>0</v>
      </c>
    </row>
    <row r="2433" spans="2:9" hidden="1" x14ac:dyDescent="0.25">
      <c r="B2433" t="e">
        <f ca="1">MATCH(Table6[POINTER],MG_3[Column3],0)</f>
        <v>#N/A</v>
      </c>
      <c r="C24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bnb5fphy00272</v>
      </c>
      <c r="D2433" t="s">
        <v>2392</v>
      </c>
      <c r="E2433" s="1">
        <v>72</v>
      </c>
      <c r="F2433">
        <v>0</v>
      </c>
      <c r="H2433">
        <f ca="1">_xlfn.IFNA(SUMIF(MG_3[Column3],Table6[POINTER],MG_3[TOTAL]),"")</f>
        <v>0</v>
      </c>
      <c r="I2433">
        <f ca="1">SUM(Table6[[#This Row],[AWAL]],Table6[[#This Row],[M_3]])</f>
        <v>0</v>
      </c>
    </row>
    <row r="2434" spans="2:9" hidden="1" x14ac:dyDescent="0.25">
      <c r="B2434" t="e">
        <f ca="1">MATCH(Table6[POINTER],MG_3[Column3],0)</f>
        <v>#N/A</v>
      </c>
      <c r="C24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bnb5p2601f48pcs</v>
      </c>
      <c r="D2434" t="s">
        <v>2393</v>
      </c>
      <c r="E2434" s="1" t="s">
        <v>3731</v>
      </c>
      <c r="F2434">
        <v>0</v>
      </c>
      <c r="H2434">
        <f ca="1">_xlfn.IFNA(SUMIF(MG_3[Column3],Table6[POINTER],MG_3[TOTAL]),"")</f>
        <v>0</v>
      </c>
      <c r="I2434">
        <f ca="1">SUM(Table6[[#This Row],[AWAL]],Table6[[#This Row],[M_3]])</f>
        <v>0</v>
      </c>
    </row>
    <row r="2435" spans="2:9" hidden="1" x14ac:dyDescent="0.25">
      <c r="B2435" t="e">
        <f ca="1">MATCH(Table6[POINTER],MG_3[Column3],0)</f>
        <v>#N/A</v>
      </c>
      <c r="C24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bnb5p2602t48</v>
      </c>
      <c r="D2435" t="s">
        <v>2394</v>
      </c>
      <c r="E2435" s="1">
        <v>48</v>
      </c>
      <c r="F2435">
        <v>0</v>
      </c>
      <c r="H2435">
        <f ca="1">_xlfn.IFNA(SUMIF(MG_3[Column3],Table6[POINTER],MG_3[TOTAL]),"")</f>
        <v>0</v>
      </c>
      <c r="I2435">
        <f ca="1">SUM(Table6[[#This Row],[AWAL]],Table6[[#This Row],[M_3]])</f>
        <v>0</v>
      </c>
    </row>
    <row r="2436" spans="2:9" hidden="1" x14ac:dyDescent="0.25">
      <c r="B2436" t="e">
        <f ca="1">MATCH(Table6[POINTER],MG_3[Column3],0)</f>
        <v>#N/A</v>
      </c>
      <c r="C24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bnb5warnakoala54pc</v>
      </c>
      <c r="D2436" t="s">
        <v>2395</v>
      </c>
      <c r="E2436" s="1" t="s">
        <v>3732</v>
      </c>
      <c r="F2436">
        <v>0</v>
      </c>
      <c r="H2436">
        <f ca="1">_xlfn.IFNA(SUMIF(MG_3[Column3],Table6[POINTER],MG_3[TOTAL]),"")</f>
        <v>0</v>
      </c>
      <c r="I2436">
        <f ca="1">SUM(Table6[[#This Row],[AWAL]],Table6[[#This Row],[M_3]])</f>
        <v>0</v>
      </c>
    </row>
    <row r="2437" spans="2:9" hidden="1" x14ac:dyDescent="0.25">
      <c r="B2437" t="e">
        <f ca="1">MATCH(Table6[POINTER],MG_3[Column3],0)</f>
        <v>#N/A</v>
      </c>
      <c r="C24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bngastaa51510jahit100pcs</v>
      </c>
      <c r="D2437" t="s">
        <v>2396</v>
      </c>
      <c r="E2437" s="1" t="s">
        <v>3520</v>
      </c>
      <c r="F2437">
        <v>0</v>
      </c>
      <c r="H2437">
        <f ca="1">_xlfn.IFNA(SUMIF(MG_3[Column3],Table6[POINTER],MG_3[TOTAL]),"")</f>
        <v>0</v>
      </c>
      <c r="I2437">
        <f ca="1">SUM(Table6[[#This Row],[AWAL]],Table6[[#This Row],[M_3]])</f>
        <v>0</v>
      </c>
    </row>
    <row r="2438" spans="2:9" hidden="1" x14ac:dyDescent="0.25">
      <c r="B2438" t="e">
        <f ca="1">MATCH(Table6[POINTER],MG_3[Column3],0)</f>
        <v>#N/A</v>
      </c>
      <c r="C24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bngastaa5200572pcs</v>
      </c>
      <c r="D2438" t="s">
        <v>2397</v>
      </c>
      <c r="E2438" s="1" t="s">
        <v>3485</v>
      </c>
      <c r="F2438">
        <v>0</v>
      </c>
      <c r="H2438">
        <f ca="1">_xlfn.IFNA(SUMIF(MG_3[Column3],Table6[POINTER],MG_3[TOTAL]),"")</f>
        <v>0</v>
      </c>
      <c r="I2438">
        <f ca="1">SUM(Table6[[#This Row],[AWAL]],Table6[[#This Row],[M_3]])</f>
        <v>0</v>
      </c>
    </row>
    <row r="2439" spans="2:9" hidden="1" x14ac:dyDescent="0.25">
      <c r="B2439" t="e">
        <f ca="1">MATCH(Table6[POINTER],MG_3[Column3],0)</f>
        <v>#N/A</v>
      </c>
      <c r="C24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bngastaa5hp2005p72pcs</v>
      </c>
      <c r="D2439" t="s">
        <v>2398</v>
      </c>
      <c r="E2439" s="1" t="s">
        <v>3485</v>
      </c>
      <c r="F2439">
        <v>0</v>
      </c>
      <c r="H2439">
        <f ca="1">_xlfn.IFNA(SUMIF(MG_3[Column3],Table6[POINTER],MG_3[TOTAL]),"")</f>
        <v>0</v>
      </c>
      <c r="I2439">
        <f ca="1">SUM(Table6[[#This Row],[AWAL]],Table6[[#This Row],[M_3]])</f>
        <v>0</v>
      </c>
    </row>
    <row r="2440" spans="2:9" hidden="1" x14ac:dyDescent="0.25">
      <c r="B2440" t="e">
        <f ca="1">MATCH(Table6[POINTER],MG_3[Column3],0)</f>
        <v>#N/A</v>
      </c>
      <c r="C24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bngastaa5w27772525vintage120pcs</v>
      </c>
      <c r="D2440" t="s">
        <v>2399</v>
      </c>
      <c r="E2440" s="1" t="s">
        <v>3313</v>
      </c>
      <c r="F2440">
        <v>0</v>
      </c>
      <c r="H2440">
        <f ca="1">_xlfn.IFNA(SUMIF(MG_3[Column3],Table6[POINTER],MG_3[TOTAL]),"")</f>
        <v>0</v>
      </c>
      <c r="I2440">
        <f ca="1">SUM(Table6[[#This Row],[AWAL]],Table6[[#This Row],[M_3]])</f>
        <v>0</v>
      </c>
    </row>
    <row r="2441" spans="2:9" hidden="1" x14ac:dyDescent="0.25">
      <c r="B2441" t="e">
        <f ca="1">MATCH(Table6[POINTER],MG_3[Column3],0)</f>
        <v>#N/A</v>
      </c>
      <c r="C24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bngastab5b65batik96pcs</v>
      </c>
      <c r="D2441" t="s">
        <v>2400</v>
      </c>
      <c r="E2441" s="1" t="s">
        <v>3369</v>
      </c>
      <c r="F2441">
        <v>0</v>
      </c>
      <c r="H2441">
        <f ca="1">_xlfn.IFNA(SUMIF(MG_3[Column3],Table6[POINTER],MG_3[TOTAL]),"")</f>
        <v>0</v>
      </c>
      <c r="I2441">
        <f ca="1">SUM(Table6[[#This Row],[AWAL]],Table6[[#This Row],[M_3]])</f>
        <v>0</v>
      </c>
    </row>
    <row r="2442" spans="2:9" hidden="1" x14ac:dyDescent="0.25">
      <c r="B2442" t="e">
        <f ca="1">MATCH(Table6[POINTER],MG_3[Column3],0)</f>
        <v>#N/A</v>
      </c>
      <c r="C24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bngastab5p2601f48pcs</v>
      </c>
      <c r="D2442" t="s">
        <v>2401</v>
      </c>
      <c r="E2442" s="1" t="s">
        <v>3731</v>
      </c>
      <c r="F2442">
        <v>0</v>
      </c>
      <c r="H2442">
        <f ca="1">_xlfn.IFNA(SUMIF(MG_3[Column3],Table6[POINTER],MG_3[TOTAL]),"")</f>
        <v>0</v>
      </c>
      <c r="I2442">
        <f ca="1">SUM(Table6[[#This Row],[AWAL]],Table6[[#This Row],[M_3]])</f>
        <v>0</v>
      </c>
    </row>
    <row r="2443" spans="2:9" hidden="1" x14ac:dyDescent="0.25">
      <c r="B2443" t="e">
        <f ca="1">MATCH(Table6[POINTER],MG_3[Column3],0)</f>
        <v>#N/A</v>
      </c>
      <c r="C24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bngastab5un190996pcs</v>
      </c>
      <c r="D2443" t="s">
        <v>2402</v>
      </c>
      <c r="E2443" s="1" t="s">
        <v>3369</v>
      </c>
      <c r="F2443">
        <v>0</v>
      </c>
      <c r="H2443">
        <f ca="1">_xlfn.IFNA(SUMIF(MG_3[Column3],Table6[POINTER],MG_3[TOTAL]),"")</f>
        <v>0</v>
      </c>
      <c r="I2443">
        <f ca="1">SUM(Table6[[#This Row],[AWAL]],Table6[[#This Row],[M_3]])</f>
        <v>0</v>
      </c>
    </row>
    <row r="2444" spans="2:9" hidden="1" x14ac:dyDescent="0.25">
      <c r="B2444" t="e">
        <f ca="1">MATCH(Table6[POINTER],MG_3[Column3],0)</f>
        <v>#N/A</v>
      </c>
      <c r="C24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bnmicrotopa5ca35campus120pcs</v>
      </c>
      <c r="D2444" t="s">
        <v>2403</v>
      </c>
      <c r="E2444" s="1" t="s">
        <v>3313</v>
      </c>
      <c r="F2444">
        <v>0</v>
      </c>
      <c r="H2444">
        <f ca="1">_xlfn.IFNA(SUMIF(MG_3[Column3],Table6[POINTER],MG_3[TOTAL]),"")</f>
        <v>0</v>
      </c>
      <c r="I2444">
        <f ca="1">SUM(Table6[[#This Row],[AWAL]],Table6[[#This Row],[M_3]])</f>
        <v>0</v>
      </c>
    </row>
    <row r="2445" spans="2:9" hidden="1" x14ac:dyDescent="0.25">
      <c r="B2445" t="e">
        <f ca="1">MATCH(Table6[POINTER],MG_3[Column3],0)</f>
        <v>#N/A</v>
      </c>
      <c r="C24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bnmicrotopa5cl35college120pcs</v>
      </c>
      <c r="D2445" t="s">
        <v>2404</v>
      </c>
      <c r="E2445" s="1" t="s">
        <v>3313</v>
      </c>
      <c r="F2445">
        <v>0</v>
      </c>
      <c r="H2445">
        <f ca="1">_xlfn.IFNA(SUMIF(MG_3[Column3],Table6[POINTER],MG_3[TOTAL]),"")</f>
        <v>0</v>
      </c>
      <c r="I2445">
        <f ca="1">SUM(Table6[[#This Row],[AWAL]],Table6[[#This Row],[M_3]])</f>
        <v>0</v>
      </c>
    </row>
    <row r="2446" spans="2:9" hidden="1" x14ac:dyDescent="0.25">
      <c r="B2446" t="e">
        <f ca="1">MATCH(Table6[POINTER],MG_3[Column3],0)</f>
        <v>#N/A</v>
      </c>
      <c r="C24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bnmicrotopa5ut35university120pcs</v>
      </c>
      <c r="D2446" t="s">
        <v>2405</v>
      </c>
      <c r="E2446" s="1" t="s">
        <v>3313</v>
      </c>
      <c r="F2446">
        <v>0</v>
      </c>
      <c r="H2446">
        <f ca="1">_xlfn.IFNA(SUMIF(MG_3[Column3],Table6[POINTER],MG_3[TOTAL]),"")</f>
        <v>0</v>
      </c>
      <c r="I2446">
        <f ca="1">SUM(Table6[[#This Row],[AWAL]],Table6[[#This Row],[M_3]])</f>
        <v>0</v>
      </c>
    </row>
    <row r="2447" spans="2:9" hidden="1" x14ac:dyDescent="0.25">
      <c r="B2447" t="e">
        <f ca="1">MATCH(Table6[POINTER],MG_3[Column3],0)</f>
        <v>#N/A</v>
      </c>
      <c r="C24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bntaliaa032121a58096pcs</v>
      </c>
      <c r="D2447" t="s">
        <v>2406</v>
      </c>
      <c r="E2447" s="1" t="s">
        <v>3369</v>
      </c>
      <c r="F2447">
        <v>0</v>
      </c>
      <c r="H2447">
        <f ca="1">_xlfn.IFNA(SUMIF(MG_3[Column3],Table6[POINTER],MG_3[TOTAL]),"")</f>
        <v>0</v>
      </c>
      <c r="I2447">
        <f ca="1">SUM(Table6[[#This Row],[AWAL]],Table6[[#This Row],[M_3]])</f>
        <v>0</v>
      </c>
    </row>
    <row r="2448" spans="2:9" hidden="1" x14ac:dyDescent="0.25">
      <c r="B2448" t="e">
        <f ca="1">MATCH(Table6[POINTER],MG_3[Column3],0)</f>
        <v>#N/A</v>
      </c>
      <c r="C24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bntaliaa03212324a58096pcs</v>
      </c>
      <c r="D2448" t="s">
        <v>2407</v>
      </c>
      <c r="E2448" s="1" t="s">
        <v>3369</v>
      </c>
      <c r="F2448">
        <v>0</v>
      </c>
      <c r="H2448">
        <f ca="1">_xlfn.IFNA(SUMIF(MG_3[Column3],Table6[POINTER],MG_3[TOTAL]),"")</f>
        <v>0</v>
      </c>
      <c r="I2448">
        <f ca="1">SUM(Table6[[#This Row],[AWAL]],Table6[[#This Row],[M_3]])</f>
        <v>0</v>
      </c>
    </row>
    <row r="2449" spans="2:9" hidden="1" x14ac:dyDescent="0.25">
      <c r="B2449" t="e">
        <f ca="1">MATCH(Table6[POINTER],MG_3[Column3],0)</f>
        <v>#N/A</v>
      </c>
      <c r="C24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bntaliaa03212526a58096pcs</v>
      </c>
      <c r="D2449" t="s">
        <v>2408</v>
      </c>
      <c r="E2449" s="1" t="s">
        <v>3369</v>
      </c>
      <c r="F2449">
        <v>0</v>
      </c>
      <c r="H2449">
        <f ca="1">_xlfn.IFNA(SUMIF(MG_3[Column3],Table6[POINTER],MG_3[TOTAL]),"")</f>
        <v>0</v>
      </c>
      <c r="I2449">
        <f ca="1">SUM(Table6[[#This Row],[AWAL]],Table6[[#This Row],[M_3]])</f>
        <v>0</v>
      </c>
    </row>
    <row r="2450" spans="2:9" hidden="1" x14ac:dyDescent="0.25">
      <c r="B2450" t="e">
        <f ca="1">MATCH(Table6[POINTER],MG_3[Column3],0)</f>
        <v>#N/A</v>
      </c>
      <c r="C24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bntaliaa03212728a58096pcs</v>
      </c>
      <c r="D2450" t="s">
        <v>2409</v>
      </c>
      <c r="E2450" s="1" t="s">
        <v>3369</v>
      </c>
      <c r="F2450">
        <v>0</v>
      </c>
      <c r="H2450">
        <f ca="1">_xlfn.IFNA(SUMIF(MG_3[Column3],Table6[POINTER],MG_3[TOTAL]),"")</f>
        <v>0</v>
      </c>
      <c r="I2450">
        <f ca="1">SUM(Table6[[#This Row],[AWAL]],Table6[[#This Row],[M_3]])</f>
        <v>0</v>
      </c>
    </row>
    <row r="2451" spans="2:9" hidden="1" x14ac:dyDescent="0.25">
      <c r="B2451" t="e">
        <f ca="1">MATCH(Table6[POINTER],MG_3[Column3],0)</f>
        <v>#N/A</v>
      </c>
      <c r="C24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bntaliaa03212930a55096pcs</v>
      </c>
      <c r="D2451" t="s">
        <v>2410</v>
      </c>
      <c r="E2451" s="1" t="s">
        <v>3369</v>
      </c>
      <c r="F2451">
        <v>0</v>
      </c>
      <c r="H2451">
        <f ca="1">_xlfn.IFNA(SUMIF(MG_3[Column3],Table6[POINTER],MG_3[TOTAL]),"")</f>
        <v>0</v>
      </c>
      <c r="I2451">
        <f ca="1">SUM(Table6[[#This Row],[AWAL]],Table6[[#This Row],[M_3]])</f>
        <v>0</v>
      </c>
    </row>
    <row r="2452" spans="2:9" hidden="1" x14ac:dyDescent="0.25">
      <c r="B2452" t="e">
        <f ca="1">MATCH(Table6[POINTER],MG_3[Column3],0)</f>
        <v>#N/A</v>
      </c>
      <c r="C24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bnwengua5b01643w4pc4w92pc96pcs</v>
      </c>
      <c r="D2452" t="s">
        <v>2411</v>
      </c>
      <c r="E2452" s="1" t="s">
        <v>3369</v>
      </c>
      <c r="F2452">
        <v>0</v>
      </c>
      <c r="H2452">
        <f ca="1">_xlfn.IFNA(SUMIF(MG_3[Column3],Table6[POINTER],MG_3[TOTAL]),"")</f>
        <v>0</v>
      </c>
      <c r="I2452">
        <f ca="1">SUM(Table6[[#This Row],[AWAL]],Table6[[#This Row],[M_3]])</f>
        <v>0</v>
      </c>
    </row>
    <row r="2453" spans="2:9" hidden="1" x14ac:dyDescent="0.25">
      <c r="B2453" t="e">
        <f ca="1">MATCH(Table6[POINTER],MG_3[Column3],0)</f>
        <v>#N/A</v>
      </c>
      <c r="C24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bnsxb72k1352300pc</v>
      </c>
      <c r="D2453" t="s">
        <v>2412</v>
      </c>
      <c r="E2453" s="1" t="s">
        <v>3335</v>
      </c>
      <c r="F2453">
        <v>0</v>
      </c>
      <c r="H2453">
        <f ca="1">_xlfn.IFNA(SUMIF(MG_3[Column3],Table6[POINTER],MG_3[TOTAL]),"")</f>
        <v>0</v>
      </c>
      <c r="I2453">
        <f ca="1">SUM(Table6[[#This Row],[AWAL]],Table6[[#This Row],[M_3]])</f>
        <v>0</v>
      </c>
    </row>
    <row r="2454" spans="2:9" hidden="1" x14ac:dyDescent="0.25">
      <c r="B2454" t="e">
        <f ca="1">MATCH(Table6[POINTER],MG_3[Column3],0)</f>
        <v>#N/A</v>
      </c>
      <c r="C24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bnsxb72k1400300pc</v>
      </c>
      <c r="D2454" t="s">
        <v>2413</v>
      </c>
      <c r="E2454" s="1" t="s">
        <v>3335</v>
      </c>
      <c r="F2454">
        <v>0</v>
      </c>
      <c r="H2454">
        <f ca="1">_xlfn.IFNA(SUMIF(MG_3[Column3],Table6[POINTER],MG_3[TOTAL]),"")</f>
        <v>0</v>
      </c>
      <c r="I2454">
        <f ca="1">SUM(Table6[[#This Row],[AWAL]],Table6[[#This Row],[M_3]])</f>
        <v>0</v>
      </c>
    </row>
    <row r="2455" spans="2:9" hidden="1" x14ac:dyDescent="0.25">
      <c r="B2455" t="e">
        <f ca="1">MATCH(Table6[POINTER],MG_3[Column3],0)</f>
        <v>#N/A</v>
      </c>
      <c r="C24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boxfileenterbentuk8lsn</v>
      </c>
      <c r="D2455" t="s">
        <v>2414</v>
      </c>
      <c r="E2455" s="1" t="s">
        <v>3488</v>
      </c>
      <c r="F2455">
        <v>0</v>
      </c>
      <c r="H2455">
        <f ca="1">_xlfn.IFNA(SUMIF(MG_3[Column3],Table6[POINTER],MG_3[TOTAL]),"")</f>
        <v>0</v>
      </c>
      <c r="I2455">
        <f ca="1">SUM(Table6[[#This Row],[AWAL]],Table6[[#This Row],[M_3]])</f>
        <v>0</v>
      </c>
    </row>
    <row r="2456" spans="2:9" hidden="1" x14ac:dyDescent="0.25">
      <c r="B2456" t="e">
        <f ca="1">MATCH(Table6[POINTER],MG_3[Column3],0)</f>
        <v>#N/A</v>
      </c>
      <c r="C24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boxfileenterkcght1b160pc</v>
      </c>
      <c r="D2456" t="s">
        <v>2415</v>
      </c>
      <c r="E2456" s="1" t="s">
        <v>3316</v>
      </c>
      <c r="F2456">
        <v>0</v>
      </c>
      <c r="H2456">
        <f ca="1">_xlfn.IFNA(SUMIF(MG_3[Column3],Table6[POINTER],MG_3[TOTAL]),"")</f>
        <v>0</v>
      </c>
      <c r="I2456">
        <f ca="1">SUM(Table6[[#This Row],[AWAL]],Table6[[#This Row],[M_3]])</f>
        <v>0</v>
      </c>
    </row>
    <row r="2457" spans="2:9" hidden="1" x14ac:dyDescent="0.25">
      <c r="B2457" t="e">
        <f ca="1">MATCH(Table6[POINTER],MG_3[Column3],0)</f>
        <v>#N/A</v>
      </c>
      <c r="C24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boxfilemt115sb22150324pcs</v>
      </c>
      <c r="D2457" t="s">
        <v>2416</v>
      </c>
      <c r="E2457" s="1" t="s">
        <v>3439</v>
      </c>
      <c r="F2457">
        <v>0</v>
      </c>
      <c r="H2457">
        <f ca="1">_xlfn.IFNA(SUMIF(MG_3[Column3],Table6[POINTER],MG_3[TOTAL]),"")</f>
        <v>0</v>
      </c>
      <c r="I2457">
        <f ca="1">SUM(Table6[[#This Row],[AWAL]],Table6[[#This Row],[M_3]])</f>
        <v>0</v>
      </c>
    </row>
    <row r="2458" spans="2:9" hidden="1" x14ac:dyDescent="0.25">
      <c r="B2458" t="e">
        <f ca="1">MATCH(Table6[POINTER],MG_3[Column3],0)</f>
        <v>#N/A</v>
      </c>
      <c r="C24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boxfilevtech72pc</v>
      </c>
      <c r="D2458" t="s">
        <v>2417</v>
      </c>
      <c r="E2458" s="1" t="s">
        <v>3384</v>
      </c>
      <c r="F2458">
        <v>0</v>
      </c>
      <c r="H2458">
        <f ca="1">_xlfn.IFNA(SUMIF(MG_3[Column3],Table6[POINTER],MG_3[TOTAL]),"")</f>
        <v>0</v>
      </c>
      <c r="I2458">
        <f ca="1">SUM(Table6[[#This Row],[AWAL]],Table6[[#This Row],[M_3]])</f>
        <v>0</v>
      </c>
    </row>
    <row r="2459" spans="2:9" hidden="1" x14ac:dyDescent="0.25">
      <c r="B2459" t="e">
        <f ca="1">MATCH(Table6[POINTER],MG_3[Column3],0)</f>
        <v>#N/A</v>
      </c>
      <c r="C24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bp313144lsn</v>
      </c>
      <c r="D2459" t="s">
        <v>2418</v>
      </c>
      <c r="E2459" s="1" t="s">
        <v>3444</v>
      </c>
      <c r="F2459">
        <v>0</v>
      </c>
      <c r="H2459">
        <f ca="1">_xlfn.IFNA(SUMIF(MG_3[Column3],Table6[POINTER],MG_3[TOTAL]),"")</f>
        <v>0</v>
      </c>
      <c r="I2459">
        <f ca="1">SUM(Table6[[#This Row],[AWAL]],Table6[[#This Row],[M_3]])</f>
        <v>0</v>
      </c>
    </row>
    <row r="2460" spans="2:9" hidden="1" x14ac:dyDescent="0.25">
      <c r="B2460" t="e">
        <f ca="1">MATCH(Table6[POINTER],MG_3[Column3],0)</f>
        <v>#N/A</v>
      </c>
      <c r="C24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bp4wboxp1081108ls</v>
      </c>
      <c r="D2460" t="s">
        <v>2419</v>
      </c>
      <c r="E2460" s="1" t="s">
        <v>3446</v>
      </c>
      <c r="F2460">
        <v>0</v>
      </c>
      <c r="H2460">
        <f ca="1">_xlfn.IFNA(SUMIF(MG_3[Column3],Table6[POINTER],MG_3[TOTAL]),"")</f>
        <v>0</v>
      </c>
      <c r="I2460">
        <f ca="1">SUM(Table6[[#This Row],[AWAL]],Table6[[#This Row],[M_3]])</f>
        <v>0</v>
      </c>
    </row>
    <row r="2461" spans="2:9" hidden="1" x14ac:dyDescent="0.25">
      <c r="B2461" t="e">
        <f ca="1">MATCH(Table6[POINTER],MG_3[Column3],0)</f>
        <v>#N/A</v>
      </c>
      <c r="C24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bp4wtozcha8401144lsn</v>
      </c>
      <c r="D2461" t="s">
        <v>2420</v>
      </c>
      <c r="E2461" s="1" t="s">
        <v>3444</v>
      </c>
      <c r="F2461">
        <v>0</v>
      </c>
      <c r="H2461">
        <f ca="1">_xlfn.IFNA(SUMIF(MG_3[Column3],Table6[POINTER],MG_3[TOTAL]),"")</f>
        <v>0</v>
      </c>
      <c r="I2461">
        <f ca="1">SUM(Table6[[#This Row],[AWAL]],Table6[[#This Row],[M_3]])</f>
        <v>0</v>
      </c>
    </row>
    <row r="2462" spans="2:9" hidden="1" x14ac:dyDescent="0.25">
      <c r="B2462" t="e">
        <f ca="1">MATCH(Table6[POINTER],MG_3[Column3],0)</f>
        <v>#N/A</v>
      </c>
      <c r="C24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bp7035192ls</v>
      </c>
      <c r="D2462" t="s">
        <v>2421</v>
      </c>
      <c r="E2462" s="1" t="s">
        <v>3448</v>
      </c>
      <c r="F2462">
        <v>0</v>
      </c>
      <c r="H2462">
        <f ca="1">_xlfn.IFNA(SUMIF(MG_3[Column3],Table6[POINTER],MG_3[TOTAL]),"")</f>
        <v>0</v>
      </c>
      <c r="I2462">
        <f ca="1">SUM(Table6[[#This Row],[AWAL]],Table6[[#This Row],[M_3]])</f>
        <v>0</v>
      </c>
    </row>
    <row r="2463" spans="2:9" hidden="1" x14ac:dyDescent="0.25">
      <c r="B2463" t="e">
        <f ca="1">MATCH(Table6[POINTER],MG_3[Column3],0)</f>
        <v>#N/A</v>
      </c>
      <c r="C24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bp7054192ls</v>
      </c>
      <c r="D2463" t="s">
        <v>2422</v>
      </c>
      <c r="E2463" s="1" t="s">
        <v>3448</v>
      </c>
      <c r="F2463">
        <v>0</v>
      </c>
      <c r="H2463">
        <f ca="1">_xlfn.IFNA(SUMIF(MG_3[Column3],Table6[POINTER],MG_3[TOTAL]),"")</f>
        <v>0</v>
      </c>
      <c r="I2463">
        <f ca="1">SUM(Table6[[#This Row],[AWAL]],Table6[[#This Row],[M_3]])</f>
        <v>0</v>
      </c>
    </row>
    <row r="2464" spans="2:9" hidden="1" x14ac:dyDescent="0.25">
      <c r="B2464" t="e">
        <f ca="1">MATCH(Table6[POINTER],MG_3[Column3],0)</f>
        <v>#N/A</v>
      </c>
      <c r="C24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bp9127gantungangading144lsn</v>
      </c>
      <c r="D2464" t="s">
        <v>2423</v>
      </c>
      <c r="E2464" s="1" t="s">
        <v>3444</v>
      </c>
      <c r="F2464">
        <v>0</v>
      </c>
      <c r="H2464">
        <f ca="1">_xlfn.IFNA(SUMIF(MG_3[Column3],Table6[POINTER],MG_3[TOTAL]),"")</f>
        <v>0</v>
      </c>
      <c r="I2464">
        <f ca="1">SUM(Table6[[#This Row],[AWAL]],Table6[[#This Row],[M_3]])</f>
        <v>0</v>
      </c>
    </row>
    <row r="2465" spans="2:9" hidden="1" x14ac:dyDescent="0.25">
      <c r="B2465" t="e">
        <f ca="1">MATCH(Table6[POINTER],MG_3[Column3],0)</f>
        <v>#N/A</v>
      </c>
      <c r="C24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bp99096gantungangading144lsn</v>
      </c>
      <c r="D2465" t="s">
        <v>2424</v>
      </c>
      <c r="E2465" s="1" t="s">
        <v>3444</v>
      </c>
      <c r="F2465">
        <v>0</v>
      </c>
      <c r="H2465">
        <f ca="1">_xlfn.IFNA(SUMIF(MG_3[Column3],Table6[POINTER],MG_3[TOTAL]),"")</f>
        <v>0</v>
      </c>
      <c r="I2465">
        <f ca="1">SUM(Table6[[#This Row],[AWAL]],Table6[[#This Row],[M_3]])</f>
        <v>0</v>
      </c>
    </row>
    <row r="2466" spans="2:9" hidden="1" x14ac:dyDescent="0.25">
      <c r="B2466" t="e">
        <f ca="1">MATCH(Table6[POINTER],MG_3[Column3],0)</f>
        <v>#N/A</v>
      </c>
      <c r="C24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bp9944warna96lsn</v>
      </c>
      <c r="D2466" t="s">
        <v>2425</v>
      </c>
      <c r="E2466" s="1" t="s">
        <v>3469</v>
      </c>
      <c r="F2466">
        <v>0</v>
      </c>
      <c r="H2466">
        <f ca="1">_xlfn.IFNA(SUMIF(MG_3[Column3],Table6[POINTER],MG_3[TOTAL]),"")</f>
        <v>0</v>
      </c>
      <c r="I2466">
        <f ca="1">SUM(Table6[[#This Row],[AWAL]],Table6[[#This Row],[M_3]])</f>
        <v>0</v>
      </c>
    </row>
    <row r="2467" spans="2:9" hidden="1" x14ac:dyDescent="0.25">
      <c r="B2467" t="e">
        <f ca="1">MATCH(Table6[POINTER],MG_3[Column3],0)</f>
        <v>#N/A</v>
      </c>
      <c r="C24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bpaodm020ht144ls</v>
      </c>
      <c r="D2467" t="s">
        <v>2426</v>
      </c>
      <c r="E2467" s="1" t="s">
        <v>3359</v>
      </c>
      <c r="F2467">
        <v>0</v>
      </c>
      <c r="H2467">
        <f ca="1">_xlfn.IFNA(SUMIF(MG_3[Column3],Table6[POINTER],MG_3[TOTAL]),"")</f>
        <v>0</v>
      </c>
      <c r="I2467">
        <f ca="1">SUM(Table6[[#This Row],[AWAL]],Table6[[#This Row],[M_3]])</f>
        <v>0</v>
      </c>
    </row>
    <row r="2468" spans="2:9" hidden="1" x14ac:dyDescent="0.25">
      <c r="B2468" t="e">
        <f ca="1">MATCH(Table6[POINTER],MG_3[Column3],0)</f>
        <v>#N/A</v>
      </c>
      <c r="C24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bpcoshcs8503144ls</v>
      </c>
      <c r="D2468" t="s">
        <v>2427</v>
      </c>
      <c r="E2468" s="1" t="s">
        <v>3359</v>
      </c>
      <c r="F2468">
        <v>0</v>
      </c>
      <c r="H2468">
        <f ca="1">_xlfn.IFNA(SUMIF(MG_3[Column3],Table6[POINTER],MG_3[TOTAL]),"")</f>
        <v>0</v>
      </c>
      <c r="I2468">
        <f ca="1">SUM(Table6[[#This Row],[AWAL]],Table6[[#This Row],[M_3]])</f>
        <v>0</v>
      </c>
    </row>
    <row r="2469" spans="2:9" hidden="1" x14ac:dyDescent="0.25">
      <c r="B2469" t="e">
        <f ca="1">MATCH(Table6[POINTER],MG_3[Column3],0)</f>
        <v>#N/A</v>
      </c>
      <c r="C24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bpcoshcs8601144ls</v>
      </c>
      <c r="D2469" t="s">
        <v>2428</v>
      </c>
      <c r="E2469" s="1" t="s">
        <v>3359</v>
      </c>
      <c r="F2469">
        <v>0</v>
      </c>
      <c r="H2469">
        <f ca="1">_xlfn.IFNA(SUMIF(MG_3[Column3],Table6[POINTER],MG_3[TOTAL]),"")</f>
        <v>0</v>
      </c>
      <c r="I2469">
        <f ca="1">SUM(Table6[[#This Row],[AWAL]],Table6[[#This Row],[M_3]])</f>
        <v>0</v>
      </c>
    </row>
    <row r="2470" spans="2:9" hidden="1" x14ac:dyDescent="0.25">
      <c r="B2470" t="e">
        <f ca="1">MATCH(Table6[POINTER],MG_3[Column3],0)</f>
        <v>#N/A</v>
      </c>
      <c r="C24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bpcoshcsg10144ls</v>
      </c>
      <c r="D2470" t="s">
        <v>2429</v>
      </c>
      <c r="E2470" s="1" t="s">
        <v>3359</v>
      </c>
      <c r="F2470">
        <v>0</v>
      </c>
      <c r="H2470">
        <f ca="1">_xlfn.IFNA(SUMIF(MG_3[Column3],Table6[POINTER],MG_3[TOTAL]),"")</f>
        <v>0</v>
      </c>
      <c r="I2470">
        <f ca="1">SUM(Table6[[#This Row],[AWAL]],Table6[[#This Row],[M_3]])</f>
        <v>0</v>
      </c>
    </row>
    <row r="2471" spans="2:9" hidden="1" x14ac:dyDescent="0.25">
      <c r="B2471" t="e">
        <f ca="1">MATCH(Table6[POINTER],MG_3[Column3],0)</f>
        <v>#N/A</v>
      </c>
      <c r="C24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bpdtian801144lsn</v>
      </c>
      <c r="D2471" t="s">
        <v>2430</v>
      </c>
      <c r="E2471" s="1" t="s">
        <v>3444</v>
      </c>
      <c r="F2471">
        <v>0</v>
      </c>
      <c r="H2471">
        <f ca="1">_xlfn.IFNA(SUMIF(MG_3[Column3],Table6[POINTER],MG_3[TOTAL]),"")</f>
        <v>0</v>
      </c>
      <c r="I2471">
        <f ca="1">SUM(Table6[[#This Row],[AWAL]],Table6[[#This Row],[M_3]])</f>
        <v>0</v>
      </c>
    </row>
    <row r="2472" spans="2:9" hidden="1" x14ac:dyDescent="0.25">
      <c r="B2472" t="e">
        <f ca="1">MATCH(Table6[POINTER],MG_3[Column3],0)</f>
        <v>#N/A</v>
      </c>
      <c r="C24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bpdb550biasa</v>
      </c>
      <c r="D2472" t="s">
        <v>2431</v>
      </c>
      <c r="E2472" s="1"/>
      <c r="F2472">
        <v>0</v>
      </c>
      <c r="H2472">
        <f ca="1">_xlfn.IFNA(SUMIF(MG_3[Column3],Table6[POINTER],MG_3[TOTAL]),"")</f>
        <v>0</v>
      </c>
      <c r="I2472">
        <f ca="1">SUM(Table6[[#This Row],[AWAL]],Table6[[#This Row],[M_3]])</f>
        <v>0</v>
      </c>
    </row>
    <row r="2473" spans="2:9" hidden="1" x14ac:dyDescent="0.25">
      <c r="B2473" t="e">
        <f ca="1">MATCH(Table6[POINTER],MG_3[Column3],0)</f>
        <v>#N/A</v>
      </c>
      <c r="C24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bpdbgp900144lsn</v>
      </c>
      <c r="D2473" t="s">
        <v>2432</v>
      </c>
      <c r="E2473" s="1" t="s">
        <v>3444</v>
      </c>
      <c r="F2473">
        <v>0</v>
      </c>
      <c r="H2473">
        <f ca="1">_xlfn.IFNA(SUMIF(MG_3[Column3],Table6[POINTER],MG_3[TOTAL]),"")</f>
        <v>0</v>
      </c>
      <c r="I2473">
        <f ca="1">SUM(Table6[[#This Row],[AWAL]],Table6[[#This Row],[M_3]])</f>
        <v>0</v>
      </c>
    </row>
    <row r="2474" spans="2:9" hidden="1" x14ac:dyDescent="0.25">
      <c r="B2474" t="e">
        <f ca="1">MATCH(Table6[POINTER],MG_3[Column3],0)</f>
        <v>#N/A</v>
      </c>
      <c r="C24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bpdeboss550refill120ls</v>
      </c>
      <c r="D2474" t="s">
        <v>2433</v>
      </c>
      <c r="E2474" s="1" t="s">
        <v>3329</v>
      </c>
      <c r="F2474">
        <v>0</v>
      </c>
      <c r="H2474">
        <f ca="1">_xlfn.IFNA(SUMIF(MG_3[Column3],Table6[POINTER],MG_3[TOTAL]),"")</f>
        <v>0</v>
      </c>
      <c r="I2474">
        <f ca="1">SUM(Table6[[#This Row],[AWAL]],Table6[[#This Row],[M_3]])</f>
        <v>0</v>
      </c>
    </row>
    <row r="2475" spans="2:9" hidden="1" x14ac:dyDescent="0.25">
      <c r="B2475" t="e">
        <f ca="1">MATCH(Table6[POINTER],MG_3[Column3],0)</f>
        <v>#N/A</v>
      </c>
      <c r="C24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bpdebossg07120lsn</v>
      </c>
      <c r="D2475" t="s">
        <v>2434</v>
      </c>
      <c r="E2475" s="1" t="s">
        <v>3455</v>
      </c>
      <c r="F2475">
        <v>0</v>
      </c>
      <c r="H2475">
        <f ca="1">_xlfn.IFNA(SUMIF(MG_3[Column3],Table6[POINTER],MG_3[TOTAL]),"")</f>
        <v>0</v>
      </c>
      <c r="I2475">
        <f ca="1">SUM(Table6[[#This Row],[AWAL]],Table6[[#This Row],[M_3]])</f>
        <v>0</v>
      </c>
    </row>
    <row r="2476" spans="2:9" hidden="1" x14ac:dyDescent="0.25">
      <c r="B2476" t="e">
        <f ca="1">MATCH(Table6[POINTER],MG_3[Column3],0)</f>
        <v>#N/A</v>
      </c>
      <c r="C24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bpdebossgb05120lsn</v>
      </c>
      <c r="D2476" t="s">
        <v>2435</v>
      </c>
      <c r="E2476" s="1" t="s">
        <v>3455</v>
      </c>
      <c r="F2476">
        <v>0</v>
      </c>
      <c r="H2476">
        <f ca="1">_xlfn.IFNA(SUMIF(MG_3[Column3],Table6[POINTER],MG_3[TOTAL]),"")</f>
        <v>0</v>
      </c>
      <c r="I2476">
        <f ca="1">SUM(Table6[[#This Row],[AWAL]],Table6[[#This Row],[M_3]])</f>
        <v>0</v>
      </c>
    </row>
    <row r="2477" spans="2:9" hidden="1" x14ac:dyDescent="0.25">
      <c r="B2477" t="e">
        <f ca="1">MATCH(Table6[POINTER],MG_3[Column3],0)</f>
        <v>#N/A</v>
      </c>
      <c r="C24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bpdebozzdbg05120lsn</v>
      </c>
      <c r="D2477" t="s">
        <v>2436</v>
      </c>
      <c r="E2477" s="1" t="s">
        <v>3455</v>
      </c>
      <c r="F2477">
        <v>0</v>
      </c>
      <c r="H2477">
        <f ca="1">_xlfn.IFNA(SUMIF(MG_3[Column3],Table6[POINTER],MG_3[TOTAL]),"")</f>
        <v>0</v>
      </c>
      <c r="I2477">
        <f ca="1">SUM(Table6[[#This Row],[AWAL]],Table6[[#This Row],[M_3]])</f>
        <v>0</v>
      </c>
    </row>
    <row r="2478" spans="2:9" hidden="1" x14ac:dyDescent="0.25">
      <c r="B2478" t="e">
        <f ca="1">MATCH(Table6[POINTER],MG_3[Column3],0)</f>
        <v>#N/A</v>
      </c>
      <c r="C24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bpdebozzdbg08120lsn</v>
      </c>
      <c r="D2478" t="s">
        <v>2437</v>
      </c>
      <c r="E2478" s="1" t="s">
        <v>3455</v>
      </c>
      <c r="F2478">
        <v>0</v>
      </c>
      <c r="H2478">
        <f ca="1">_xlfn.IFNA(SUMIF(MG_3[Column3],Table6[POINTER],MG_3[TOTAL]),"")</f>
        <v>0</v>
      </c>
      <c r="I2478">
        <f ca="1">SUM(Table6[[#This Row],[AWAL]],Table6[[#This Row],[M_3]])</f>
        <v>0</v>
      </c>
    </row>
    <row r="2479" spans="2:9" hidden="1" x14ac:dyDescent="0.25">
      <c r="B2479" t="e">
        <f ca="1">MATCH(Table6[POINTER],MG_3[Column3],0)</f>
        <v>#N/A</v>
      </c>
      <c r="C24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bpfinetech03htdonga96lsn</v>
      </c>
      <c r="D2479" t="s">
        <v>2438</v>
      </c>
      <c r="E2479" s="1" t="s">
        <v>3469</v>
      </c>
      <c r="F2479">
        <v>0</v>
      </c>
      <c r="H2479">
        <f ca="1">_xlfn.IFNA(SUMIF(MG_3[Column3],Table6[POINTER],MG_3[TOTAL]),"")</f>
        <v>0</v>
      </c>
      <c r="I2479">
        <f ca="1">SUM(Table6[[#This Row],[AWAL]],Table6[[#This Row],[M_3]])</f>
        <v>0</v>
      </c>
    </row>
    <row r="2480" spans="2:9" hidden="1" x14ac:dyDescent="0.25">
      <c r="B2480" t="e">
        <f ca="1">MATCH(Table6[POINTER],MG_3[Column3],0)</f>
        <v>#N/A</v>
      </c>
      <c r="C24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bpgelcsg163144lsn</v>
      </c>
      <c r="D2480" t="s">
        <v>2439</v>
      </c>
      <c r="E2480" s="1" t="s">
        <v>3444</v>
      </c>
      <c r="F2480">
        <v>0</v>
      </c>
      <c r="H2480">
        <f ca="1">_xlfn.IFNA(SUMIF(MG_3[Column3],Table6[POINTER],MG_3[TOTAL]),"")</f>
        <v>0</v>
      </c>
      <c r="I2480">
        <f ca="1">SUM(Table6[[#This Row],[AWAL]],Table6[[#This Row],[M_3]])</f>
        <v>0</v>
      </c>
    </row>
    <row r="2481" spans="2:9" hidden="1" x14ac:dyDescent="0.25">
      <c r="B2481" t="e">
        <f ca="1">MATCH(Table6[POINTER],MG_3[Column3],0)</f>
        <v>#N/A</v>
      </c>
      <c r="C24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bpgelcsg165144lsn</v>
      </c>
      <c r="D2481" t="s">
        <v>2440</v>
      </c>
      <c r="E2481" s="1" t="s">
        <v>3444</v>
      </c>
      <c r="F2481">
        <v>0</v>
      </c>
      <c r="H2481">
        <f ca="1">_xlfn.IFNA(SUMIF(MG_3[Column3],Table6[POINTER],MG_3[TOTAL]),"")</f>
        <v>0</v>
      </c>
      <c r="I2481">
        <f ca="1">SUM(Table6[[#This Row],[AWAL]],Table6[[#This Row],[M_3]])</f>
        <v>0</v>
      </c>
    </row>
    <row r="2482" spans="2:9" hidden="1" x14ac:dyDescent="0.25">
      <c r="B2482" t="e">
        <f ca="1">MATCH(Table6[POINTER],MG_3[Column3],0)</f>
        <v>#N/A</v>
      </c>
      <c r="C24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bpgelcsg167144lsn</v>
      </c>
      <c r="D2482" t="s">
        <v>2441</v>
      </c>
      <c r="E2482" s="1" t="s">
        <v>3444</v>
      </c>
      <c r="F2482">
        <v>0</v>
      </c>
      <c r="H2482">
        <f ca="1">_xlfn.IFNA(SUMIF(MG_3[Column3],Table6[POINTER],MG_3[TOTAL]),"")</f>
        <v>0</v>
      </c>
      <c r="I2482">
        <f ca="1">SUM(Table6[[#This Row],[AWAL]],Table6[[#This Row],[M_3]])</f>
        <v>0</v>
      </c>
    </row>
    <row r="2483" spans="2:9" hidden="1" x14ac:dyDescent="0.25">
      <c r="B2483" t="e">
        <f ca="1">MATCH(Table6[POINTER],MG_3[Column3],0)</f>
        <v>#N/A</v>
      </c>
      <c r="C24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bpgelcsg168144lsn</v>
      </c>
      <c r="D2483" t="s">
        <v>2442</v>
      </c>
      <c r="E2483" s="1" t="s">
        <v>3444</v>
      </c>
      <c r="F2483">
        <v>0</v>
      </c>
      <c r="H2483">
        <f ca="1">_xlfn.IFNA(SUMIF(MG_3[Column3],Table6[POINTER],MG_3[TOTAL]),"")</f>
        <v>0</v>
      </c>
      <c r="I2483">
        <f ca="1">SUM(Table6[[#This Row],[AWAL]],Table6[[#This Row],[M_3]])</f>
        <v>0</v>
      </c>
    </row>
    <row r="2484" spans="2:9" hidden="1" x14ac:dyDescent="0.25">
      <c r="B2484" t="e">
        <f ca="1">MATCH(Table6[POINTER],MG_3[Column3],0)</f>
        <v>#N/A</v>
      </c>
      <c r="C24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bpgeldebozz07530120ls</v>
      </c>
      <c r="D2484" t="s">
        <v>2443</v>
      </c>
      <c r="E2484" s="1" t="s">
        <v>3329</v>
      </c>
      <c r="F2484">
        <v>0</v>
      </c>
      <c r="H2484">
        <f ca="1">_xlfn.IFNA(SUMIF(MG_3[Column3],Table6[POINTER],MG_3[TOTAL]),"")</f>
        <v>0</v>
      </c>
      <c r="I2484">
        <f ca="1">SUM(Table6[[#This Row],[AWAL]],Table6[[#This Row],[M_3]])</f>
        <v>0</v>
      </c>
    </row>
    <row r="2485" spans="2:9" hidden="1" x14ac:dyDescent="0.25">
      <c r="B2485" t="e">
        <f ca="1">MATCH(Table6[POINTER],MG_3[Column3],0)</f>
        <v>#N/A</v>
      </c>
      <c r="C24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bpgelkoxikxgp926144lsn</v>
      </c>
      <c r="D2485" t="s">
        <v>2444</v>
      </c>
      <c r="E2485" s="1" t="s">
        <v>3444</v>
      </c>
      <c r="F2485">
        <v>0</v>
      </c>
      <c r="H2485">
        <f ca="1">_xlfn.IFNA(SUMIF(MG_3[Column3],Table6[POINTER],MG_3[TOTAL]),"")</f>
        <v>0</v>
      </c>
      <c r="I2485">
        <f ca="1">SUM(Table6[[#This Row],[AWAL]],Table6[[#This Row],[M_3]])</f>
        <v>0</v>
      </c>
    </row>
    <row r="2486" spans="2:9" hidden="1" x14ac:dyDescent="0.25">
      <c r="B2486" t="e">
        <f ca="1">MATCH(Table6[POINTER],MG_3[Column3],0)</f>
        <v>#N/A</v>
      </c>
      <c r="C24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bpgelkoxikxgp927144lsn</v>
      </c>
      <c r="D2486" t="s">
        <v>2445</v>
      </c>
      <c r="E2486" s="1" t="s">
        <v>3444</v>
      </c>
      <c r="F2486">
        <v>0</v>
      </c>
      <c r="H2486">
        <f ca="1">_xlfn.IFNA(SUMIF(MG_3[Column3],Table6[POINTER],MG_3[TOTAL]),"")</f>
        <v>0</v>
      </c>
      <c r="I2486">
        <f ca="1">SUM(Table6[[#This Row],[AWAL]],Table6[[#This Row],[M_3]])</f>
        <v>0</v>
      </c>
    </row>
    <row r="2487" spans="2:9" hidden="1" x14ac:dyDescent="0.25">
      <c r="B2487" t="e">
        <f ca="1">MATCH(Table6[POINTER],MG_3[Column3],0)</f>
        <v>#N/A</v>
      </c>
      <c r="C24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bpgelkoxikxgp928144lsn</v>
      </c>
      <c r="D2487" t="s">
        <v>2446</v>
      </c>
      <c r="E2487" s="1" t="s">
        <v>3444</v>
      </c>
      <c r="F2487">
        <v>0</v>
      </c>
      <c r="H2487">
        <f ca="1">_xlfn.IFNA(SUMIF(MG_3[Column3],Table6[POINTER],MG_3[TOTAL]),"")</f>
        <v>0</v>
      </c>
      <c r="I2487">
        <f ca="1">SUM(Table6[[#This Row],[AWAL]],Table6[[#This Row],[M_3]])</f>
        <v>0</v>
      </c>
    </row>
    <row r="2488" spans="2:9" hidden="1" x14ac:dyDescent="0.25">
      <c r="B2488" t="e">
        <f ca="1">MATCH(Table6[POINTER],MG_3[Column3],0)</f>
        <v>#N/A</v>
      </c>
      <c r="C24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bpgelkoxikxgp929144lsn</v>
      </c>
      <c r="D2488" t="s">
        <v>2447</v>
      </c>
      <c r="E2488" s="1" t="s">
        <v>3444</v>
      </c>
      <c r="F2488">
        <v>0</v>
      </c>
      <c r="H2488">
        <f ca="1">_xlfn.IFNA(SUMIF(MG_3[Column3],Table6[POINTER],MG_3[TOTAL]),"")</f>
        <v>0</v>
      </c>
      <c r="I2488">
        <f ca="1">SUM(Table6[[#This Row],[AWAL]],Table6[[#This Row],[M_3]])</f>
        <v>0</v>
      </c>
    </row>
    <row r="2489" spans="2:9" hidden="1" x14ac:dyDescent="0.25">
      <c r="B2489" t="e">
        <f ca="1">MATCH(Table6[POINTER],MG_3[Column3],0)</f>
        <v>#N/A</v>
      </c>
      <c r="C24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bpgelkoxikxgp930144lsn</v>
      </c>
      <c r="D2489" t="s">
        <v>2448</v>
      </c>
      <c r="E2489" s="1" t="s">
        <v>3444</v>
      </c>
      <c r="F2489">
        <v>0</v>
      </c>
      <c r="H2489">
        <f ca="1">_xlfn.IFNA(SUMIF(MG_3[Column3],Table6[POINTER],MG_3[TOTAL]),"")</f>
        <v>0</v>
      </c>
      <c r="I2489">
        <f ca="1">SUM(Table6[[#This Row],[AWAL]],Table6[[#This Row],[M_3]])</f>
        <v>0</v>
      </c>
    </row>
    <row r="2490" spans="2:9" hidden="1" x14ac:dyDescent="0.25">
      <c r="B2490" t="e">
        <f ca="1">MATCH(Table6[POINTER],MG_3[Column3],0)</f>
        <v>#N/A</v>
      </c>
      <c r="C24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bpgelsq103paris144lsn</v>
      </c>
      <c r="D2490" t="s">
        <v>2449</v>
      </c>
      <c r="E2490" s="1" t="s">
        <v>3444</v>
      </c>
      <c r="F2490">
        <v>0</v>
      </c>
      <c r="H2490">
        <f ca="1">_xlfn.IFNA(SUMIF(MG_3[Column3],Table6[POINTER],MG_3[TOTAL]),"")</f>
        <v>0</v>
      </c>
      <c r="I2490">
        <f ca="1">SUM(Table6[[#This Row],[AWAL]],Table6[[#This Row],[M_3]])</f>
        <v>0</v>
      </c>
    </row>
    <row r="2491" spans="2:9" hidden="1" x14ac:dyDescent="0.25">
      <c r="B2491" t="e">
        <f ca="1">MATCH(Table6[POINTER],MG_3[Column3],0)</f>
        <v>#N/A</v>
      </c>
      <c r="C24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bpgelsq112popcorn144lsn</v>
      </c>
      <c r="D2491" t="s">
        <v>2450</v>
      </c>
      <c r="E2491" s="1" t="s">
        <v>3444</v>
      </c>
      <c r="F2491">
        <v>0</v>
      </c>
      <c r="H2491">
        <f ca="1">_xlfn.IFNA(SUMIF(MG_3[Column3],Table6[POINTER],MG_3[TOTAL]),"")</f>
        <v>0</v>
      </c>
      <c r="I2491">
        <f ca="1">SUM(Table6[[#This Row],[AWAL]],Table6[[#This Row],[M_3]])</f>
        <v>0</v>
      </c>
    </row>
    <row r="2492" spans="2:9" hidden="1" x14ac:dyDescent="0.25">
      <c r="B2492" t="e">
        <f ca="1">MATCH(Table6[POINTER],MG_3[Column3],0)</f>
        <v>#N/A</v>
      </c>
      <c r="C24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bpgelsq116hijabcute144lsn</v>
      </c>
      <c r="D2492" t="s">
        <v>2451</v>
      </c>
      <c r="E2492" s="1" t="s">
        <v>3444</v>
      </c>
      <c r="F2492">
        <v>0</v>
      </c>
      <c r="H2492">
        <f ca="1">_xlfn.IFNA(SUMIF(MG_3[Column3],Table6[POINTER],MG_3[TOTAL]),"")</f>
        <v>0</v>
      </c>
      <c r="I2492">
        <f ca="1">SUM(Table6[[#This Row],[AWAL]],Table6[[#This Row],[M_3]])</f>
        <v>0</v>
      </c>
    </row>
    <row r="2493" spans="2:9" hidden="1" x14ac:dyDescent="0.25">
      <c r="B2493" t="e">
        <f ca="1">MATCH(Table6[POINTER],MG_3[Column3],0)</f>
        <v>#N/A</v>
      </c>
      <c r="C24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bpgelsq118owlcute144lsn</v>
      </c>
      <c r="D2493" t="s">
        <v>2452</v>
      </c>
      <c r="E2493" s="1" t="s">
        <v>3444</v>
      </c>
      <c r="F2493">
        <v>0</v>
      </c>
      <c r="H2493">
        <f ca="1">_xlfn.IFNA(SUMIF(MG_3[Column3],Table6[POINTER],MG_3[TOTAL]),"")</f>
        <v>0</v>
      </c>
      <c r="I2493">
        <f ca="1">SUM(Table6[[#This Row],[AWAL]],Table6[[#This Row],[M_3]])</f>
        <v>0</v>
      </c>
    </row>
    <row r="2494" spans="2:9" hidden="1" x14ac:dyDescent="0.25">
      <c r="B2494" t="e">
        <f ca="1">MATCH(Table6[POINTER],MG_3[Column3],0)</f>
        <v>#N/A</v>
      </c>
      <c r="C24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bpgelsq119robotcross144lsn</v>
      </c>
      <c r="D2494" t="s">
        <v>2453</v>
      </c>
      <c r="E2494" s="1" t="s">
        <v>3444</v>
      </c>
      <c r="F2494">
        <v>0</v>
      </c>
      <c r="H2494">
        <f ca="1">_xlfn.IFNA(SUMIF(MG_3[Column3],Table6[POINTER],MG_3[TOTAL]),"")</f>
        <v>0</v>
      </c>
      <c r="I2494">
        <f ca="1">SUM(Table6[[#This Row],[AWAL]],Table6[[#This Row],[M_3]])</f>
        <v>0</v>
      </c>
    </row>
    <row r="2495" spans="2:9" hidden="1" x14ac:dyDescent="0.25">
      <c r="B2495" t="e">
        <f ca="1">MATCH(Table6[POINTER],MG_3[Column3],0)</f>
        <v>#N/A</v>
      </c>
      <c r="C24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bpgelsq120united144lsn</v>
      </c>
      <c r="D2495" t="s">
        <v>2454</v>
      </c>
      <c r="E2495" s="1" t="s">
        <v>3444</v>
      </c>
      <c r="F2495">
        <v>0</v>
      </c>
      <c r="H2495">
        <f ca="1">_xlfn.IFNA(SUMIF(MG_3[Column3],Table6[POINTER],MG_3[TOTAL]),"")</f>
        <v>0</v>
      </c>
      <c r="I2495">
        <f ca="1">SUM(Table6[[#This Row],[AWAL]],Table6[[#This Row],[M_3]])</f>
        <v>0</v>
      </c>
    </row>
    <row r="2496" spans="2:9" hidden="1" x14ac:dyDescent="0.25">
      <c r="B2496" t="e">
        <f ca="1">MATCH(Table6[POINTER],MG_3[Column3],0)</f>
        <v>#N/A</v>
      </c>
      <c r="C24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bpgelsq203retro144lsn</v>
      </c>
      <c r="D2496" t="s">
        <v>2455</v>
      </c>
      <c r="E2496" s="1" t="s">
        <v>3444</v>
      </c>
      <c r="F2496">
        <v>0</v>
      </c>
      <c r="H2496">
        <f ca="1">_xlfn.IFNA(SUMIF(MG_3[Column3],Table6[POINTER],MG_3[TOTAL]),"")</f>
        <v>0</v>
      </c>
      <c r="I2496">
        <f ca="1">SUM(Table6[[#This Row],[AWAL]],Table6[[#This Row],[M_3]])</f>
        <v>0</v>
      </c>
    </row>
    <row r="2497" spans="2:9" hidden="1" x14ac:dyDescent="0.25">
      <c r="B2497" t="e">
        <f ca="1">MATCH(Table6[POINTER],MG_3[Column3],0)</f>
        <v>#N/A</v>
      </c>
      <c r="C24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bpgelsq204vintage144lsn</v>
      </c>
      <c r="D2497" t="s">
        <v>2456</v>
      </c>
      <c r="E2497" s="1" t="s">
        <v>3444</v>
      </c>
      <c r="F2497">
        <v>0</v>
      </c>
      <c r="H2497">
        <f ca="1">_xlfn.IFNA(SUMIF(MG_3[Column3],Table6[POINTER],MG_3[TOTAL]),"")</f>
        <v>0</v>
      </c>
      <c r="I2497">
        <f ca="1">SUM(Table6[[#This Row],[AWAL]],Table6[[#This Row],[M_3]])</f>
        <v>0</v>
      </c>
    </row>
    <row r="2498" spans="2:9" hidden="1" x14ac:dyDescent="0.25">
      <c r="B2498" t="e">
        <f ca="1">MATCH(Table6[POINTER],MG_3[Column3],0)</f>
        <v>#N/A</v>
      </c>
      <c r="C24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bpgelsq205teencute144lsn</v>
      </c>
      <c r="D2498" t="s">
        <v>2457</v>
      </c>
      <c r="E2498" s="1" t="s">
        <v>3444</v>
      </c>
      <c r="F2498">
        <v>0</v>
      </c>
      <c r="H2498">
        <f ca="1">_xlfn.IFNA(SUMIF(MG_3[Column3],Table6[POINTER],MG_3[TOTAL]),"")</f>
        <v>0</v>
      </c>
      <c r="I2498">
        <f ca="1">SUM(Table6[[#This Row],[AWAL]],Table6[[#This Row],[M_3]])</f>
        <v>0</v>
      </c>
    </row>
    <row r="2499" spans="2:9" hidden="1" x14ac:dyDescent="0.25">
      <c r="B2499" t="e">
        <f ca="1">MATCH(Table6[POINTER],MG_3[Column3],0)</f>
        <v>#N/A</v>
      </c>
      <c r="C24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bpgelsq812candynow144lsn</v>
      </c>
      <c r="D2499" t="s">
        <v>2458</v>
      </c>
      <c r="E2499" s="1" t="s">
        <v>3444</v>
      </c>
      <c r="F2499">
        <v>0</v>
      </c>
      <c r="H2499">
        <f ca="1">_xlfn.IFNA(SUMIF(MG_3[Column3],Table6[POINTER],MG_3[TOTAL]),"")</f>
        <v>0</v>
      </c>
      <c r="I2499">
        <f ca="1">SUM(Table6[[#This Row],[AWAL]],Table6[[#This Row],[M_3]])</f>
        <v>0</v>
      </c>
    </row>
    <row r="2500" spans="2:9" hidden="1" x14ac:dyDescent="0.25">
      <c r="B2500" t="e">
        <f ca="1">MATCH(Table6[POINTER],MG_3[Column3],0)</f>
        <v>#N/A</v>
      </c>
      <c r="C25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bpgeltf342b96lsn</v>
      </c>
      <c r="D2500" t="s">
        <v>2459</v>
      </c>
      <c r="E2500" s="1" t="s">
        <v>3469</v>
      </c>
      <c r="F2500">
        <v>0</v>
      </c>
      <c r="H2500">
        <f ca="1">_xlfn.IFNA(SUMIF(MG_3[Column3],Table6[POINTER],MG_3[TOTAL]),"")</f>
        <v>0</v>
      </c>
      <c r="I2500">
        <f ca="1">SUM(Table6[[#This Row],[AWAL]],Table6[[#This Row],[M_3]])</f>
        <v>0</v>
      </c>
    </row>
    <row r="2501" spans="2:9" hidden="1" x14ac:dyDescent="0.25">
      <c r="B2501" t="e">
        <f ca="1">MATCH(Table6[POINTER],MG_3[Column3],0)</f>
        <v>#N/A</v>
      </c>
      <c r="C25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bpgeltf1190hitek03mmbiru96lsn</v>
      </c>
      <c r="D2501" t="s">
        <v>2488</v>
      </c>
      <c r="E2501" s="1" t="s">
        <v>3469</v>
      </c>
      <c r="F2501">
        <v>0</v>
      </c>
      <c r="H2501">
        <f ca="1">_xlfn.IFNA(SUMIF(MG_3[Column3],Table6[POINTER],MG_3[TOTAL]),"")</f>
        <v>0</v>
      </c>
      <c r="I2501">
        <f ca="1">SUM(Table6[[#This Row],[AWAL]],Table6[[#This Row],[M_3]])</f>
        <v>0</v>
      </c>
    </row>
    <row r="2502" spans="2:9" hidden="1" x14ac:dyDescent="0.25">
      <c r="B2502" t="e">
        <f ca="1">MATCH(Table6[POINTER],MG_3[Column3],0)</f>
        <v>#N/A</v>
      </c>
      <c r="C25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bpgeltf1190hitek03mmhitam96lsn</v>
      </c>
      <c r="D2502" t="s">
        <v>2492</v>
      </c>
      <c r="E2502" s="1" t="s">
        <v>3469</v>
      </c>
      <c r="F2502">
        <v>0</v>
      </c>
      <c r="H2502">
        <f ca="1">_xlfn.IFNA(SUMIF(MG_3[Column3],Table6[POINTER],MG_3[TOTAL]),"")</f>
        <v>0</v>
      </c>
      <c r="I2502">
        <f ca="1">SUM(Table6[[#This Row],[AWAL]],Table6[[#This Row],[M_3]])</f>
        <v>0</v>
      </c>
    </row>
    <row r="2503" spans="2:9" hidden="1" x14ac:dyDescent="0.25">
      <c r="B2503" t="e">
        <f ca="1">MATCH(Table6[POINTER],MG_3[Column3],0)</f>
        <v>#N/A</v>
      </c>
      <c r="C25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bpgeltf1191hitek03mmhitam96lsn</v>
      </c>
      <c r="D2503" t="s">
        <v>2496</v>
      </c>
      <c r="E2503" s="1" t="s">
        <v>3469</v>
      </c>
      <c r="F2503">
        <v>0</v>
      </c>
      <c r="H2503">
        <f ca="1">_xlfn.IFNA(SUMIF(MG_3[Column3],Table6[POINTER],MG_3[TOTAL]),"")</f>
        <v>0</v>
      </c>
      <c r="I2503">
        <f ca="1">SUM(Table6[[#This Row],[AWAL]],Table6[[#This Row],[M_3]])</f>
        <v>0</v>
      </c>
    </row>
    <row r="2504" spans="2:9" hidden="1" x14ac:dyDescent="0.25">
      <c r="B2504" t="e">
        <f ca="1">MATCH(Table6[POINTER],MG_3[Column3],0)</f>
        <v>#N/A</v>
      </c>
      <c r="C25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bpgeltg33580144lsn</v>
      </c>
      <c r="D2504" t="s">
        <v>2460</v>
      </c>
      <c r="E2504" s="1" t="s">
        <v>3444</v>
      </c>
      <c r="F2504">
        <v>0</v>
      </c>
      <c r="H2504">
        <f ca="1">_xlfn.IFNA(SUMIF(MG_3[Column3],Table6[POINTER],MG_3[TOTAL]),"")</f>
        <v>0</v>
      </c>
      <c r="I2504">
        <f ca="1">SUM(Table6[[#This Row],[AWAL]],Table6[[#This Row],[M_3]])</f>
        <v>0</v>
      </c>
    </row>
    <row r="2505" spans="2:9" hidden="1" x14ac:dyDescent="0.25">
      <c r="B2505" t="e">
        <f ca="1">MATCH(Table6[POINTER],MG_3[Column3],0)</f>
        <v>#N/A</v>
      </c>
      <c r="C25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bpgeltg69072lsn</v>
      </c>
      <c r="D2505" t="s">
        <v>2462</v>
      </c>
      <c r="E2505" s="1" t="s">
        <v>3733</v>
      </c>
      <c r="F2505">
        <v>0</v>
      </c>
      <c r="H2505">
        <f ca="1">_xlfn.IFNA(SUMIF(MG_3[Column3],Table6[POINTER],MG_3[TOTAL]),"")</f>
        <v>0</v>
      </c>
      <c r="I2505">
        <f ca="1">SUM(Table6[[#This Row],[AWAL]],Table6[[#This Row],[M_3]])</f>
        <v>0</v>
      </c>
    </row>
    <row r="2506" spans="2:9" hidden="1" x14ac:dyDescent="0.25">
      <c r="B2506" t="e">
        <f ca="1">MATCH(Table6[POINTER],MG_3[Column3],0)</f>
        <v>#N/A</v>
      </c>
      <c r="C25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bpgeltizo30801e144lsn</v>
      </c>
      <c r="D2506" t="s">
        <v>2463</v>
      </c>
      <c r="E2506" s="1" t="s">
        <v>3444</v>
      </c>
      <c r="F2506">
        <v>0</v>
      </c>
      <c r="H2506">
        <f ca="1">_xlfn.IFNA(SUMIF(MG_3[Column3],Table6[POINTER],MG_3[TOTAL]),"")</f>
        <v>0</v>
      </c>
      <c r="I2506">
        <f ca="1">SUM(Table6[[#This Row],[AWAL]],Table6[[#This Row],[M_3]])</f>
        <v>0</v>
      </c>
    </row>
    <row r="2507" spans="2:9" hidden="1" x14ac:dyDescent="0.25">
      <c r="B2507" t="e">
        <f ca="1">MATCH(Table6[POINTER],MG_3[Column3],0)</f>
        <v>#N/A</v>
      </c>
      <c r="C25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bpgeltizo30802e144lsn</v>
      </c>
      <c r="D2507" t="s">
        <v>2464</v>
      </c>
      <c r="E2507" s="1" t="s">
        <v>3444</v>
      </c>
      <c r="F2507">
        <v>0</v>
      </c>
      <c r="H2507">
        <f ca="1">_xlfn.IFNA(SUMIF(MG_3[Column3],Table6[POINTER],MG_3[TOTAL]),"")</f>
        <v>0</v>
      </c>
      <c r="I2507">
        <f ca="1">SUM(Table6[[#This Row],[AWAL]],Table6[[#This Row],[M_3]])</f>
        <v>0</v>
      </c>
    </row>
    <row r="2508" spans="2:9" hidden="1" x14ac:dyDescent="0.25">
      <c r="B2508" t="e">
        <f ca="1">MATCH(Table6[POINTER],MG_3[Column3],0)</f>
        <v>#N/A</v>
      </c>
      <c r="C25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bpgeltizo31035144lsn</v>
      </c>
      <c r="D2508" t="s">
        <v>2465</v>
      </c>
      <c r="E2508" s="1" t="s">
        <v>3444</v>
      </c>
      <c r="F2508">
        <v>0</v>
      </c>
      <c r="H2508">
        <f ca="1">_xlfn.IFNA(SUMIF(MG_3[Column3],Table6[POINTER],MG_3[TOTAL]),"")</f>
        <v>0</v>
      </c>
      <c r="I2508">
        <f ca="1">SUM(Table6[[#This Row],[AWAL]],Table6[[#This Row],[M_3]])</f>
        <v>0</v>
      </c>
    </row>
    <row r="2509" spans="2:9" hidden="1" x14ac:dyDescent="0.25">
      <c r="B2509" t="e">
        <f ca="1">MATCH(Table6[POINTER],MG_3[Column3],0)</f>
        <v>#N/A</v>
      </c>
      <c r="C25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bpgeltizo31590144lsn</v>
      </c>
      <c r="D2509" t="s">
        <v>2466</v>
      </c>
      <c r="E2509" s="1" t="s">
        <v>3444</v>
      </c>
      <c r="F2509">
        <v>0</v>
      </c>
      <c r="H2509">
        <f ca="1">_xlfn.IFNA(SUMIF(MG_3[Column3],Table6[POINTER],MG_3[TOTAL]),"")</f>
        <v>0</v>
      </c>
      <c r="I2509">
        <f ca="1">SUM(Table6[[#This Row],[AWAL]],Table6[[#This Row],[M_3]])</f>
        <v>0</v>
      </c>
    </row>
    <row r="2510" spans="2:9" hidden="1" x14ac:dyDescent="0.25">
      <c r="B2510" t="e">
        <f ca="1">MATCH(Table6[POINTER],MG_3[Column3],0)</f>
        <v>#N/A</v>
      </c>
      <c r="C25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bpgeltizo31590efaktur144lsn</v>
      </c>
      <c r="D2510" t="s">
        <v>2467</v>
      </c>
      <c r="E2510" s="1" t="s">
        <v>3444</v>
      </c>
      <c r="F2510">
        <v>0</v>
      </c>
      <c r="H2510">
        <f ca="1">_xlfn.IFNA(SUMIF(MG_3[Column3],Table6[POINTER],MG_3[TOTAL]),"")</f>
        <v>0</v>
      </c>
      <c r="I2510">
        <f ca="1">SUM(Table6[[#This Row],[AWAL]],Table6[[#This Row],[M_3]])</f>
        <v>0</v>
      </c>
    </row>
    <row r="2511" spans="2:9" hidden="1" x14ac:dyDescent="0.25">
      <c r="B2511" t="e">
        <f ca="1">MATCH(Table6[POINTER],MG_3[Column3],0)</f>
        <v>#N/A</v>
      </c>
      <c r="C25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bpgeltizo31762144lsn</v>
      </c>
      <c r="D2511" t="s">
        <v>2468</v>
      </c>
      <c r="E2511" s="1" t="s">
        <v>3444</v>
      </c>
      <c r="F2511">
        <v>0</v>
      </c>
      <c r="H2511">
        <f ca="1">_xlfn.IFNA(SUMIF(MG_3[Column3],Table6[POINTER],MG_3[TOTAL]),"")</f>
        <v>0</v>
      </c>
      <c r="I2511">
        <f ca="1">SUM(Table6[[#This Row],[AWAL]],Table6[[#This Row],[M_3]])</f>
        <v>0</v>
      </c>
    </row>
    <row r="2512" spans="2:9" hidden="1" x14ac:dyDescent="0.25">
      <c r="B2512" t="e">
        <f ca="1">MATCH(Table6[POINTER],MG_3[Column3],0)</f>
        <v>#N/A</v>
      </c>
      <c r="C25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bpgeltizo31762efaktur144lsn</v>
      </c>
      <c r="D2512" t="s">
        <v>2469</v>
      </c>
      <c r="E2512" s="1" t="s">
        <v>3444</v>
      </c>
      <c r="F2512">
        <v>0</v>
      </c>
      <c r="H2512">
        <f ca="1">_xlfn.IFNA(SUMIF(MG_3[Column3],Table6[POINTER],MG_3[TOTAL]),"")</f>
        <v>0</v>
      </c>
      <c r="I2512">
        <f ca="1">SUM(Table6[[#This Row],[AWAL]],Table6[[#This Row],[M_3]])</f>
        <v>0</v>
      </c>
    </row>
    <row r="2513" spans="2:9" hidden="1" x14ac:dyDescent="0.25">
      <c r="B2513" t="e">
        <f ca="1">MATCH(Table6[POINTER],MG_3[Column3],0)</f>
        <v>#N/A</v>
      </c>
      <c r="C25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bpgeltizo31763144lsn</v>
      </c>
      <c r="D2513" t="s">
        <v>2470</v>
      </c>
      <c r="E2513" s="1" t="s">
        <v>3444</v>
      </c>
      <c r="F2513">
        <v>0</v>
      </c>
      <c r="H2513">
        <f ca="1">_xlfn.IFNA(SUMIF(MG_3[Column3],Table6[POINTER],MG_3[TOTAL]),"")</f>
        <v>0</v>
      </c>
      <c r="I2513">
        <f ca="1">SUM(Table6[[#This Row],[AWAL]],Table6[[#This Row],[M_3]])</f>
        <v>0</v>
      </c>
    </row>
    <row r="2514" spans="2:9" hidden="1" x14ac:dyDescent="0.25">
      <c r="B2514" t="e">
        <f ca="1">MATCH(Table6[POINTER],MG_3[Column3],0)</f>
        <v>#N/A</v>
      </c>
      <c r="C25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bpgeltizotg348144lsn</v>
      </c>
      <c r="D2514" t="s">
        <v>2471</v>
      </c>
      <c r="E2514" s="1" t="s">
        <v>3444</v>
      </c>
      <c r="F2514">
        <v>0</v>
      </c>
      <c r="H2514">
        <f ca="1">_xlfn.IFNA(SUMIF(MG_3[Column3],Table6[POINTER],MG_3[TOTAL]),"")</f>
        <v>0</v>
      </c>
      <c r="I2514">
        <f ca="1">SUM(Table6[[#This Row],[AWAL]],Table6[[#This Row],[M_3]])</f>
        <v>0</v>
      </c>
    </row>
    <row r="2515" spans="2:9" hidden="1" x14ac:dyDescent="0.25">
      <c r="B2515" t="e">
        <f ca="1">MATCH(Table6[POINTER],MG_3[Column3],0)</f>
        <v>#N/A</v>
      </c>
      <c r="C25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bpgeltz1000144ls</v>
      </c>
      <c r="D2515" t="s">
        <v>2472</v>
      </c>
      <c r="E2515" s="1" t="s">
        <v>3359</v>
      </c>
      <c r="F2515">
        <v>0</v>
      </c>
      <c r="H2515">
        <f ca="1">_xlfn.IFNA(SUMIF(MG_3[Column3],Table6[POINTER],MG_3[TOTAL]),"")</f>
        <v>0</v>
      </c>
      <c r="I2515">
        <f ca="1">SUM(Table6[[#This Row],[AWAL]],Table6[[#This Row],[M_3]])</f>
        <v>0</v>
      </c>
    </row>
    <row r="2516" spans="2:9" hidden="1" x14ac:dyDescent="0.25">
      <c r="B2516" t="e">
        <f ca="1">MATCH(Table6[POINTER],MG_3[Column3],0)</f>
        <v>#N/A</v>
      </c>
      <c r="C25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bpgell585144ls</v>
      </c>
      <c r="D2516" t="s">
        <v>2473</v>
      </c>
      <c r="E2516" s="1" t="s">
        <v>3359</v>
      </c>
      <c r="F2516">
        <v>0</v>
      </c>
      <c r="H2516">
        <f ca="1">_xlfn.IFNA(SUMIF(MG_3[Column3],Table6[POINTER],MG_3[TOTAL]),"")</f>
        <v>0</v>
      </c>
      <c r="I2516">
        <f ca="1">SUM(Table6[[#This Row],[AWAL]],Table6[[#This Row],[M_3]])</f>
        <v>0</v>
      </c>
    </row>
    <row r="2517" spans="2:9" hidden="1" x14ac:dyDescent="0.25">
      <c r="B2517" t="e">
        <f ca="1">MATCH(Table6[POINTER],MG_3[Column3],0)</f>
        <v>#N/A</v>
      </c>
      <c r="C25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bpgellvc1602bts144ls</v>
      </c>
      <c r="D2517" t="s">
        <v>2474</v>
      </c>
      <c r="E2517" s="1" t="s">
        <v>3359</v>
      </c>
      <c r="F2517">
        <v>0</v>
      </c>
      <c r="H2517">
        <f ca="1">_xlfn.IFNA(SUMIF(MG_3[Column3],Table6[POINTER],MG_3[TOTAL]),"")</f>
        <v>0</v>
      </c>
      <c r="I2517">
        <f ca="1">SUM(Table6[[#This Row],[AWAL]],Table6[[#This Row],[M_3]])</f>
        <v>0</v>
      </c>
    </row>
    <row r="2518" spans="2:9" hidden="1" x14ac:dyDescent="0.25">
      <c r="B2518" t="e">
        <f ca="1">MATCH(Table6[POINTER],MG_3[Column3],0)</f>
        <v>#N/A</v>
      </c>
      <c r="C25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bpgeltizo31475e145lsn</v>
      </c>
      <c r="D2518" t="s">
        <v>2475</v>
      </c>
      <c r="E2518" s="1" t="s">
        <v>3734</v>
      </c>
      <c r="F2518">
        <v>0</v>
      </c>
      <c r="H2518">
        <f ca="1">_xlfn.IFNA(SUMIF(MG_3[Column3],Table6[POINTER],MG_3[TOTAL]),"")</f>
        <v>0</v>
      </c>
      <c r="I2518">
        <f ca="1">SUM(Table6[[#This Row],[AWAL]],Table6[[#This Row],[M_3]])</f>
        <v>0</v>
      </c>
    </row>
    <row r="2519" spans="2:9" hidden="1" x14ac:dyDescent="0.25">
      <c r="B2519" t="e">
        <f ca="1">MATCH(Table6[POINTER],MG_3[Column3],0)</f>
        <v>#N/A</v>
      </c>
      <c r="C25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bpgeltizo348e146lsn</v>
      </c>
      <c r="D2519" t="s">
        <v>2476</v>
      </c>
      <c r="E2519" s="1" t="s">
        <v>3735</v>
      </c>
      <c r="F2519">
        <v>0</v>
      </c>
      <c r="H2519">
        <f ca="1">_xlfn.IFNA(SUMIF(MG_3[Column3],Table6[POINTER],MG_3[TOTAL]),"")</f>
        <v>0</v>
      </c>
      <c r="I2519">
        <f ca="1">SUM(Table6[[#This Row],[AWAL]],Table6[[#This Row],[M_3]])</f>
        <v>0</v>
      </c>
    </row>
    <row r="2520" spans="2:9" hidden="1" x14ac:dyDescent="0.25">
      <c r="B2520" t="e">
        <f ca="1">MATCH(Table6[POINTER],MG_3[Column3],0)</f>
        <v>#N/A</v>
      </c>
      <c r="C25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bphilltopht1020144ls</v>
      </c>
      <c r="D2520" t="s">
        <v>2477</v>
      </c>
      <c r="E2520" s="1" t="s">
        <v>3359</v>
      </c>
      <c r="F2520">
        <v>0</v>
      </c>
      <c r="H2520">
        <f ca="1">_xlfn.IFNA(SUMIF(MG_3[Column3],Table6[POINTER],MG_3[TOTAL]),"")</f>
        <v>0</v>
      </c>
      <c r="I2520">
        <f ca="1">SUM(Table6[[#This Row],[AWAL]],Table6[[#This Row],[M_3]])</f>
        <v>0</v>
      </c>
    </row>
    <row r="2521" spans="2:9" hidden="1" x14ac:dyDescent="0.25">
      <c r="B2521" t="e">
        <f ca="1">MATCH(Table6[POINTER],MG_3[Column3],0)</f>
        <v>#N/A</v>
      </c>
      <c r="C25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bppelna01ht20grs</v>
      </c>
      <c r="D2521" t="s">
        <v>2478</v>
      </c>
      <c r="E2521" s="1" t="s">
        <v>3467</v>
      </c>
      <c r="F2521">
        <v>0</v>
      </c>
      <c r="H2521">
        <f ca="1">_xlfn.IFNA(SUMIF(MG_3[Column3],Table6[POINTER],MG_3[TOTAL]),"")</f>
        <v>0</v>
      </c>
      <c r="I2521">
        <f ca="1">SUM(Table6[[#This Row],[AWAL]],Table6[[#This Row],[M_3]])</f>
        <v>0</v>
      </c>
    </row>
    <row r="2522" spans="2:9" hidden="1" x14ac:dyDescent="0.25">
      <c r="B2522" t="e">
        <f ca="1">MATCH(Table6[POINTER],MG_3[Column3],0)</f>
        <v>#N/A</v>
      </c>
      <c r="C25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bppentx155192ls</v>
      </c>
      <c r="D2522" t="s">
        <v>2479</v>
      </c>
      <c r="E2522" s="1" t="s">
        <v>3448</v>
      </c>
      <c r="F2522">
        <v>0</v>
      </c>
      <c r="H2522">
        <f ca="1">_xlfn.IFNA(SUMIF(MG_3[Column3],Table6[POINTER],MG_3[TOTAL]),"")</f>
        <v>0</v>
      </c>
      <c r="I2522">
        <f ca="1">SUM(Table6[[#This Row],[AWAL]],Table6[[#This Row],[M_3]])</f>
        <v>0</v>
      </c>
    </row>
    <row r="2523" spans="2:9" hidden="1" x14ac:dyDescent="0.25">
      <c r="B2523" t="e">
        <f ca="1">MATCH(Table6[POINTER],MG_3[Column3],0)</f>
        <v>#N/A</v>
      </c>
      <c r="C25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bpsq112144lsn</v>
      </c>
      <c r="D2523" t="s">
        <v>2480</v>
      </c>
      <c r="E2523" s="1" t="s">
        <v>3444</v>
      </c>
      <c r="F2523">
        <v>0</v>
      </c>
      <c r="H2523">
        <f ca="1">_xlfn.IFNA(SUMIF(MG_3[Column3],Table6[POINTER],MG_3[TOTAL]),"")</f>
        <v>0</v>
      </c>
      <c r="I2523">
        <f ca="1">SUM(Table6[[#This Row],[AWAL]],Table6[[#This Row],[M_3]])</f>
        <v>0</v>
      </c>
    </row>
    <row r="2524" spans="2:9" hidden="1" x14ac:dyDescent="0.25">
      <c r="B2524" t="e">
        <f ca="1">MATCH(Table6[POINTER],MG_3[Column3],0)</f>
        <v>#N/A</v>
      </c>
      <c r="C25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bpsq116144lsn</v>
      </c>
      <c r="D2524" t="s">
        <v>2481</v>
      </c>
      <c r="E2524" s="1" t="s">
        <v>3444</v>
      </c>
      <c r="F2524">
        <v>0</v>
      </c>
      <c r="H2524">
        <f ca="1">_xlfn.IFNA(SUMIF(MG_3[Column3],Table6[POINTER],MG_3[TOTAL]),"")</f>
        <v>0</v>
      </c>
      <c r="I2524">
        <f ca="1">SUM(Table6[[#This Row],[AWAL]],Table6[[#This Row],[M_3]])</f>
        <v>0</v>
      </c>
    </row>
    <row r="2525" spans="2:9" hidden="1" x14ac:dyDescent="0.25">
      <c r="B2525" t="e">
        <f ca="1">MATCH(Table6[POINTER],MG_3[Column3],0)</f>
        <v>#N/A</v>
      </c>
      <c r="C25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bpsq118144lsn</v>
      </c>
      <c r="D2525" t="s">
        <v>2482</v>
      </c>
      <c r="E2525" s="1" t="s">
        <v>3444</v>
      </c>
      <c r="F2525">
        <v>0</v>
      </c>
      <c r="H2525">
        <f ca="1">_xlfn.IFNA(SUMIF(MG_3[Column3],Table6[POINTER],MG_3[TOTAL]),"")</f>
        <v>0</v>
      </c>
      <c r="I2525">
        <f ca="1">SUM(Table6[[#This Row],[AWAL]],Table6[[#This Row],[M_3]])</f>
        <v>0</v>
      </c>
    </row>
    <row r="2526" spans="2:9" hidden="1" x14ac:dyDescent="0.25">
      <c r="B2526" t="e">
        <f ca="1">MATCH(Table6[POINTER],MG_3[Column3],0)</f>
        <v>#N/A</v>
      </c>
      <c r="C25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bpsq119144lsn</v>
      </c>
      <c r="D2526" t="s">
        <v>2483</v>
      </c>
      <c r="E2526" s="1" t="s">
        <v>3444</v>
      </c>
      <c r="F2526">
        <v>0</v>
      </c>
      <c r="H2526">
        <f ca="1">_xlfn.IFNA(SUMIF(MG_3[Column3],Table6[POINTER],MG_3[TOTAL]),"")</f>
        <v>0</v>
      </c>
      <c r="I2526">
        <f ca="1">SUM(Table6[[#This Row],[AWAL]],Table6[[#This Row],[M_3]])</f>
        <v>0</v>
      </c>
    </row>
    <row r="2527" spans="2:9" hidden="1" x14ac:dyDescent="0.25">
      <c r="B2527" t="e">
        <f ca="1">MATCH(Table6[POINTER],MG_3[Column3],0)</f>
        <v>#N/A</v>
      </c>
      <c r="C25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bpsq203144lsn</v>
      </c>
      <c r="D2527" t="s">
        <v>2484</v>
      </c>
      <c r="E2527" s="1" t="s">
        <v>3444</v>
      </c>
      <c r="F2527">
        <v>0</v>
      </c>
      <c r="H2527">
        <f ca="1">_xlfn.IFNA(SUMIF(MG_3[Column3],Table6[POINTER],MG_3[TOTAL]),"")</f>
        <v>0</v>
      </c>
      <c r="I2527">
        <f ca="1">SUM(Table6[[#This Row],[AWAL]],Table6[[#This Row],[M_3]])</f>
        <v>0</v>
      </c>
    </row>
    <row r="2528" spans="2:9" hidden="1" x14ac:dyDescent="0.25">
      <c r="B2528" t="e">
        <f ca="1">MATCH(Table6[POINTER],MG_3[Column3],0)</f>
        <v>#N/A</v>
      </c>
      <c r="C25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bpsq204144lsn</v>
      </c>
      <c r="D2528" t="s">
        <v>2485</v>
      </c>
      <c r="E2528" s="1" t="s">
        <v>3444</v>
      </c>
      <c r="F2528">
        <v>0</v>
      </c>
      <c r="H2528">
        <f ca="1">_xlfn.IFNA(SUMIF(MG_3[Column3],Table6[POINTER],MG_3[TOTAL]),"")</f>
        <v>0</v>
      </c>
      <c r="I2528">
        <f ca="1">SUM(Table6[[#This Row],[AWAL]],Table6[[#This Row],[M_3]])</f>
        <v>0</v>
      </c>
    </row>
    <row r="2529" spans="2:9" hidden="1" x14ac:dyDescent="0.25">
      <c r="B2529" t="e">
        <f ca="1">MATCH(Table6[POINTER],MG_3[Column3],0)</f>
        <v>#N/A</v>
      </c>
      <c r="C25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bpsq205144lsn</v>
      </c>
      <c r="D2529" t="s">
        <v>2486</v>
      </c>
      <c r="E2529" s="1" t="s">
        <v>3444</v>
      </c>
      <c r="F2529">
        <v>0</v>
      </c>
      <c r="H2529">
        <f ca="1">_xlfn.IFNA(SUMIF(MG_3[Column3],Table6[POINTER],MG_3[TOTAL]),"")</f>
        <v>0</v>
      </c>
      <c r="I2529">
        <f ca="1">SUM(Table6[[#This Row],[AWAL]],Table6[[#This Row],[M_3]])</f>
        <v>0</v>
      </c>
    </row>
    <row r="2530" spans="2:9" hidden="1" x14ac:dyDescent="0.25">
      <c r="B2530" t="e">
        <f ca="1">MATCH(Table6[POINTER],MG_3[Column3],0)</f>
        <v>#N/A</v>
      </c>
      <c r="C25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bptbsg09144lsn</v>
      </c>
      <c r="D2530" t="s">
        <v>2487</v>
      </c>
      <c r="E2530" s="1" t="s">
        <v>3444</v>
      </c>
      <c r="F2530">
        <v>0</v>
      </c>
      <c r="H2530">
        <f ca="1">_xlfn.IFNA(SUMIF(MG_3[Column3],Table6[POINTER],MG_3[TOTAL]),"")</f>
        <v>0</v>
      </c>
      <c r="I2530">
        <f ca="1">SUM(Table6[[#This Row],[AWAL]],Table6[[#This Row],[M_3]])</f>
        <v>0</v>
      </c>
    </row>
    <row r="2531" spans="2:9" hidden="1" x14ac:dyDescent="0.25">
      <c r="B2531" t="e">
        <f ca="1">MATCH(Table6[POINTER],MG_3[Column3],0)</f>
        <v>#N/A</v>
      </c>
      <c r="C25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bptf1190br144lsn</v>
      </c>
      <c r="D2531" t="s">
        <v>2489</v>
      </c>
      <c r="E2531" s="1" t="s">
        <v>3444</v>
      </c>
      <c r="F2531">
        <v>0</v>
      </c>
      <c r="H2531">
        <f ca="1">_xlfn.IFNA(SUMIF(MG_3[Column3],Table6[POINTER],MG_3[TOTAL]),"")</f>
        <v>0</v>
      </c>
      <c r="I2531">
        <f ca="1">SUM(Table6[[#This Row],[AWAL]],Table6[[#This Row],[M_3]])</f>
        <v>0</v>
      </c>
    </row>
    <row r="2532" spans="2:9" hidden="1" x14ac:dyDescent="0.25">
      <c r="B2532" t="e">
        <f ca="1">MATCH(Table6[POINTER],MG_3[Column3],0)</f>
        <v>#N/A</v>
      </c>
      <c r="C25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bptf1190hitambiasa144lsn</v>
      </c>
      <c r="D2532" t="s">
        <v>2490</v>
      </c>
      <c r="E2532" s="1" t="s">
        <v>3444</v>
      </c>
      <c r="F2532">
        <v>0</v>
      </c>
      <c r="H2532">
        <f ca="1">_xlfn.IFNA(SUMIF(MG_3[Column3],Table6[POINTER],MG_3[TOTAL]),"")</f>
        <v>0</v>
      </c>
      <c r="I2532">
        <f ca="1">SUM(Table6[[#This Row],[AWAL]],Table6[[#This Row],[M_3]])</f>
        <v>0</v>
      </c>
    </row>
    <row r="2533" spans="2:9" hidden="1" x14ac:dyDescent="0.25">
      <c r="B2533" t="e">
        <f ca="1">MATCH(Table6[POINTER],MG_3[Column3],0)</f>
        <v>#N/A</v>
      </c>
      <c r="C25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bptf1190hitamfaktur144lsn</v>
      </c>
      <c r="D2533" t="s">
        <v>2491</v>
      </c>
      <c r="E2533" s="1" t="s">
        <v>3444</v>
      </c>
      <c r="F2533">
        <v>0</v>
      </c>
      <c r="H2533">
        <f ca="1">_xlfn.IFNA(SUMIF(MG_3[Column3],Table6[POINTER],MG_3[TOTAL]),"")</f>
        <v>0</v>
      </c>
      <c r="I2533">
        <f ca="1">SUM(Table6[[#This Row],[AWAL]],Table6[[#This Row],[M_3]])</f>
        <v>0</v>
      </c>
    </row>
    <row r="2534" spans="2:9" hidden="1" x14ac:dyDescent="0.25">
      <c r="B2534" t="e">
        <f ca="1">MATCH(Table6[POINTER],MG_3[Column3],0)</f>
        <v>#N/A</v>
      </c>
      <c r="C25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bptf1190ht71b15144lsn</v>
      </c>
      <c r="D2534" t="s">
        <v>2493</v>
      </c>
      <c r="E2534" s="1" t="s">
        <v>3444</v>
      </c>
      <c r="F2534">
        <v>0</v>
      </c>
      <c r="H2534">
        <f ca="1">_xlfn.IFNA(SUMIF(MG_3[Column3],Table6[POINTER],MG_3[TOTAL]),"")</f>
        <v>0</v>
      </c>
      <c r="I2534">
        <f ca="1">SUM(Table6[[#This Row],[AWAL]],Table6[[#This Row],[M_3]])</f>
        <v>0</v>
      </c>
    </row>
    <row r="2535" spans="2:9" hidden="1" x14ac:dyDescent="0.25">
      <c r="B2535" t="e">
        <f ca="1">MATCH(Table6[POINTER],MG_3[Column3],0)</f>
        <v>#N/A</v>
      </c>
      <c r="C25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bptf1190htbiasa144lsn</v>
      </c>
      <c r="D2535" t="s">
        <v>2494</v>
      </c>
      <c r="E2535" s="1" t="s">
        <v>3444</v>
      </c>
      <c r="F2535">
        <v>0</v>
      </c>
      <c r="H2535">
        <f ca="1">_xlfn.IFNA(SUMIF(MG_3[Column3],Table6[POINTER],MG_3[TOTAL]),"")</f>
        <v>0</v>
      </c>
      <c r="I2535">
        <f ca="1">SUM(Table6[[#This Row],[AWAL]],Table6[[#This Row],[M_3]])</f>
        <v>0</v>
      </c>
    </row>
    <row r="2536" spans="2:9" hidden="1" x14ac:dyDescent="0.25">
      <c r="B2536" t="e">
        <f ca="1">MATCH(Table6[POINTER],MG_3[Column3],0)</f>
        <v>#N/A</v>
      </c>
      <c r="C25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bptf119196lsn</v>
      </c>
      <c r="D2536" t="s">
        <v>2495</v>
      </c>
      <c r="E2536" s="1" t="s">
        <v>3469</v>
      </c>
      <c r="F2536">
        <v>0</v>
      </c>
      <c r="H2536">
        <f ca="1">_xlfn.IFNA(SUMIF(MG_3[Column3],Table6[POINTER],MG_3[TOTAL]),"")</f>
        <v>0</v>
      </c>
      <c r="I2536">
        <f ca="1">SUM(Table6[[#This Row],[AWAL]],Table6[[#This Row],[M_3]])</f>
        <v>0</v>
      </c>
    </row>
    <row r="2537" spans="2:9" hidden="1" x14ac:dyDescent="0.25">
      <c r="B2537" t="e">
        <f ca="1">MATCH(Table6[POINTER],MG_3[Column3],0)</f>
        <v>#N/A</v>
      </c>
      <c r="C25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bptf719108ls</v>
      </c>
      <c r="D2537" t="s">
        <v>2497</v>
      </c>
      <c r="E2537" s="1" t="s">
        <v>3446</v>
      </c>
      <c r="F2537">
        <v>0</v>
      </c>
      <c r="H2537">
        <f ca="1">_xlfn.IFNA(SUMIF(MG_3[Column3],Table6[POINTER],MG_3[TOTAL]),"")</f>
        <v>0</v>
      </c>
      <c r="I2537">
        <f ca="1">SUM(Table6[[#This Row],[AWAL]],Table6[[#This Row],[M_3]])</f>
        <v>0</v>
      </c>
    </row>
    <row r="2538" spans="2:9" hidden="1" x14ac:dyDescent="0.25">
      <c r="B2538" t="e">
        <f ca="1">MATCH(Table6[POINTER],MG_3[Column3],0)</f>
        <v>#N/A</v>
      </c>
      <c r="C25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bptfg311496lsn</v>
      </c>
      <c r="D2538" t="s">
        <v>2498</v>
      </c>
      <c r="E2538" s="1" t="s">
        <v>3469</v>
      </c>
      <c r="F2538">
        <v>0</v>
      </c>
      <c r="H2538">
        <f ca="1">_xlfn.IFNA(SUMIF(MG_3[Column3],Table6[POINTER],MG_3[TOTAL]),"")</f>
        <v>0</v>
      </c>
      <c r="I2538">
        <f ca="1">SUM(Table6[[#This Row],[AWAL]],Table6[[#This Row],[M_3]])</f>
        <v>0</v>
      </c>
    </row>
    <row r="2539" spans="2:9" hidden="1" x14ac:dyDescent="0.25">
      <c r="B2539" t="e">
        <f ca="1">MATCH(Table6[POINTER],MG_3[Column3],0)</f>
        <v>#N/A</v>
      </c>
      <c r="C25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bptg3103731810144lsn</v>
      </c>
      <c r="D2539" t="s">
        <v>2499</v>
      </c>
      <c r="E2539" s="1" t="s">
        <v>3444</v>
      </c>
      <c r="F2539">
        <v>0</v>
      </c>
      <c r="H2539">
        <f ca="1">_xlfn.IFNA(SUMIF(MG_3[Column3],Table6[POINTER],MG_3[TOTAL]),"")</f>
        <v>0</v>
      </c>
      <c r="I2539">
        <f ca="1">SUM(Table6[[#This Row],[AWAL]],Table6[[#This Row],[M_3]])</f>
        <v>0</v>
      </c>
    </row>
    <row r="2540" spans="2:9" hidden="1" x14ac:dyDescent="0.25">
      <c r="B2540" t="e">
        <f ca="1">MATCH(Table6[POINTER],MG_3[Column3],0)</f>
        <v>#N/A</v>
      </c>
      <c r="C25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bptg32610144lsn</v>
      </c>
      <c r="D2540" t="s">
        <v>2500</v>
      </c>
      <c r="E2540" s="1" t="s">
        <v>3444</v>
      </c>
      <c r="F2540">
        <v>0</v>
      </c>
      <c r="H2540">
        <f ca="1">_xlfn.IFNA(SUMIF(MG_3[Column3],Table6[POINTER],MG_3[TOTAL]),"")</f>
        <v>0</v>
      </c>
      <c r="I2540">
        <f ca="1">SUM(Table6[[#This Row],[AWAL]],Table6[[#This Row],[M_3]])</f>
        <v>0</v>
      </c>
    </row>
    <row r="2541" spans="2:9" hidden="1" x14ac:dyDescent="0.25">
      <c r="B2541" t="e">
        <f ca="1">MATCH(Table6[POINTER],MG_3[Column3],0)</f>
        <v>#N/A</v>
      </c>
      <c r="C25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bptg340bf96lsn</v>
      </c>
      <c r="D2541" t="s">
        <v>2502</v>
      </c>
      <c r="E2541" s="1" t="s">
        <v>3469</v>
      </c>
      <c r="F2541">
        <v>0</v>
      </c>
      <c r="H2541">
        <f ca="1">_xlfn.IFNA(SUMIF(MG_3[Column3],Table6[POINTER],MG_3[TOTAL]),"")</f>
        <v>0</v>
      </c>
      <c r="I2541">
        <f ca="1">SUM(Table6[[#This Row],[AWAL]],Table6[[#This Row],[M_3]])</f>
        <v>0</v>
      </c>
    </row>
    <row r="2542" spans="2:9" hidden="1" x14ac:dyDescent="0.25">
      <c r="B2542" t="e">
        <f ca="1">MATCH(Table6[POINTER],MG_3[Column3],0)</f>
        <v>#N/A</v>
      </c>
      <c r="C25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bptg340bfaktur96lsn</v>
      </c>
      <c r="D2542" t="s">
        <v>2503</v>
      </c>
      <c r="E2542" s="1" t="s">
        <v>3469</v>
      </c>
      <c r="F2542">
        <v>0</v>
      </c>
      <c r="H2542">
        <f ca="1">_xlfn.IFNA(SUMIF(MG_3[Column3],Table6[POINTER],MG_3[TOTAL]),"")</f>
        <v>0</v>
      </c>
      <c r="I2542">
        <f ca="1">SUM(Table6[[#This Row],[AWAL]],Table6[[#This Row],[M_3]])</f>
        <v>0</v>
      </c>
    </row>
    <row r="2543" spans="2:9" hidden="1" x14ac:dyDescent="0.25">
      <c r="B2543" t="e">
        <f ca="1">MATCH(Table6[POINTER],MG_3[Column3],0)</f>
        <v>#N/A</v>
      </c>
      <c r="C25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bptg340ht96lsn</v>
      </c>
      <c r="D2543" t="s">
        <v>2504</v>
      </c>
      <c r="E2543" s="1" t="s">
        <v>3469</v>
      </c>
      <c r="F2543">
        <v>0</v>
      </c>
      <c r="H2543">
        <f ca="1">_xlfn.IFNA(SUMIF(MG_3[Column3],Table6[POINTER],MG_3[TOTAL]),"")</f>
        <v>0</v>
      </c>
      <c r="I2543">
        <f ca="1">SUM(Table6[[#This Row],[AWAL]],Table6[[#This Row],[M_3]])</f>
        <v>0</v>
      </c>
    </row>
    <row r="2544" spans="2:9" hidden="1" x14ac:dyDescent="0.25">
      <c r="B2544" t="e">
        <f ca="1">MATCH(Table6[POINTER],MG_3[Column3],0)</f>
        <v>#N/A</v>
      </c>
      <c r="C25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bptg340ht1b296lsn</v>
      </c>
      <c r="D2544" t="s">
        <v>2505</v>
      </c>
      <c r="E2544" s="1" t="s">
        <v>3469</v>
      </c>
      <c r="F2544">
        <v>0</v>
      </c>
      <c r="H2544">
        <f ca="1">_xlfn.IFNA(SUMIF(MG_3[Column3],Table6[POINTER],MG_3[TOTAL]),"")</f>
        <v>0</v>
      </c>
      <c r="I2544">
        <f ca="1">SUM(Table6[[#This Row],[AWAL]],Table6[[#This Row],[M_3]])</f>
        <v>0</v>
      </c>
    </row>
    <row r="2545" spans="2:9" hidden="1" x14ac:dyDescent="0.25">
      <c r="B2545" t="e">
        <f ca="1">MATCH(Table6[POINTER],MG_3[Column3],0)</f>
        <v>#N/A</v>
      </c>
      <c r="C25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bptg346e144lsn</v>
      </c>
      <c r="D2545" t="s">
        <v>2506</v>
      </c>
      <c r="E2545" s="1" t="s">
        <v>3444</v>
      </c>
      <c r="F2545">
        <v>0</v>
      </c>
      <c r="H2545">
        <f ca="1">_xlfn.IFNA(SUMIF(MG_3[Column3],Table6[POINTER],MG_3[TOTAL]),"")</f>
        <v>0</v>
      </c>
      <c r="I2545">
        <f ca="1">SUM(Table6[[#This Row],[AWAL]],Table6[[#This Row],[M_3]])</f>
        <v>0</v>
      </c>
    </row>
    <row r="2546" spans="2:9" hidden="1" x14ac:dyDescent="0.25">
      <c r="B2546" t="e">
        <f ca="1">MATCH(Table6[POINTER],MG_3[Column3],0)</f>
        <v>#N/A</v>
      </c>
      <c r="C25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bptg63072lsn</v>
      </c>
      <c r="D2546" t="s">
        <v>2507</v>
      </c>
      <c r="E2546" s="1" t="s">
        <v>3733</v>
      </c>
      <c r="F2546">
        <v>0</v>
      </c>
      <c r="H2546">
        <f ca="1">_xlfn.IFNA(SUMIF(MG_3[Column3],Table6[POINTER],MG_3[TOTAL]),"")</f>
        <v>0</v>
      </c>
      <c r="I2546">
        <f ca="1">SUM(Table6[[#This Row],[AWAL]],Table6[[#This Row],[M_3]])</f>
        <v>0</v>
      </c>
    </row>
    <row r="2547" spans="2:9" hidden="1" x14ac:dyDescent="0.25">
      <c r="B2547" t="e">
        <f ca="1">MATCH(Table6[POINTER],MG_3[Column3],0)</f>
        <v>#N/A</v>
      </c>
      <c r="C25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bptgsg09144ls</v>
      </c>
      <c r="D2547" t="s">
        <v>2508</v>
      </c>
      <c r="E2547" s="1" t="s">
        <v>3359</v>
      </c>
      <c r="F2547">
        <v>0</v>
      </c>
      <c r="H2547">
        <f ca="1">_xlfn.IFNA(SUMIF(MG_3[Column3],Table6[POINTER],MG_3[TOTAL]),"")</f>
        <v>0</v>
      </c>
      <c r="I2547">
        <f ca="1">SUM(Table6[[#This Row],[AWAL]],Table6[[#This Row],[M_3]])</f>
        <v>0</v>
      </c>
    </row>
    <row r="2548" spans="2:9" hidden="1" x14ac:dyDescent="0.25">
      <c r="B2548" t="e">
        <f ca="1">MATCH(Table6[POINTER],MG_3[Column3],0)</f>
        <v>#N/A</v>
      </c>
      <c r="C25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bptizo31831e30900e144lsn</v>
      </c>
      <c r="D2548" t="s">
        <v>2509</v>
      </c>
      <c r="E2548" s="1" t="s">
        <v>3444</v>
      </c>
      <c r="F2548">
        <v>0</v>
      </c>
      <c r="H2548">
        <f ca="1">_xlfn.IFNA(SUMIF(MG_3[Column3],Table6[POINTER],MG_3[TOTAL]),"")</f>
        <v>0</v>
      </c>
      <c r="I2548">
        <f ca="1">SUM(Table6[[#This Row],[AWAL]],Table6[[#This Row],[M_3]])</f>
        <v>0</v>
      </c>
    </row>
    <row r="2549" spans="2:9" hidden="1" x14ac:dyDescent="0.25">
      <c r="B2549" t="e">
        <f ca="1">MATCH(Table6[POINTER],MG_3[Column3],0)</f>
        <v>#N/A</v>
      </c>
      <c r="C25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bptizo340bfaktur96lsn</v>
      </c>
      <c r="D2549" t="s">
        <v>2510</v>
      </c>
      <c r="E2549" s="1" t="s">
        <v>3469</v>
      </c>
      <c r="F2549">
        <v>0</v>
      </c>
      <c r="H2549">
        <f ca="1">_xlfn.IFNA(SUMIF(MG_3[Column3],Table6[POINTER],MG_3[TOTAL]),"")</f>
        <v>0</v>
      </c>
      <c r="I2549">
        <f ca="1">SUM(Table6[[#This Row],[AWAL]],Table6[[#This Row],[M_3]])</f>
        <v>0</v>
      </c>
    </row>
    <row r="2550" spans="2:9" hidden="1" x14ac:dyDescent="0.25">
      <c r="B2550" t="e">
        <f ca="1">MATCH(Table6[POINTER],MG_3[Column3],0)</f>
        <v>#N/A</v>
      </c>
      <c r="C25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bptizo340biru96lsn</v>
      </c>
      <c r="D2550" t="s">
        <v>2511</v>
      </c>
      <c r="E2550" s="1" t="s">
        <v>3469</v>
      </c>
      <c r="F2550">
        <v>0</v>
      </c>
      <c r="H2550">
        <f ca="1">_xlfn.IFNA(SUMIF(MG_3[Column3],Table6[POINTER],MG_3[TOTAL]),"")</f>
        <v>0</v>
      </c>
      <c r="I2550">
        <f ca="1">SUM(Table6[[#This Row],[AWAL]],Table6[[#This Row],[M_3]])</f>
        <v>0</v>
      </c>
    </row>
    <row r="2551" spans="2:9" hidden="1" x14ac:dyDescent="0.25">
      <c r="B2551" t="e">
        <f ca="1">MATCH(Table6[POINTER],MG_3[Column3],0)</f>
        <v>#N/A</v>
      </c>
      <c r="C25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bptizo340hitam96lsn</v>
      </c>
      <c r="D2551" t="s">
        <v>2512</v>
      </c>
      <c r="E2551" s="1" t="s">
        <v>3469</v>
      </c>
      <c r="F2551">
        <v>0</v>
      </c>
      <c r="H2551">
        <f ca="1">_xlfn.IFNA(SUMIF(MG_3[Column3],Table6[POINTER],MG_3[TOTAL]),"")</f>
        <v>0</v>
      </c>
      <c r="I2551">
        <f ca="1">SUM(Table6[[#This Row],[AWAL]],Table6[[#This Row],[M_3]])</f>
        <v>0</v>
      </c>
    </row>
    <row r="2552" spans="2:9" hidden="1" x14ac:dyDescent="0.25">
      <c r="B2552" t="e">
        <f ca="1">MATCH(Table6[POINTER],MG_3[Column3],0)</f>
        <v>#N/A</v>
      </c>
      <c r="C25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bptizo340hitamfaktur96lsn</v>
      </c>
      <c r="D2552" t="s">
        <v>2513</v>
      </c>
      <c r="E2552" s="1" t="s">
        <v>3469</v>
      </c>
      <c r="F2552">
        <v>0</v>
      </c>
      <c r="H2552">
        <f ca="1">_xlfn.IFNA(SUMIF(MG_3[Column3],Table6[POINTER],MG_3[TOTAL]),"")</f>
        <v>0</v>
      </c>
      <c r="I2552">
        <f ca="1">SUM(Table6[[#This Row],[AWAL]],Table6[[#This Row],[M_3]])</f>
        <v>0</v>
      </c>
    </row>
    <row r="2553" spans="2:9" hidden="1" x14ac:dyDescent="0.25">
      <c r="B2553" t="e">
        <f ca="1">MATCH(Table6[POINTER],MG_3[Column3],0)</f>
        <v>#N/A</v>
      </c>
      <c r="C25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bptizotg30630144lsn</v>
      </c>
      <c r="D2553" t="s">
        <v>2514</v>
      </c>
      <c r="E2553" s="1" t="s">
        <v>3444</v>
      </c>
      <c r="F2553">
        <v>0</v>
      </c>
      <c r="H2553">
        <f ca="1">_xlfn.IFNA(SUMIF(MG_3[Column3],Table6[POINTER],MG_3[TOTAL]),"")</f>
        <v>0</v>
      </c>
      <c r="I2553">
        <f ca="1">SUM(Table6[[#This Row],[AWAL]],Table6[[#This Row],[M_3]])</f>
        <v>0</v>
      </c>
    </row>
    <row r="2554" spans="2:9" hidden="1" x14ac:dyDescent="0.25">
      <c r="B2554" t="e">
        <f ca="1">MATCH(Table6[POINTER],MG_3[Column3],0)</f>
        <v>#N/A</v>
      </c>
      <c r="C25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bptizotg30735144lsn</v>
      </c>
      <c r="D2554" t="s">
        <v>2515</v>
      </c>
      <c r="E2554" s="1" t="s">
        <v>3444</v>
      </c>
      <c r="F2554">
        <v>0</v>
      </c>
      <c r="H2554">
        <f ca="1">_xlfn.IFNA(SUMIF(MG_3[Column3],Table6[POINTER],MG_3[TOTAL]),"")</f>
        <v>0</v>
      </c>
      <c r="I2554">
        <f ca="1">SUM(Table6[[#This Row],[AWAL]],Table6[[#This Row],[M_3]])</f>
        <v>0</v>
      </c>
    </row>
    <row r="2555" spans="2:9" hidden="1" x14ac:dyDescent="0.25">
      <c r="B2555" t="e">
        <f ca="1">MATCH(Table6[POINTER],MG_3[Column3],0)</f>
        <v>#N/A</v>
      </c>
      <c r="C25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bptizotg3091faktur144lsn</v>
      </c>
      <c r="D2555" t="s">
        <v>2516</v>
      </c>
      <c r="E2555" s="1" t="s">
        <v>3444</v>
      </c>
      <c r="F2555">
        <v>0</v>
      </c>
      <c r="H2555">
        <f ca="1">_xlfn.IFNA(SUMIF(MG_3[Column3],Table6[POINTER],MG_3[TOTAL]),"")</f>
        <v>0</v>
      </c>
      <c r="I2555">
        <f ca="1">SUM(Table6[[#This Row],[AWAL]],Table6[[#This Row],[M_3]])</f>
        <v>0</v>
      </c>
    </row>
    <row r="2556" spans="2:9" hidden="1" x14ac:dyDescent="0.25">
      <c r="B2556" t="e">
        <f ca="1">MATCH(Table6[POINTER],MG_3[Column3],0)</f>
        <v>#N/A</v>
      </c>
      <c r="C25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bptizotg31220144lsn</v>
      </c>
      <c r="D2556" t="s">
        <v>2517</v>
      </c>
      <c r="E2556" s="1" t="s">
        <v>3444</v>
      </c>
      <c r="F2556">
        <v>0</v>
      </c>
      <c r="H2556">
        <f ca="1">_xlfn.IFNA(SUMIF(MG_3[Column3],Table6[POINTER],MG_3[TOTAL]),"")</f>
        <v>0</v>
      </c>
      <c r="I2556">
        <f ca="1">SUM(Table6[[#This Row],[AWAL]],Table6[[#This Row],[M_3]])</f>
        <v>0</v>
      </c>
    </row>
    <row r="2557" spans="2:9" hidden="1" x14ac:dyDescent="0.25">
      <c r="B2557" t="e">
        <f ca="1">MATCH(Table6[POINTER],MG_3[Column3],0)</f>
        <v>#N/A</v>
      </c>
      <c r="C25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bptizotg313b144lsn</v>
      </c>
      <c r="D2557" t="s">
        <v>2518</v>
      </c>
      <c r="E2557" s="1" t="s">
        <v>3444</v>
      </c>
      <c r="F2557">
        <v>0</v>
      </c>
      <c r="H2557">
        <f ca="1">_xlfn.IFNA(SUMIF(MG_3[Column3],Table6[POINTER],MG_3[TOTAL]),"")</f>
        <v>0</v>
      </c>
      <c r="I2557">
        <f ca="1">SUM(Table6[[#This Row],[AWAL]],Table6[[#This Row],[M_3]])</f>
        <v>0</v>
      </c>
    </row>
    <row r="2558" spans="2:9" hidden="1" x14ac:dyDescent="0.25">
      <c r="B2558" t="e">
        <f ca="1">MATCH(Table6[POINTER],MG_3[Column3],0)</f>
        <v>#N/A</v>
      </c>
      <c r="C25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bptizotg31475144lsn</v>
      </c>
      <c r="D2558" t="s">
        <v>2519</v>
      </c>
      <c r="E2558" s="1" t="s">
        <v>3444</v>
      </c>
      <c r="F2558">
        <v>0</v>
      </c>
      <c r="H2558">
        <f ca="1">_xlfn.IFNA(SUMIF(MG_3[Column3],Table6[POINTER],MG_3[TOTAL]),"")</f>
        <v>0</v>
      </c>
      <c r="I2558">
        <f ca="1">SUM(Table6[[#This Row],[AWAL]],Table6[[#This Row],[M_3]])</f>
        <v>0</v>
      </c>
    </row>
    <row r="2559" spans="2:9" hidden="1" x14ac:dyDescent="0.25">
      <c r="B2559" t="e">
        <f ca="1">MATCH(Table6[POINTER],MG_3[Column3],0)</f>
        <v>#N/A</v>
      </c>
      <c r="C25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bptizotg322144lsn</v>
      </c>
      <c r="D2559" t="s">
        <v>2520</v>
      </c>
      <c r="E2559" s="1" t="s">
        <v>3444</v>
      </c>
      <c r="F2559">
        <v>0</v>
      </c>
      <c r="H2559">
        <f ca="1">_xlfn.IFNA(SUMIF(MG_3[Column3],Table6[POINTER],MG_3[TOTAL]),"")</f>
        <v>0</v>
      </c>
      <c r="I2559">
        <f ca="1">SUM(Table6[[#This Row],[AWAL]],Table6[[#This Row],[M_3]])</f>
        <v>0</v>
      </c>
    </row>
    <row r="2560" spans="2:9" hidden="1" x14ac:dyDescent="0.25">
      <c r="B2560" t="e">
        <f ca="1">MATCH(Table6[POINTER],MG_3[Column3],0)</f>
        <v>#N/A</v>
      </c>
      <c r="C25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bptizotg348dfaktur144lsn</v>
      </c>
      <c r="D2560" t="s">
        <v>2521</v>
      </c>
      <c r="E2560" s="1" t="s">
        <v>3444</v>
      </c>
      <c r="F2560">
        <v>0</v>
      </c>
      <c r="H2560">
        <f ca="1">_xlfn.IFNA(SUMIF(MG_3[Column3],Table6[POINTER],MG_3[TOTAL]),"")</f>
        <v>0</v>
      </c>
      <c r="I2560">
        <f ca="1">SUM(Table6[[#This Row],[AWAL]],Table6[[#This Row],[M_3]])</f>
        <v>0</v>
      </c>
    </row>
    <row r="2561" spans="2:9" hidden="1" x14ac:dyDescent="0.25">
      <c r="B2561" t="e">
        <f ca="1">MATCH(Table6[POINTER],MG_3[Column3],0)</f>
        <v>#N/A</v>
      </c>
      <c r="C25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bptizotg395f144lsn</v>
      </c>
      <c r="D2561" t="s">
        <v>2522</v>
      </c>
      <c r="E2561" s="1" t="s">
        <v>3444</v>
      </c>
      <c r="F2561">
        <v>0</v>
      </c>
      <c r="H2561">
        <f ca="1">_xlfn.IFNA(SUMIF(MG_3[Column3],Table6[POINTER],MG_3[TOTAL]),"")</f>
        <v>0</v>
      </c>
      <c r="I2561">
        <f ca="1">SUM(Table6[[#This Row],[AWAL]],Table6[[#This Row],[M_3]])</f>
        <v>0</v>
      </c>
    </row>
    <row r="2562" spans="2:9" hidden="1" x14ac:dyDescent="0.25">
      <c r="B2562" t="e">
        <f ca="1">MATCH(Table6[POINTER],MG_3[Column3],0)</f>
        <v>#N/A</v>
      </c>
      <c r="C25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bptx152192ls</v>
      </c>
      <c r="D2562" t="s">
        <v>2523</v>
      </c>
      <c r="E2562" s="1" t="s">
        <v>3448</v>
      </c>
      <c r="F2562">
        <v>0</v>
      </c>
      <c r="H2562">
        <f ca="1">_xlfn.IFNA(SUMIF(MG_3[Column3],Table6[POINTER],MG_3[TOTAL]),"")</f>
        <v>0</v>
      </c>
      <c r="I2562">
        <f ca="1">SUM(Table6[[#This Row],[AWAL]],Table6[[#This Row],[M_3]])</f>
        <v>0</v>
      </c>
    </row>
    <row r="2563" spans="2:9" hidden="1" x14ac:dyDescent="0.25">
      <c r="B2563" t="e">
        <f ca="1">MATCH(Table6[POINTER],MG_3[Column3],0)</f>
        <v>#N/A</v>
      </c>
      <c r="C25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bptylof271fountainmarmer50ls</v>
      </c>
      <c r="D2563" t="s">
        <v>2524</v>
      </c>
      <c r="E2563" s="1" t="s">
        <v>3326</v>
      </c>
      <c r="F2563">
        <v>0</v>
      </c>
      <c r="H2563">
        <f ca="1">_xlfn.IFNA(SUMIF(MG_3[Column3],Table6[POINTER],MG_3[TOTAL]),"")</f>
        <v>0</v>
      </c>
      <c r="I2563">
        <f ca="1">SUM(Table6[[#This Row],[AWAL]],Table6[[#This Row],[M_3]])</f>
        <v>0</v>
      </c>
    </row>
    <row r="2564" spans="2:9" hidden="1" x14ac:dyDescent="0.25">
      <c r="B2564">
        <f ca="1">MATCH(Table6[POINTER],MG_3[Column3],0)</f>
        <v>38</v>
      </c>
      <c r="C25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gelpentianjiaotz501144lsn</v>
      </c>
      <c r="D2564" t="s">
        <v>4327</v>
      </c>
      <c r="E2564" s="1" t="s">
        <v>3444</v>
      </c>
      <c r="F2564">
        <v>0</v>
      </c>
      <c r="H2564">
        <f ca="1">_xlfn.IFNA(SUMIF(MG_3[Column3],Table6[POINTER],MG_3[TOTAL]),"")</f>
        <v>0</v>
      </c>
      <c r="I2564">
        <f ca="1">SUM(Table6[[#This Row],[AWAL]],Table6[[#This Row],[M_3]])</f>
        <v>0</v>
      </c>
    </row>
    <row r="2565" spans="2:9" hidden="1" x14ac:dyDescent="0.25">
      <c r="B2565" t="e">
        <f ca="1">MATCH(Table6[POINTER],MG_3[Column3],0)</f>
        <v>#N/A</v>
      </c>
      <c r="C25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bptz501htfaktur144lsn</v>
      </c>
      <c r="D2565" t="s">
        <v>2525</v>
      </c>
      <c r="E2565" s="1" t="s">
        <v>3444</v>
      </c>
      <c r="F2565">
        <v>0</v>
      </c>
      <c r="G2565" t="s">
        <v>3813</v>
      </c>
      <c r="H2565">
        <f ca="1">_xlfn.IFNA(SUMIF(MG_3[Column3],Table6[POINTER],MG_3[TOTAL]),"")</f>
        <v>0</v>
      </c>
      <c r="I2565">
        <f ca="1">SUM(Table6[[#This Row],[AWAL]],Table6[[#This Row],[M_3]])</f>
        <v>0</v>
      </c>
    </row>
    <row r="2566" spans="2:9" hidden="1" x14ac:dyDescent="0.25">
      <c r="B2566" t="e">
        <f ca="1">MATCH(Table6[POINTER],MG_3[Column3],0)</f>
        <v>#N/A</v>
      </c>
      <c r="C25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bpvancovc559htfaktur144lsn</v>
      </c>
      <c r="D2566" t="s">
        <v>2526</v>
      </c>
      <c r="E2566" s="1" t="s">
        <v>3444</v>
      </c>
      <c r="F2566">
        <v>0</v>
      </c>
      <c r="H2566">
        <f ca="1">_xlfn.IFNA(SUMIF(MG_3[Column3],Table6[POINTER],MG_3[TOTAL]),"")</f>
        <v>0</v>
      </c>
      <c r="I2566">
        <f ca="1">SUM(Table6[[#This Row],[AWAL]],Table6[[#This Row],[M_3]])</f>
        <v>0</v>
      </c>
    </row>
    <row r="2567" spans="2:9" hidden="1" x14ac:dyDescent="0.25">
      <c r="B2567" t="e">
        <f ca="1">MATCH(Table6[POINTER],MG_3[Column3],0)</f>
        <v>#N/A</v>
      </c>
      <c r="C25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bpvtro213bt21144ls</v>
      </c>
      <c r="D2567" t="s">
        <v>2527</v>
      </c>
      <c r="E2567" s="1" t="s">
        <v>3359</v>
      </c>
      <c r="F2567">
        <v>0</v>
      </c>
      <c r="H2567">
        <f ca="1">_xlfn.IFNA(SUMIF(MG_3[Column3],Table6[POINTER],MG_3[TOTAL]),"")</f>
        <v>0</v>
      </c>
      <c r="I2567">
        <f ca="1">SUM(Table6[[#This Row],[AWAL]],Table6[[#This Row],[M_3]])</f>
        <v>0</v>
      </c>
    </row>
    <row r="2568" spans="2:9" hidden="1" x14ac:dyDescent="0.25">
      <c r="B2568" t="e">
        <f ca="1">MATCH(Table6[POINTER],MG_3[Column3],0)</f>
        <v>#N/A</v>
      </c>
      <c r="C25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bpvtro223bts144ls</v>
      </c>
      <c r="D2568" t="s">
        <v>2528</v>
      </c>
      <c r="E2568" s="1" t="s">
        <v>3359</v>
      </c>
      <c r="F2568">
        <v>0</v>
      </c>
      <c r="H2568">
        <f ca="1">_xlfn.IFNA(SUMIF(MG_3[Column3],Table6[POINTER],MG_3[TOTAL]),"")</f>
        <v>0</v>
      </c>
      <c r="I2568">
        <f ca="1">SUM(Table6[[#This Row],[AWAL]],Table6[[#This Row],[M_3]])</f>
        <v>0</v>
      </c>
    </row>
    <row r="2569" spans="2:9" hidden="1" x14ac:dyDescent="0.25">
      <c r="B2569" t="e">
        <f ca="1">MATCH(Table6[POINTER],MG_3[Column3],0)</f>
        <v>#N/A</v>
      </c>
      <c r="C25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bpweiyadae68196lsn</v>
      </c>
      <c r="D2569" t="s">
        <v>2529</v>
      </c>
      <c r="E2569" s="1" t="s">
        <v>3469</v>
      </c>
      <c r="F2569">
        <v>0</v>
      </c>
      <c r="H2569">
        <f ca="1">_xlfn.IFNA(SUMIF(MG_3[Column3],Table6[POINTER],MG_3[TOTAL]),"")</f>
        <v>0</v>
      </c>
      <c r="I2569">
        <f ca="1">SUM(Table6[[#This Row],[AWAL]],Table6[[#This Row],[M_3]])</f>
        <v>0</v>
      </c>
    </row>
    <row r="2570" spans="2:9" hidden="1" x14ac:dyDescent="0.25">
      <c r="B2570" t="e">
        <f ca="1">MATCH(Table6[POINTER],MG_3[Column3],0)</f>
        <v>#N/A</v>
      </c>
      <c r="C25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bpxdatam120grs</v>
      </c>
      <c r="D2570" t="s">
        <v>2530</v>
      </c>
      <c r="E2570" s="1" t="s">
        <v>3467</v>
      </c>
      <c r="F2570">
        <v>0</v>
      </c>
      <c r="H2570">
        <f ca="1">_xlfn.IFNA(SUMIF(MG_3[Column3],Table6[POINTER],MG_3[TOTAL]),"")</f>
        <v>0</v>
      </c>
      <c r="I2570">
        <f ca="1">SUM(Table6[[#This Row],[AWAL]],Table6[[#This Row],[M_3]])</f>
        <v>0</v>
      </c>
    </row>
    <row r="2571" spans="2:9" hidden="1" x14ac:dyDescent="0.25">
      <c r="B2571" t="e">
        <f ca="1">MATCH(Table6[POINTER],MG_3[Column3],0)</f>
        <v>#N/A</v>
      </c>
      <c r="C25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bpxdatam220grs</v>
      </c>
      <c r="D2571" t="s">
        <v>2531</v>
      </c>
      <c r="E2571" s="1" t="s">
        <v>3467</v>
      </c>
      <c r="F2571">
        <v>0</v>
      </c>
      <c r="H2571">
        <f ca="1">_xlfn.IFNA(SUMIF(MG_3[Column3],Table6[POINTER],MG_3[TOTAL]),"")</f>
        <v>0</v>
      </c>
      <c r="I2571">
        <f ca="1">SUM(Table6[[#This Row],[AWAL]],Table6[[#This Row],[M_3]])</f>
        <v>0</v>
      </c>
    </row>
    <row r="2572" spans="2:9" hidden="1" x14ac:dyDescent="0.25">
      <c r="B2572" t="e">
        <f ca="1">MATCH(Table6[POINTER],MG_3[Column3],0)</f>
        <v>#N/A</v>
      </c>
      <c r="C25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bpxdm86040ls</v>
      </c>
      <c r="D2572" t="s">
        <v>2532</v>
      </c>
      <c r="E2572" s="1" t="s">
        <v>3342</v>
      </c>
      <c r="F2572">
        <v>0</v>
      </c>
      <c r="H2572">
        <f ca="1">_xlfn.IFNA(SUMIF(MG_3[Column3],Table6[POINTER],MG_3[TOTAL]),"")</f>
        <v>0</v>
      </c>
      <c r="I2572">
        <f ca="1">SUM(Table6[[#This Row],[AWAL]],Table6[[#This Row],[M_3]])</f>
        <v>0</v>
      </c>
    </row>
    <row r="2573" spans="2:9" hidden="1" x14ac:dyDescent="0.25">
      <c r="B2573" t="e">
        <f ca="1">MATCH(Table6[POINTER],MG_3[Column3],0)</f>
        <v>#N/A</v>
      </c>
      <c r="C25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bpxdmgp85140ls</v>
      </c>
      <c r="D2573" t="s">
        <v>2533</v>
      </c>
      <c r="E2573" s="1" t="s">
        <v>3342</v>
      </c>
      <c r="F2573">
        <v>0</v>
      </c>
      <c r="H2573">
        <f ca="1">_xlfn.IFNA(SUMIF(MG_3[Column3],Table6[POINTER],MG_3[TOTAL]),"")</f>
        <v>0</v>
      </c>
      <c r="I2573">
        <f ca="1">SUM(Table6[[#This Row],[AWAL]],Table6[[#This Row],[M_3]])</f>
        <v>0</v>
      </c>
    </row>
    <row r="2574" spans="2:9" hidden="1" x14ac:dyDescent="0.25">
      <c r="B2574" t="e">
        <f ca="1">MATCH(Table6[POINTER],MG_3[Column3],0)</f>
        <v>#N/A</v>
      </c>
      <c r="C25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bpzhixin2963120ls</v>
      </c>
      <c r="D2574" t="s">
        <v>2534</v>
      </c>
      <c r="E2574" s="1" t="s">
        <v>3329</v>
      </c>
      <c r="F2574">
        <v>0</v>
      </c>
      <c r="H2574">
        <f ca="1">_xlfn.IFNA(SUMIF(MG_3[Column3],Table6[POINTER],MG_3[TOTAL]),"")</f>
        <v>0</v>
      </c>
      <c r="I2574">
        <f ca="1">SUM(Table6[[#This Row],[AWAL]],Table6[[#This Row],[M_3]])</f>
        <v>0</v>
      </c>
    </row>
    <row r="2575" spans="2:9" hidden="1" x14ac:dyDescent="0.25">
      <c r="B2575" t="e">
        <f ca="1">MATCH(Table6[POINTER],MG_3[Column3],0)</f>
        <v>#N/A</v>
      </c>
      <c r="C25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bpzhixin30272120lsn</v>
      </c>
      <c r="D2575" t="s">
        <v>2535</v>
      </c>
      <c r="E2575" s="1" t="s">
        <v>3455</v>
      </c>
      <c r="F2575">
        <v>0</v>
      </c>
      <c r="H2575">
        <f ca="1">_xlfn.IFNA(SUMIF(MG_3[Column3],Table6[POINTER],MG_3[TOTAL]),"")</f>
        <v>0</v>
      </c>
      <c r="I2575">
        <f ca="1">SUM(Table6[[#This Row],[AWAL]],Table6[[#This Row],[M_3]])</f>
        <v>0</v>
      </c>
    </row>
    <row r="2576" spans="2:9" hidden="1" x14ac:dyDescent="0.25">
      <c r="B2576" t="e">
        <f ca="1">MATCH(Table6[POINTER],MG_3[Column3],0)</f>
        <v>#N/A</v>
      </c>
      <c r="C25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bpzhixin3033230371121lsn</v>
      </c>
      <c r="D2576" t="s">
        <v>2536</v>
      </c>
      <c r="E2576" s="1" t="s">
        <v>3736</v>
      </c>
      <c r="F2576">
        <v>0</v>
      </c>
      <c r="H2576">
        <f ca="1">_xlfn.IFNA(SUMIF(MG_3[Column3],Table6[POINTER],MG_3[TOTAL]),"")</f>
        <v>0</v>
      </c>
      <c r="I2576">
        <f ca="1">SUM(Table6[[#This Row],[AWAL]],Table6[[#This Row],[M_3]])</f>
        <v>0</v>
      </c>
    </row>
    <row r="2577" spans="2:9" hidden="1" x14ac:dyDescent="0.25">
      <c r="B2577" t="e">
        <f ca="1">MATCH(Table6[POINTER],MG_3[Column3],0)</f>
        <v>#N/A</v>
      </c>
      <c r="C25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bpzhixin3035127lsn</v>
      </c>
      <c r="D2577" t="s">
        <v>2537</v>
      </c>
      <c r="E2577" s="1" t="s">
        <v>3737</v>
      </c>
      <c r="F2577">
        <v>0</v>
      </c>
      <c r="H2577">
        <f ca="1">_xlfn.IFNA(SUMIF(MG_3[Column3],Table6[POINTER],MG_3[TOTAL]),"")</f>
        <v>0</v>
      </c>
      <c r="I2577">
        <f ca="1">SUM(Table6[[#This Row],[AWAL]],Table6[[#This Row],[M_3]])</f>
        <v>0</v>
      </c>
    </row>
    <row r="2578" spans="2:9" hidden="1" x14ac:dyDescent="0.25">
      <c r="B2578" t="e">
        <f ca="1">MATCH(Table6[POINTER],MG_3[Column3],0)</f>
        <v>#N/A</v>
      </c>
      <c r="C25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bpzhixin3036130781122lsn</v>
      </c>
      <c r="D2578" t="s">
        <v>2538</v>
      </c>
      <c r="E2578" s="1" t="s">
        <v>3738</v>
      </c>
      <c r="F2578">
        <v>0</v>
      </c>
      <c r="H2578">
        <f ca="1">_xlfn.IFNA(SUMIF(MG_3[Column3],Table6[POINTER],MG_3[TOTAL]),"")</f>
        <v>0</v>
      </c>
      <c r="I2578">
        <f ca="1">SUM(Table6[[#This Row],[AWAL]],Table6[[#This Row],[M_3]])</f>
        <v>0</v>
      </c>
    </row>
    <row r="2579" spans="2:9" hidden="1" x14ac:dyDescent="0.25">
      <c r="B2579" t="e">
        <f ca="1">MATCH(Table6[POINTER],MG_3[Column3],0)</f>
        <v>#N/A</v>
      </c>
      <c r="C25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bpzhixin303930503053123lsn</v>
      </c>
      <c r="D2579" t="s">
        <v>2539</v>
      </c>
      <c r="E2579" s="1" t="s">
        <v>3739</v>
      </c>
      <c r="F2579">
        <v>0</v>
      </c>
      <c r="H2579">
        <f ca="1">_xlfn.IFNA(SUMIF(MG_3[Column3],Table6[POINTER],MG_3[TOTAL]),"")</f>
        <v>0</v>
      </c>
      <c r="I2579">
        <f ca="1">SUM(Table6[[#This Row],[AWAL]],Table6[[#This Row],[M_3]])</f>
        <v>0</v>
      </c>
    </row>
    <row r="2580" spans="2:9" hidden="1" x14ac:dyDescent="0.25">
      <c r="B2580" t="e">
        <f ca="1">MATCH(Table6[POINTER],MG_3[Column3],0)</f>
        <v>#N/A</v>
      </c>
      <c r="C25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bpzhixin3060130622124lsn</v>
      </c>
      <c r="D2580" t="s">
        <v>2540</v>
      </c>
      <c r="E2580" s="1" t="s">
        <v>3740</v>
      </c>
      <c r="F2580">
        <v>0</v>
      </c>
      <c r="H2580">
        <f ca="1">_xlfn.IFNA(SUMIF(MG_3[Column3],Table6[POINTER],MG_3[TOTAL]),"")</f>
        <v>0</v>
      </c>
      <c r="I2580">
        <f ca="1">SUM(Table6[[#This Row],[AWAL]],Table6[[#This Row],[M_3]])</f>
        <v>0</v>
      </c>
    </row>
    <row r="2581" spans="2:9" hidden="1" x14ac:dyDescent="0.25">
      <c r="B2581" t="e">
        <f ca="1">MATCH(Table6[POINTER],MG_3[Column3],0)</f>
        <v>#N/A</v>
      </c>
      <c r="C25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bpzhixin30683086125lsn</v>
      </c>
      <c r="D2581" t="s">
        <v>2541</v>
      </c>
      <c r="E2581" s="1" t="s">
        <v>3741</v>
      </c>
      <c r="F2581">
        <v>0</v>
      </c>
      <c r="H2581">
        <f ca="1">_xlfn.IFNA(SUMIF(MG_3[Column3],Table6[POINTER],MG_3[TOTAL]),"")</f>
        <v>0</v>
      </c>
      <c r="I2581">
        <f ca="1">SUM(Table6[[#This Row],[AWAL]],Table6[[#This Row],[M_3]])</f>
        <v>0</v>
      </c>
    </row>
    <row r="2582" spans="2:9" hidden="1" x14ac:dyDescent="0.25">
      <c r="B2582" t="e">
        <f ca="1">MATCH(Table6[POINTER],MG_3[Column3],0)</f>
        <v>#N/A</v>
      </c>
      <c r="C25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bpzhixin3087126lsn</v>
      </c>
      <c r="D2582" t="s">
        <v>2542</v>
      </c>
      <c r="E2582" s="1" t="s">
        <v>3742</v>
      </c>
      <c r="F2582">
        <v>0</v>
      </c>
      <c r="H2582">
        <f ca="1">_xlfn.IFNA(SUMIF(MG_3[Column3],Table6[POINTER],MG_3[TOTAL]),"")</f>
        <v>0</v>
      </c>
      <c r="I2582">
        <f ca="1">SUM(Table6[[#This Row],[AWAL]],Table6[[#This Row],[M_3]])</f>
        <v>0</v>
      </c>
    </row>
    <row r="2583" spans="2:9" hidden="1" x14ac:dyDescent="0.25">
      <c r="B2583" t="e">
        <f ca="1">MATCH(Table6[POINTER],MG_3[Column3],0)</f>
        <v>#N/A</v>
      </c>
      <c r="C25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bpzhixin3096120lsn</v>
      </c>
      <c r="D2583" t="s">
        <v>2543</v>
      </c>
      <c r="E2583" s="1" t="s">
        <v>3455</v>
      </c>
      <c r="F2583">
        <v>0</v>
      </c>
      <c r="H2583">
        <f ca="1">_xlfn.IFNA(SUMIF(MG_3[Column3],Table6[POINTER],MG_3[TOTAL]),"")</f>
        <v>0</v>
      </c>
      <c r="I2583">
        <f ca="1">SUM(Table6[[#This Row],[AWAL]],Table6[[#This Row],[M_3]])</f>
        <v>0</v>
      </c>
    </row>
    <row r="2584" spans="2:9" hidden="1" x14ac:dyDescent="0.25">
      <c r="B2584" t="e">
        <f ca="1">MATCH(Table6[POINTER],MG_3[Column3],0)</f>
        <v>#N/A</v>
      </c>
      <c r="C25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bpzhixin3102120lsn</v>
      </c>
      <c r="D2584" t="s">
        <v>2544</v>
      </c>
      <c r="E2584" s="1" t="s">
        <v>3455</v>
      </c>
      <c r="F2584">
        <v>0</v>
      </c>
      <c r="H2584">
        <f ca="1">_xlfn.IFNA(SUMIF(MG_3[Column3],Table6[POINTER],MG_3[TOTAL]),"")</f>
        <v>0</v>
      </c>
      <c r="I2584">
        <f ca="1">SUM(Table6[[#This Row],[AWAL]],Table6[[#This Row],[M_3]])</f>
        <v>0</v>
      </c>
    </row>
    <row r="2585" spans="2:9" hidden="1" x14ac:dyDescent="0.25">
      <c r="B2585" t="e">
        <f ca="1">MATCH(Table6[POINTER],MG_3[Column3],0)</f>
        <v>#N/A</v>
      </c>
      <c r="C25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bpzhixin3108131173120lsn</v>
      </c>
      <c r="D2585" t="s">
        <v>2545</v>
      </c>
      <c r="E2585" s="1" t="s">
        <v>3455</v>
      </c>
      <c r="F2585">
        <v>0</v>
      </c>
      <c r="H2585">
        <f ca="1">_xlfn.IFNA(SUMIF(MG_3[Column3],Table6[POINTER],MG_3[TOTAL]),"")</f>
        <v>0</v>
      </c>
      <c r="I2585">
        <f ca="1">SUM(Table6[[#This Row],[AWAL]],Table6[[#This Row],[M_3]])</f>
        <v>0</v>
      </c>
    </row>
    <row r="2586" spans="2:9" hidden="1" x14ac:dyDescent="0.25">
      <c r="B2586" t="e">
        <f ca="1">MATCH(Table6[POINTER],MG_3[Column3],0)</f>
        <v>#N/A</v>
      </c>
      <c r="C25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bpzhixin31083131120lsn</v>
      </c>
      <c r="D2586" t="s">
        <v>2546</v>
      </c>
      <c r="E2586" s="1" t="s">
        <v>3455</v>
      </c>
      <c r="F2586">
        <v>0</v>
      </c>
      <c r="H2586">
        <f ca="1">_xlfn.IFNA(SUMIF(MG_3[Column3],Table6[POINTER],MG_3[TOTAL]),"")</f>
        <v>0</v>
      </c>
      <c r="I2586">
        <f ca="1">SUM(Table6[[#This Row],[AWAL]],Table6[[#This Row],[M_3]])</f>
        <v>0</v>
      </c>
    </row>
    <row r="2587" spans="2:9" hidden="1" x14ac:dyDescent="0.25">
      <c r="B2587" t="e">
        <f ca="1">MATCH(Table6[POINTER],MG_3[Column3],0)</f>
        <v>#N/A</v>
      </c>
      <c r="C25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bpzhixin3110131121120lsn</v>
      </c>
      <c r="D2587" t="s">
        <v>2547</v>
      </c>
      <c r="E2587" s="1" t="s">
        <v>3455</v>
      </c>
      <c r="F2587">
        <v>0</v>
      </c>
      <c r="H2587">
        <f ca="1">_xlfn.IFNA(SUMIF(MG_3[Column3],Table6[POINTER],MG_3[TOTAL]),"")</f>
        <v>0</v>
      </c>
      <c r="I2587">
        <f ca="1">SUM(Table6[[#This Row],[AWAL]],Table6[[#This Row],[M_3]])</f>
        <v>0</v>
      </c>
    </row>
    <row r="2588" spans="2:9" hidden="1" x14ac:dyDescent="0.25">
      <c r="B2588" t="e">
        <f ca="1">MATCH(Table6[POINTER],MG_3[Column3],0)</f>
        <v>#N/A</v>
      </c>
      <c r="C25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bpzhixin3115120lsn</v>
      </c>
      <c r="D2588" t="s">
        <v>2548</v>
      </c>
      <c r="E2588" s="1" t="s">
        <v>3455</v>
      </c>
      <c r="F2588">
        <v>0</v>
      </c>
      <c r="H2588">
        <f ca="1">_xlfn.IFNA(SUMIF(MG_3[Column3],Table6[POINTER],MG_3[TOTAL]),"")</f>
        <v>0</v>
      </c>
      <c r="I2588">
        <f ca="1">SUM(Table6[[#This Row],[AWAL]],Table6[[#This Row],[M_3]])</f>
        <v>0</v>
      </c>
    </row>
    <row r="2589" spans="2:9" hidden="1" x14ac:dyDescent="0.25">
      <c r="B2589" t="e">
        <f ca="1">MATCH(Table6[POINTER],MG_3[Column3],0)</f>
        <v>#N/A</v>
      </c>
      <c r="C25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bpzhixin31173118120lsn</v>
      </c>
      <c r="D2589" t="s">
        <v>2549</v>
      </c>
      <c r="E2589" s="1" t="s">
        <v>3455</v>
      </c>
      <c r="F2589">
        <v>0</v>
      </c>
      <c r="H2589">
        <f ca="1">_xlfn.IFNA(SUMIF(MG_3[Column3],Table6[POINTER],MG_3[TOTAL]),"")</f>
        <v>0</v>
      </c>
      <c r="I2589">
        <f ca="1">SUM(Table6[[#This Row],[AWAL]],Table6[[#This Row],[M_3]])</f>
        <v>0</v>
      </c>
    </row>
    <row r="2590" spans="2:9" hidden="1" x14ac:dyDescent="0.25">
      <c r="B2590" t="e">
        <f ca="1">MATCH(Table6[POINTER],MG_3[Column3],0)</f>
        <v>#N/A</v>
      </c>
      <c r="C25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bpzhixin3120131212120lsn</v>
      </c>
      <c r="D2590" t="s">
        <v>2550</v>
      </c>
      <c r="E2590" s="1" t="s">
        <v>3455</v>
      </c>
      <c r="F2590">
        <v>0</v>
      </c>
      <c r="H2590">
        <f ca="1">_xlfn.IFNA(SUMIF(MG_3[Column3],Table6[POINTER],MG_3[TOTAL]),"")</f>
        <v>0</v>
      </c>
      <c r="I2590">
        <f ca="1">SUM(Table6[[#This Row],[AWAL]],Table6[[#This Row],[M_3]])</f>
        <v>0</v>
      </c>
    </row>
    <row r="2591" spans="2:9" hidden="1" x14ac:dyDescent="0.25">
      <c r="B2591" t="e">
        <f ca="1">MATCH(Table6[POINTER],MG_3[Column3],0)</f>
        <v>#N/A</v>
      </c>
      <c r="C25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bpzhixin3123120lsn</v>
      </c>
      <c r="D2591" t="s">
        <v>2551</v>
      </c>
      <c r="E2591" s="1" t="s">
        <v>3455</v>
      </c>
      <c r="F2591">
        <v>0</v>
      </c>
      <c r="H2591">
        <f ca="1">_xlfn.IFNA(SUMIF(MG_3[Column3],Table6[POINTER],MG_3[TOTAL]),"")</f>
        <v>0</v>
      </c>
      <c r="I2591">
        <f ca="1">SUM(Table6[[#This Row],[AWAL]],Table6[[#This Row],[M_3]])</f>
        <v>0</v>
      </c>
    </row>
    <row r="2592" spans="2:9" hidden="1" x14ac:dyDescent="0.25">
      <c r="B2592" t="e">
        <f ca="1">MATCH(Table6[POINTER],MG_3[Column3],0)</f>
        <v>#N/A</v>
      </c>
      <c r="C25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bpzhixin3125231261120lsn</v>
      </c>
      <c r="D2592" t="s">
        <v>2552</v>
      </c>
      <c r="E2592" s="1" t="s">
        <v>3455</v>
      </c>
      <c r="F2592">
        <v>0</v>
      </c>
      <c r="H2592">
        <f ca="1">_xlfn.IFNA(SUMIF(MG_3[Column3],Table6[POINTER],MG_3[TOTAL]),"")</f>
        <v>0</v>
      </c>
      <c r="I2592">
        <f ca="1">SUM(Table6[[#This Row],[AWAL]],Table6[[#This Row],[M_3]])</f>
        <v>0</v>
      </c>
    </row>
    <row r="2593" spans="2:9" hidden="1" x14ac:dyDescent="0.25">
      <c r="B2593" t="e">
        <f ca="1">MATCH(Table6[POINTER],MG_3[Column3],0)</f>
        <v>#N/A</v>
      </c>
      <c r="C25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bpzhixin3126120lsn</v>
      </c>
      <c r="D2593" t="s">
        <v>2553</v>
      </c>
      <c r="E2593" s="1" t="s">
        <v>3455</v>
      </c>
      <c r="F2593">
        <v>0</v>
      </c>
      <c r="H2593">
        <f ca="1">_xlfn.IFNA(SUMIF(MG_3[Column3],Table6[POINTER],MG_3[TOTAL]),"")</f>
        <v>0</v>
      </c>
      <c r="I2593">
        <f ca="1">SUM(Table6[[#This Row],[AWAL]],Table6[[#This Row],[M_3]])</f>
        <v>0</v>
      </c>
    </row>
    <row r="2594" spans="2:9" hidden="1" x14ac:dyDescent="0.25">
      <c r="B2594" t="e">
        <f ca="1">MATCH(Table6[POINTER],MG_3[Column3],0)</f>
        <v>#N/A</v>
      </c>
      <c r="C25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bpzhixin31263129120lsn</v>
      </c>
      <c r="D2594" t="s">
        <v>2554</v>
      </c>
      <c r="E2594" s="1" t="s">
        <v>3455</v>
      </c>
      <c r="F2594">
        <v>0</v>
      </c>
      <c r="H2594">
        <f ca="1">_xlfn.IFNA(SUMIF(MG_3[Column3],Table6[POINTER],MG_3[TOTAL]),"")</f>
        <v>0</v>
      </c>
      <c r="I2594">
        <f ca="1">SUM(Table6[[#This Row],[AWAL]],Table6[[#This Row],[M_3]])</f>
        <v>0</v>
      </c>
    </row>
    <row r="2595" spans="2:9" hidden="1" x14ac:dyDescent="0.25">
      <c r="B2595" t="e">
        <f ca="1">MATCH(Table6[POINTER],MG_3[Column3],0)</f>
        <v>#N/A</v>
      </c>
      <c r="C25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bpzhixin3138120lsn</v>
      </c>
      <c r="D2595" t="s">
        <v>2555</v>
      </c>
      <c r="E2595" s="1" t="s">
        <v>3455</v>
      </c>
      <c r="F2595">
        <v>0</v>
      </c>
      <c r="H2595">
        <f ca="1">_xlfn.IFNA(SUMIF(MG_3[Column3],Table6[POINTER],MG_3[TOTAL]),"")</f>
        <v>0</v>
      </c>
      <c r="I2595">
        <f ca="1">SUM(Table6[[#This Row],[AWAL]],Table6[[#This Row],[M_3]])</f>
        <v>0</v>
      </c>
    </row>
    <row r="2596" spans="2:9" hidden="1" x14ac:dyDescent="0.25">
      <c r="B2596" t="e">
        <f ca="1">MATCH(Table6[POINTER],MG_3[Column3],0)</f>
        <v>#N/A</v>
      </c>
      <c r="C25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bpzhixin3555a120lsn</v>
      </c>
      <c r="D2596" t="s">
        <v>2556</v>
      </c>
      <c r="E2596" s="1" t="s">
        <v>3455</v>
      </c>
      <c r="F2596">
        <v>0</v>
      </c>
      <c r="H2596">
        <f ca="1">_xlfn.IFNA(SUMIF(MG_3[Column3],Table6[POINTER],MG_3[TOTAL]),"")</f>
        <v>0</v>
      </c>
      <c r="I2596">
        <f ca="1">SUM(Table6[[#This Row],[AWAL]],Table6[[#This Row],[M_3]])</f>
        <v>0</v>
      </c>
    </row>
    <row r="2597" spans="2:9" hidden="1" x14ac:dyDescent="0.25">
      <c r="B2597" t="e">
        <f ca="1">MATCH(Table6[POINTER],MG_3[Column3],0)</f>
        <v>#N/A</v>
      </c>
      <c r="C25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bpzhixin3567144lsn</v>
      </c>
      <c r="D2597" t="s">
        <v>2557</v>
      </c>
      <c r="E2597" s="1" t="s">
        <v>3444</v>
      </c>
      <c r="F2597">
        <v>0</v>
      </c>
      <c r="H2597">
        <f ca="1">_xlfn.IFNA(SUMIF(MG_3[Column3],Table6[POINTER],MG_3[TOTAL]),"")</f>
        <v>0</v>
      </c>
      <c r="I2597">
        <f ca="1">SUM(Table6[[#This Row],[AWAL]],Table6[[#This Row],[M_3]])</f>
        <v>0</v>
      </c>
    </row>
    <row r="2598" spans="2:9" hidden="1" x14ac:dyDescent="0.25">
      <c r="B2598" t="e">
        <f ca="1">MATCH(Table6[POINTER],MG_3[Column3],0)</f>
        <v>#N/A</v>
      </c>
      <c r="C25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bpzhixin3568144lsn</v>
      </c>
      <c r="D2598" t="s">
        <v>2558</v>
      </c>
      <c r="E2598" s="1" t="s">
        <v>3444</v>
      </c>
      <c r="F2598">
        <v>0</v>
      </c>
      <c r="H2598">
        <f ca="1">_xlfn.IFNA(SUMIF(MG_3[Column3],Table6[POINTER],MG_3[TOTAL]),"")</f>
        <v>0</v>
      </c>
      <c r="I2598">
        <f ca="1">SUM(Table6[[#This Row],[AWAL]],Table6[[#This Row],[M_3]])</f>
        <v>0</v>
      </c>
    </row>
    <row r="2599" spans="2:9" hidden="1" x14ac:dyDescent="0.25">
      <c r="B2599" t="e">
        <f ca="1">MATCH(Table6[POINTER],MG_3[Column3],0)</f>
        <v>#N/A</v>
      </c>
      <c r="C25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bpzhixing50015016120lsn</v>
      </c>
      <c r="D2599" t="s">
        <v>2559</v>
      </c>
      <c r="E2599" s="1" t="s">
        <v>3455</v>
      </c>
      <c r="F2599">
        <v>0</v>
      </c>
      <c r="H2599">
        <f ca="1">_xlfn.IFNA(SUMIF(MG_3[Column3],Table6[POINTER],MG_3[TOTAL]),"")</f>
        <v>0</v>
      </c>
      <c r="I2599">
        <f ca="1">SUM(Table6[[#This Row],[AWAL]],Table6[[#This Row],[M_3]])</f>
        <v>0</v>
      </c>
    </row>
    <row r="2600" spans="2:9" hidden="1" x14ac:dyDescent="0.25">
      <c r="B2600" t="e">
        <f ca="1">MATCH(Table6[POINTER],MG_3[Column3],0)</f>
        <v>#N/A</v>
      </c>
      <c r="C26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bpzhixing5009120lsn</v>
      </c>
      <c r="D2600" t="s">
        <v>2560</v>
      </c>
      <c r="E2600" s="1" t="s">
        <v>3455</v>
      </c>
      <c r="F2600">
        <v>0</v>
      </c>
      <c r="H2600">
        <f ca="1">_xlfn.IFNA(SUMIF(MG_3[Column3],Table6[POINTER],MG_3[TOTAL]),"")</f>
        <v>0</v>
      </c>
      <c r="I2600">
        <f ca="1">SUM(Table6[[#This Row],[AWAL]],Table6[[#This Row],[M_3]])</f>
        <v>0</v>
      </c>
    </row>
    <row r="2601" spans="2:9" hidden="1" x14ac:dyDescent="0.25">
      <c r="B2601" t="e">
        <f ca="1">MATCH(Table6[POINTER],MG_3[Column3],0)</f>
        <v>#N/A</v>
      </c>
      <c r="C26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bpzhixing50343132120lsn</v>
      </c>
      <c r="D2601" t="s">
        <v>2561</v>
      </c>
      <c r="E2601" s="1" t="s">
        <v>3455</v>
      </c>
      <c r="F2601">
        <v>0</v>
      </c>
      <c r="H2601">
        <f ca="1">_xlfn.IFNA(SUMIF(MG_3[Column3],Table6[POINTER],MG_3[TOTAL]),"")</f>
        <v>0</v>
      </c>
      <c r="I2601">
        <f ca="1">SUM(Table6[[#This Row],[AWAL]],Table6[[#This Row],[M_3]])</f>
        <v>0</v>
      </c>
    </row>
    <row r="2602" spans="2:9" hidden="1" x14ac:dyDescent="0.25">
      <c r="B2602" t="e">
        <f ca="1">MATCH(Table6[POINTER],MG_3[Column3],0)</f>
        <v>#N/A</v>
      </c>
      <c r="C26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bpzhixinzh101120</v>
      </c>
      <c r="D2602" t="s">
        <v>2562</v>
      </c>
      <c r="E2602" s="1">
        <v>120</v>
      </c>
      <c r="F2602">
        <v>0</v>
      </c>
      <c r="H2602">
        <f ca="1">_xlfn.IFNA(SUMIF(MG_3[Column3],Table6[POINTER],MG_3[TOTAL]),"")</f>
        <v>0</v>
      </c>
      <c r="I2602">
        <f ca="1">SUM(Table6[[#This Row],[AWAL]],Table6[[#This Row],[M_3]])</f>
        <v>0</v>
      </c>
    </row>
    <row r="2603" spans="2:9" hidden="1" x14ac:dyDescent="0.25">
      <c r="B2603" t="e">
        <f ca="1">MATCH(Table6[POINTER],MG_3[Column3],0)</f>
        <v>#N/A</v>
      </c>
      <c r="C26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bpzhixinzh102120ls</v>
      </c>
      <c r="D2603" t="s">
        <v>2563</v>
      </c>
      <c r="E2603" s="1" t="s">
        <v>3329</v>
      </c>
      <c r="F2603">
        <v>0</v>
      </c>
      <c r="H2603">
        <f ca="1">_xlfn.IFNA(SUMIF(MG_3[Column3],Table6[POINTER],MG_3[TOTAL]),"")</f>
        <v>0</v>
      </c>
      <c r="I2603">
        <f ca="1">SUM(Table6[[#This Row],[AWAL]],Table6[[#This Row],[M_3]])</f>
        <v>0</v>
      </c>
    </row>
    <row r="2604" spans="2:9" hidden="1" x14ac:dyDescent="0.25">
      <c r="B2604" t="e">
        <f ca="1">MATCH(Table6[POINTER],MG_3[Column3],0)</f>
        <v>#N/A</v>
      </c>
      <c r="C26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bpzhxin3112120lsn</v>
      </c>
      <c r="D2604" t="s">
        <v>2564</v>
      </c>
      <c r="E2604" s="1" t="s">
        <v>3455</v>
      </c>
      <c r="F2604">
        <v>0</v>
      </c>
      <c r="H2604">
        <f ca="1">_xlfn.IFNA(SUMIF(MG_3[Column3],Table6[POINTER],MG_3[TOTAL]),"")</f>
        <v>0</v>
      </c>
      <c r="I2604">
        <f ca="1">SUM(Table6[[#This Row],[AWAL]],Table6[[#This Row],[M_3]])</f>
        <v>0</v>
      </c>
    </row>
    <row r="2605" spans="2:9" hidden="1" x14ac:dyDescent="0.25">
      <c r="B2605" t="e">
        <f ca="1">MATCH(Table6[POINTER],MG_3[Column3],0)</f>
        <v>#N/A</v>
      </c>
      <c r="C26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bpzinzhuahy1020192lsn</v>
      </c>
      <c r="D2605" t="s">
        <v>2565</v>
      </c>
      <c r="E2605" s="1" t="s">
        <v>3471</v>
      </c>
      <c r="F2605">
        <v>0</v>
      </c>
      <c r="H2605">
        <f ca="1">_xlfn.IFNA(SUMIF(MG_3[Column3],Table6[POINTER],MG_3[TOTAL]),"")</f>
        <v>0</v>
      </c>
      <c r="I2605">
        <f ca="1">SUM(Table6[[#This Row],[AWAL]],Table6[[#This Row],[M_3]])</f>
        <v>0</v>
      </c>
    </row>
    <row r="2606" spans="2:9" hidden="1" x14ac:dyDescent="0.25">
      <c r="B2606" t="e">
        <f ca="1">MATCH(Table6[POINTER],MG_3[Column3],0)</f>
        <v>#N/A</v>
      </c>
      <c r="C26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bpvullpen309620ls</v>
      </c>
      <c r="D2606" t="s">
        <v>2566</v>
      </c>
      <c r="E2606" s="1" t="s">
        <v>3309</v>
      </c>
      <c r="F2606">
        <v>0</v>
      </c>
      <c r="H2606">
        <f ca="1">_xlfn.IFNA(SUMIF(MG_3[Column3],Table6[POINTER],MG_3[TOTAL]),"")</f>
        <v>0</v>
      </c>
      <c r="I2606">
        <f ca="1">SUM(Table6[[#This Row],[AWAL]],Table6[[#This Row],[M_3]])</f>
        <v>0</v>
      </c>
    </row>
    <row r="2607" spans="2:9" hidden="1" x14ac:dyDescent="0.25">
      <c r="B2607" t="e">
        <f ca="1">MATCH(Table6[POINTER],MG_3[Column3],0)</f>
        <v>#N/A</v>
      </c>
      <c r="C26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btbatikkain7lsn</v>
      </c>
      <c r="D2607" t="s">
        <v>2352</v>
      </c>
      <c r="E2607" s="1" t="s">
        <v>3727</v>
      </c>
      <c r="F2607">
        <v>0</v>
      </c>
      <c r="H2607">
        <f ca="1">_xlfn.IFNA(SUMIF(MG_3[Column3],Table6[POINTER],MG_3[TOTAL]),"")</f>
        <v>0</v>
      </c>
      <c r="I2607">
        <f ca="1">SUM(Table6[[#This Row],[AWAL]],Table6[[#This Row],[M_3]])</f>
        <v>0</v>
      </c>
    </row>
    <row r="2608" spans="2:9" hidden="1" x14ac:dyDescent="0.25">
      <c r="B2608" t="e">
        <f ca="1">MATCH(Table6[POINTER],MG_3[Column3],0)</f>
        <v>#N/A</v>
      </c>
      <c r="C26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btsgastaa560biasa60016002192</v>
      </c>
      <c r="D2608" t="s">
        <v>2567</v>
      </c>
      <c r="E2608" s="1">
        <v>192</v>
      </c>
      <c r="F2608">
        <v>0</v>
      </c>
      <c r="H2608">
        <f ca="1">_xlfn.IFNA(SUMIF(MG_3[Column3],Table6[POINTER],MG_3[TOTAL]),"")</f>
        <v>0</v>
      </c>
      <c r="I2608">
        <f ca="1">SUM(Table6[[#This Row],[AWAL]],Table6[[#This Row],[M_3]])</f>
        <v>0</v>
      </c>
    </row>
    <row r="2609" spans="2:9" hidden="1" x14ac:dyDescent="0.25">
      <c r="B2609" t="e">
        <f ca="1">MATCH(Table6[POINTER],MG_3[Column3],0)</f>
        <v>#N/A</v>
      </c>
      <c r="C26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btsgastaa560biasa60036005192</v>
      </c>
      <c r="D2609" t="s">
        <v>2568</v>
      </c>
      <c r="E2609" s="1">
        <v>192</v>
      </c>
      <c r="F2609">
        <v>0</v>
      </c>
      <c r="H2609">
        <f ca="1">_xlfn.IFNA(SUMIF(MG_3[Column3],Table6[POINTER],MG_3[TOTAL]),"")</f>
        <v>0</v>
      </c>
      <c r="I2609">
        <f ca="1">SUM(Table6[[#This Row],[AWAL]],Table6[[#This Row],[M_3]])</f>
        <v>0</v>
      </c>
    </row>
    <row r="2610" spans="2:9" hidden="1" x14ac:dyDescent="0.25">
      <c r="B2610" t="e">
        <f ca="1">MATCH(Table6[POINTER],MG_3[Column3],0)</f>
        <v>#N/A</v>
      </c>
      <c r="C26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btsgastaa560biasa6006192</v>
      </c>
      <c r="D2610" t="s">
        <v>2569</v>
      </c>
      <c r="E2610" s="1">
        <v>192</v>
      </c>
      <c r="F2610">
        <v>0</v>
      </c>
      <c r="H2610">
        <f ca="1">_xlfn.IFNA(SUMIF(MG_3[Column3],Table6[POINTER],MG_3[TOTAL]),"")</f>
        <v>0</v>
      </c>
      <c r="I2610">
        <f ca="1">SUM(Table6[[#This Row],[AWAL]],Table6[[#This Row],[M_3]])</f>
        <v>0</v>
      </c>
    </row>
    <row r="2611" spans="2:9" hidden="1" x14ac:dyDescent="0.25">
      <c r="B2611" t="e">
        <f ca="1">MATCH(Table6[POINTER],MG_3[Column3],0)</f>
        <v>#N/A</v>
      </c>
      <c r="C26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btsgastaa6801216</v>
      </c>
      <c r="D2611" t="s">
        <v>2570</v>
      </c>
      <c r="E2611" s="1">
        <v>216</v>
      </c>
      <c r="F2611">
        <v>0</v>
      </c>
      <c r="H2611">
        <f ca="1">_xlfn.IFNA(SUMIF(MG_3[Column3],Table6[POINTER],MG_3[TOTAL]),"")</f>
        <v>0</v>
      </c>
      <c r="I2611">
        <f ca="1">SUM(Table6[[#This Row],[AWAL]],Table6[[#This Row],[M_3]])</f>
        <v>0</v>
      </c>
    </row>
    <row r="2612" spans="2:9" hidden="1" x14ac:dyDescent="0.25">
      <c r="B2612" t="e">
        <f ca="1">MATCH(Table6[POINTER],MG_3[Column3],0)</f>
        <v>#N/A</v>
      </c>
      <c r="C26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btsnba666a6252pc</v>
      </c>
      <c r="D2612" t="s">
        <v>2571</v>
      </c>
      <c r="E2612" s="1" t="s">
        <v>3743</v>
      </c>
      <c r="F2612">
        <v>0</v>
      </c>
      <c r="H2612">
        <f ca="1">_xlfn.IFNA(SUMIF(MG_3[Column3],Table6[POINTER],MG_3[TOTAL]),"")</f>
        <v>0</v>
      </c>
      <c r="I2612">
        <f ca="1">SUM(Table6[[#This Row],[AWAL]],Table6[[#This Row],[M_3]])</f>
        <v>0</v>
      </c>
    </row>
    <row r="2613" spans="2:9" hidden="1" x14ac:dyDescent="0.25">
      <c r="B2613" t="e">
        <f ca="1">MATCH(Table6[POINTER],MG_3[Column3],0)</f>
        <v>#N/A</v>
      </c>
      <c r="C26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btsspiral2510056import</v>
      </c>
      <c r="D2613" t="s">
        <v>2572</v>
      </c>
      <c r="E2613" s="1"/>
      <c r="F2613">
        <v>0</v>
      </c>
      <c r="H2613">
        <f ca="1">_xlfn.IFNA(SUMIF(MG_3[Column3],Table6[POINTER],MG_3[TOTAL]),"")</f>
        <v>0</v>
      </c>
      <c r="I2613">
        <f ca="1">SUM(Table6[[#This Row],[AWAL]],Table6[[#This Row],[M_3]])</f>
        <v>0</v>
      </c>
    </row>
    <row r="2614" spans="2:9" hidden="1" x14ac:dyDescent="0.25">
      <c r="B2614" t="e">
        <f ca="1">MATCH(Table6[POINTER],MG_3[Column3],0)</f>
        <v>#N/A</v>
      </c>
      <c r="C26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btsw2a5802882536160</v>
      </c>
      <c r="D2614" t="s">
        <v>2573</v>
      </c>
      <c r="E2614" s="1">
        <v>160</v>
      </c>
      <c r="F2614">
        <v>0</v>
      </c>
      <c r="H2614">
        <f ca="1">_xlfn.IFNA(SUMIF(MG_3[Column3],Table6[POINTER],MG_3[TOTAL]),"")</f>
        <v>0</v>
      </c>
      <c r="I2614">
        <f ca="1">SUM(Table6[[#This Row],[AWAL]],Table6[[#This Row],[M_3]])</f>
        <v>0</v>
      </c>
    </row>
    <row r="2615" spans="2:9" hidden="1" x14ac:dyDescent="0.25">
      <c r="B2615" t="e">
        <f ca="1">MATCH(Table6[POINTER],MG_3[Column3],0)</f>
        <v>#N/A</v>
      </c>
      <c r="C26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btsw2a5802882550160</v>
      </c>
      <c r="D2615" t="s">
        <v>2574</v>
      </c>
      <c r="E2615" s="1">
        <v>160</v>
      </c>
      <c r="F2615">
        <v>0</v>
      </c>
      <c r="H2615">
        <f ca="1">_xlfn.IFNA(SUMIF(MG_3[Column3],Table6[POINTER],MG_3[TOTAL]),"")</f>
        <v>0</v>
      </c>
      <c r="I2615">
        <f ca="1">SUM(Table6[[#This Row],[AWAL]],Table6[[#This Row],[M_3]])</f>
        <v>0</v>
      </c>
    </row>
    <row r="2616" spans="2:9" hidden="1" x14ac:dyDescent="0.25">
      <c r="B2616" t="e">
        <f ca="1">MATCH(Table6[POINTER],MG_3[Column3],0)</f>
        <v>#N/A</v>
      </c>
      <c r="C26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btsw2a5802882565160</v>
      </c>
      <c r="D2616" t="s">
        <v>2575</v>
      </c>
      <c r="E2616" s="1">
        <v>160</v>
      </c>
      <c r="F2616">
        <v>0</v>
      </c>
      <c r="H2616">
        <f ca="1">_xlfn.IFNA(SUMIF(MG_3[Column3],Table6[POINTER],MG_3[TOTAL]),"")</f>
        <v>0</v>
      </c>
      <c r="I2616">
        <f ca="1">SUM(Table6[[#This Row],[AWAL]],Table6[[#This Row],[M_3]])</f>
        <v>0</v>
      </c>
    </row>
    <row r="2617" spans="2:9" hidden="1" x14ac:dyDescent="0.25">
      <c r="B2617" t="e">
        <f ca="1">MATCH(Table6[POINTER],MG_3[Column3],0)</f>
        <v>#N/A</v>
      </c>
      <c r="C26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btsw2a6805010062w240</v>
      </c>
      <c r="D2617" t="s">
        <v>2576</v>
      </c>
      <c r="E2617" s="1">
        <v>240</v>
      </c>
      <c r="F2617">
        <v>0</v>
      </c>
      <c r="H2617">
        <f ca="1">_xlfn.IFNA(SUMIF(MG_3[Column3],Table6[POINTER],MG_3[TOTAL]),"")</f>
        <v>0</v>
      </c>
      <c r="I2617">
        <f ca="1">SUM(Table6[[#This Row],[AWAL]],Table6[[#This Row],[M_3]])</f>
        <v>0</v>
      </c>
    </row>
    <row r="2618" spans="2:9" hidden="1" x14ac:dyDescent="0.25">
      <c r="B2618" t="e">
        <f ca="1">MATCH(Table6[POINTER],MG_3[Column3],0)</f>
        <v>#N/A</v>
      </c>
      <c r="C26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btsw2a6805010068w240</v>
      </c>
      <c r="D2618" t="s">
        <v>2577</v>
      </c>
      <c r="E2618" s="1">
        <v>240</v>
      </c>
      <c r="F2618">
        <v>0</v>
      </c>
      <c r="H2618">
        <f ca="1">_xlfn.IFNA(SUMIF(MG_3[Column3],Table6[POINTER],MG_3[TOTAL]),"")</f>
        <v>0</v>
      </c>
      <c r="I2618">
        <f ca="1">SUM(Table6[[#This Row],[AWAL]],Table6[[#This Row],[M_3]])</f>
        <v>0</v>
      </c>
    </row>
    <row r="2619" spans="2:9" hidden="1" x14ac:dyDescent="0.25">
      <c r="B2619" t="e">
        <f ca="1">MATCH(Table6[POINTER],MG_3[Column3],0)</f>
        <v>#N/A</v>
      </c>
      <c r="C26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btsw2a6805010072w240</v>
      </c>
      <c r="D2619" t="s">
        <v>2578</v>
      </c>
      <c r="E2619" s="1">
        <v>240</v>
      </c>
      <c r="F2619">
        <v>0</v>
      </c>
      <c r="H2619">
        <f ca="1">_xlfn.IFNA(SUMIF(MG_3[Column3],Table6[POINTER],MG_3[TOTAL]),"")</f>
        <v>0</v>
      </c>
      <c r="I2619">
        <f ca="1">SUM(Table6[[#This Row],[AWAL]],Table6[[#This Row],[M_3]])</f>
        <v>0</v>
      </c>
    </row>
    <row r="2620" spans="2:9" hidden="1" x14ac:dyDescent="0.25">
      <c r="B2620" t="e">
        <f ca="1">MATCH(Table6[POINTER],MG_3[Column3],0)</f>
        <v>#N/A</v>
      </c>
      <c r="C26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btswza52510064w160</v>
      </c>
      <c r="D2620" t="s">
        <v>2579</v>
      </c>
      <c r="E2620" s="1">
        <v>160</v>
      </c>
      <c r="F2620">
        <v>0</v>
      </c>
      <c r="H2620">
        <f ca="1">_xlfn.IFNA(SUMIF(MG_3[Column3],Table6[POINTER],MG_3[TOTAL]),"")</f>
        <v>0</v>
      </c>
      <c r="I2620">
        <f ca="1">SUM(Table6[[#This Row],[AWAL]],Table6[[#This Row],[M_3]])</f>
        <v>0</v>
      </c>
    </row>
    <row r="2621" spans="2:9" hidden="1" x14ac:dyDescent="0.25">
      <c r="B2621" t="e">
        <f ca="1">MATCH(Table6[POINTER],MG_3[Column3],0)</f>
        <v>#N/A</v>
      </c>
      <c r="C26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btswza5biasa2510059warna160</v>
      </c>
      <c r="D2621" t="s">
        <v>2580</v>
      </c>
      <c r="E2621" s="1">
        <v>160</v>
      </c>
      <c r="F2621">
        <v>0</v>
      </c>
      <c r="H2621">
        <f ca="1">_xlfn.IFNA(SUMIF(MG_3[Column3],Table6[POINTER],MG_3[TOTAL]),"")</f>
        <v>0</v>
      </c>
      <c r="I2621">
        <f ca="1">SUM(Table6[[#This Row],[AWAL]],Table6[[#This Row],[M_3]])</f>
        <v>0</v>
      </c>
    </row>
    <row r="2622" spans="2:9" hidden="1" x14ac:dyDescent="0.25">
      <c r="B2622" t="e">
        <f ca="1">MATCH(Table6[POINTER],MG_3[Column3],0)</f>
        <v>#N/A</v>
      </c>
      <c r="C26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btswza5biasa2510065160</v>
      </c>
      <c r="D2622" t="s">
        <v>2581</v>
      </c>
      <c r="E2622" s="1">
        <v>160</v>
      </c>
      <c r="F2622">
        <v>0</v>
      </c>
      <c r="H2622">
        <f ca="1">_xlfn.IFNA(SUMIF(MG_3[Column3],Table6[POINTER],MG_3[TOTAL]),"")</f>
        <v>0</v>
      </c>
      <c r="I2622">
        <f ca="1">SUM(Table6[[#This Row],[AWAL]],Table6[[#This Row],[M_3]])</f>
        <v>0</v>
      </c>
    </row>
    <row r="2623" spans="2:9" hidden="1" x14ac:dyDescent="0.25">
      <c r="B2623" t="e">
        <f ca="1">MATCH(Table6[POINTER],MG_3[Column3],0)</f>
        <v>#N/A</v>
      </c>
      <c r="C26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btswza5biasa2510070160</v>
      </c>
      <c r="D2623" t="s">
        <v>2582</v>
      </c>
      <c r="E2623" s="1">
        <v>160</v>
      </c>
      <c r="F2623">
        <v>0</v>
      </c>
      <c r="H2623">
        <f ca="1">_xlfn.IFNA(SUMIF(MG_3[Column3],Table6[POINTER],MG_3[TOTAL]),"")</f>
        <v>0</v>
      </c>
      <c r="I2623">
        <f ca="1">SUM(Table6[[#This Row],[AWAL]],Table6[[#This Row],[M_3]])</f>
        <v>0</v>
      </c>
    </row>
    <row r="2624" spans="2:9" hidden="1" x14ac:dyDescent="0.25">
      <c r="B2624" t="e">
        <f ca="1">MATCH(Table6[POINTER],MG_3[Column3],0)</f>
        <v>#N/A</v>
      </c>
      <c r="C26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btswza5biasa2882564160</v>
      </c>
      <c r="D2624" t="s">
        <v>2583</v>
      </c>
      <c r="E2624" s="1">
        <v>160</v>
      </c>
      <c r="F2624">
        <v>0</v>
      </c>
      <c r="H2624">
        <f ca="1">_xlfn.IFNA(SUMIF(MG_3[Column3],Table6[POINTER],MG_3[TOTAL]),"")</f>
        <v>0</v>
      </c>
      <c r="I2624">
        <f ca="1">SUM(Table6[[#This Row],[AWAL]],Table6[[#This Row],[M_3]])</f>
        <v>0</v>
      </c>
    </row>
    <row r="2625" spans="2:9" hidden="1" x14ac:dyDescent="0.25">
      <c r="B2625" t="e">
        <f ca="1">MATCH(Table6[POINTER],MG_3[Column3],0)</f>
        <v>#N/A</v>
      </c>
      <c r="C26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btswza5biasa2882565160</v>
      </c>
      <c r="D2625" t="s">
        <v>2584</v>
      </c>
      <c r="E2625" s="1">
        <v>160</v>
      </c>
      <c r="F2625">
        <v>0</v>
      </c>
      <c r="H2625">
        <f ca="1">_xlfn.IFNA(SUMIF(MG_3[Column3],Table6[POINTER],MG_3[TOTAL]),"")</f>
        <v>0</v>
      </c>
      <c r="I2625">
        <f ca="1">SUM(Table6[[#This Row],[AWAL]],Table6[[#This Row],[M_3]])</f>
        <v>0</v>
      </c>
    </row>
    <row r="2626" spans="2:9" hidden="1" x14ac:dyDescent="0.25">
      <c r="B2626" t="e">
        <f ca="1">MATCH(Table6[POINTER],MG_3[Column3],0)</f>
        <v>#N/A</v>
      </c>
      <c r="C26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btswza680tali511015w240pcs</v>
      </c>
      <c r="D2626" t="s">
        <v>2585</v>
      </c>
      <c r="E2626" s="1" t="s">
        <v>3337</v>
      </c>
      <c r="F2626">
        <v>0</v>
      </c>
      <c r="H2626">
        <f ca="1">_xlfn.IFNA(SUMIF(MG_3[Column3],Table6[POINTER],MG_3[TOTAL]),"")</f>
        <v>0</v>
      </c>
      <c r="I2626">
        <f ca="1">SUM(Table6[[#This Row],[AWAL]],Table6[[#This Row],[M_3]])</f>
        <v>0</v>
      </c>
    </row>
    <row r="2627" spans="2:9" hidden="1" x14ac:dyDescent="0.25">
      <c r="B2627" t="e">
        <f ca="1">MATCH(Table6[POINTER],MG_3[Column3],0)</f>
        <v>#N/A</v>
      </c>
      <c r="C26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btswza6802885019w240pcs</v>
      </c>
      <c r="D2627" t="s">
        <v>2586</v>
      </c>
      <c r="E2627" s="1" t="s">
        <v>3337</v>
      </c>
      <c r="F2627">
        <v>0</v>
      </c>
      <c r="H2627">
        <f ca="1">_xlfn.IFNA(SUMIF(MG_3[Column3],Table6[POINTER],MG_3[TOTAL]),"")</f>
        <v>0</v>
      </c>
      <c r="I2627">
        <f ca="1">SUM(Table6[[#This Row],[AWAL]],Table6[[#This Row],[M_3]])</f>
        <v>0</v>
      </c>
    </row>
    <row r="2628" spans="2:9" hidden="1" x14ac:dyDescent="0.25">
      <c r="B2628" t="e">
        <f ca="1">MATCH(Table6[POINTER],MG_3[Column3],0)</f>
        <v>#N/A</v>
      </c>
      <c r="C26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btswza6802885041putih240pcs</v>
      </c>
      <c r="D2628" t="s">
        <v>2587</v>
      </c>
      <c r="E2628" s="1" t="s">
        <v>3337</v>
      </c>
      <c r="F2628">
        <v>0</v>
      </c>
      <c r="H2628">
        <f ca="1">_xlfn.IFNA(SUMIF(MG_3[Column3],Table6[POINTER],MG_3[TOTAL]),"")</f>
        <v>0</v>
      </c>
      <c r="I2628">
        <f ca="1">SUM(Table6[[#This Row],[AWAL]],Table6[[#This Row],[M_3]])</f>
        <v>0</v>
      </c>
    </row>
    <row r="2629" spans="2:9" hidden="1" x14ac:dyDescent="0.25">
      <c r="B2629" t="e">
        <f ca="1">MATCH(Table6[POINTER],MG_3[Column3],0)</f>
        <v>#N/A</v>
      </c>
      <c r="C26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btswza6802885051putih240pcs</v>
      </c>
      <c r="D2629" t="s">
        <v>2588</v>
      </c>
      <c r="E2629" s="1" t="s">
        <v>3337</v>
      </c>
      <c r="F2629">
        <v>0</v>
      </c>
      <c r="H2629">
        <f ca="1">_xlfn.IFNA(SUMIF(MG_3[Column3],Table6[POINTER],MG_3[TOTAL]),"")</f>
        <v>0</v>
      </c>
      <c r="I2629">
        <f ca="1">SUM(Table6[[#This Row],[AWAL]],Table6[[#This Row],[M_3]])</f>
        <v>0</v>
      </c>
    </row>
    <row r="2630" spans="2:9" hidden="1" x14ac:dyDescent="0.25">
      <c r="B2630" t="e">
        <f ca="1">MATCH(Table6[POINTER],MG_3[Column3],0)</f>
        <v>#N/A</v>
      </c>
      <c r="C26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btswza6802885064w240pcs</v>
      </c>
      <c r="D2630" t="s">
        <v>2589</v>
      </c>
      <c r="E2630" s="1" t="s">
        <v>3337</v>
      </c>
      <c r="F2630">
        <v>0</v>
      </c>
      <c r="H2630">
        <f ca="1">_xlfn.IFNA(SUMIF(MG_3[Column3],Table6[POINTER],MG_3[TOTAL]),"")</f>
        <v>0</v>
      </c>
      <c r="I2630">
        <f ca="1">SUM(Table6[[#This Row],[AWAL]],Table6[[#This Row],[M_3]])</f>
        <v>0</v>
      </c>
    </row>
    <row r="2631" spans="2:9" hidden="1" x14ac:dyDescent="0.25">
      <c r="B2631" t="e">
        <f ca="1">MATCH(Table6[POINTER],MG_3[Column3],0)</f>
        <v>#N/A</v>
      </c>
      <c r="C26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btswza6805010043putih240pcs</v>
      </c>
      <c r="D2631" t="s">
        <v>2590</v>
      </c>
      <c r="E2631" s="1" t="s">
        <v>3337</v>
      </c>
      <c r="F2631">
        <v>0</v>
      </c>
      <c r="H2631">
        <f ca="1">_xlfn.IFNA(SUMIF(MG_3[Column3],Table6[POINTER],MG_3[TOTAL]),"")</f>
        <v>0</v>
      </c>
      <c r="I2631">
        <f ca="1">SUM(Table6[[#This Row],[AWAL]],Table6[[#This Row],[M_3]])</f>
        <v>0</v>
      </c>
    </row>
    <row r="2632" spans="2:9" hidden="1" x14ac:dyDescent="0.25">
      <c r="B2632" t="e">
        <f ca="1">MATCH(Table6[POINTER],MG_3[Column3],0)</f>
        <v>#N/A</v>
      </c>
      <c r="C26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btswza6805010058p240pcs</v>
      </c>
      <c r="D2632" t="s">
        <v>2591</v>
      </c>
      <c r="E2632" s="1" t="s">
        <v>3337</v>
      </c>
      <c r="F2632">
        <v>0</v>
      </c>
      <c r="H2632">
        <f ca="1">_xlfn.IFNA(SUMIF(MG_3[Column3],Table6[POINTER],MG_3[TOTAL]),"")</f>
        <v>0</v>
      </c>
      <c r="I2632">
        <f ca="1">SUM(Table6[[#This Row],[AWAL]],Table6[[#This Row],[M_3]])</f>
        <v>0</v>
      </c>
    </row>
    <row r="2633" spans="2:9" hidden="1" x14ac:dyDescent="0.25">
      <c r="B2633" t="e">
        <f ca="1">MATCH(Table6[POINTER],MG_3[Column3],0)</f>
        <v>#N/A</v>
      </c>
      <c r="C26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btswza6805010068w240pcs</v>
      </c>
      <c r="D2633" t="s">
        <v>2592</v>
      </c>
      <c r="E2633" s="1" t="s">
        <v>3337</v>
      </c>
      <c r="F2633">
        <v>0</v>
      </c>
      <c r="H2633">
        <f ca="1">_xlfn.IFNA(SUMIF(MG_3[Column3],Table6[POINTER],MG_3[TOTAL]),"")</f>
        <v>0</v>
      </c>
      <c r="I2633">
        <f ca="1">SUM(Table6[[#This Row],[AWAL]],Table6[[#This Row],[M_3]])</f>
        <v>0</v>
      </c>
    </row>
    <row r="2634" spans="2:9" hidden="1" x14ac:dyDescent="0.25">
      <c r="B2634" t="e">
        <f ca="1">MATCH(Table6[POINTER],MG_3[Column3],0)</f>
        <v>#N/A</v>
      </c>
      <c r="C26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carddx61213mbiru1000pc</v>
      </c>
      <c r="D2634" t="s">
        <v>2593</v>
      </c>
      <c r="E2634" s="1" t="s">
        <v>3331</v>
      </c>
      <c r="F2634">
        <v>0</v>
      </c>
      <c r="H2634">
        <f ca="1">_xlfn.IFNA(SUMIF(MG_3[Column3],Table6[POINTER],MG_3[TOTAL]),"")</f>
        <v>0</v>
      </c>
      <c r="I2634">
        <f ca="1">SUM(Table6[[#This Row],[AWAL]],Table6[[#This Row],[M_3]])</f>
        <v>0</v>
      </c>
    </row>
    <row r="2635" spans="2:9" hidden="1" x14ac:dyDescent="0.25">
      <c r="B2635" t="e">
        <f ca="1">MATCH(Table6[POINTER],MG_3[Column3],0)</f>
        <v>#N/A</v>
      </c>
      <c r="C26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carddy612jos10m2000pc</v>
      </c>
      <c r="D2635" t="s">
        <v>2594</v>
      </c>
      <c r="E2635" s="1" t="s">
        <v>3454</v>
      </c>
      <c r="F2635">
        <v>0</v>
      </c>
      <c r="H2635">
        <f ca="1">_xlfn.IFNA(SUMIF(MG_3[Column3],Table6[POINTER],MG_3[TOTAL]),"")</f>
        <v>0</v>
      </c>
      <c r="I2635">
        <f ca="1">SUM(Table6[[#This Row],[AWAL]],Table6[[#This Row],[M_3]])</f>
        <v>0</v>
      </c>
    </row>
    <row r="2636" spans="2:9" hidden="1" x14ac:dyDescent="0.25">
      <c r="B2636" t="e">
        <f ca="1">MATCH(Table6[POINTER],MG_3[Column3],0)</f>
        <v>#N/A</v>
      </c>
      <c r="C26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carryfiletopla8830hjmerah30</v>
      </c>
      <c r="D2636" t="s">
        <v>2595</v>
      </c>
      <c r="E2636" s="1">
        <v>30</v>
      </c>
      <c r="F2636">
        <v>0</v>
      </c>
      <c r="H2636">
        <f ca="1">_xlfn.IFNA(SUMIF(MG_3[Column3],Table6[POINTER],MG_3[TOTAL]),"")</f>
        <v>0</v>
      </c>
      <c r="I2636">
        <f ca="1">SUM(Table6[[#This Row],[AWAL]],Table6[[#This Row],[M_3]])</f>
        <v>0</v>
      </c>
    </row>
    <row r="2637" spans="2:9" hidden="1" x14ac:dyDescent="0.25">
      <c r="B2637" t="e">
        <f ca="1">MATCH(Table6[POINTER],MG_3[Column3],0)</f>
        <v>#N/A</v>
      </c>
      <c r="C26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carryfiletopla8830knbr30</v>
      </c>
      <c r="D2637" t="s">
        <v>2596</v>
      </c>
      <c r="E2637" s="1">
        <v>30</v>
      </c>
      <c r="F2637">
        <v>0</v>
      </c>
      <c r="H2637">
        <f ca="1">_xlfn.IFNA(SUMIF(MG_3[Column3],Table6[POINTER],MG_3[TOTAL]),"")</f>
        <v>0</v>
      </c>
      <c r="I2637">
        <f ca="1">SUM(Table6[[#This Row],[AWAL]],Table6[[#This Row],[M_3]])</f>
        <v>0</v>
      </c>
    </row>
    <row r="2638" spans="2:9" hidden="1" x14ac:dyDescent="0.25">
      <c r="B2638" t="e">
        <f ca="1">MATCH(Table6[POINTER],MG_3[Column3],0)</f>
        <v>#N/A</v>
      </c>
      <c r="C26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carryfiletopla8830putih30</v>
      </c>
      <c r="D2638" t="s">
        <v>2597</v>
      </c>
      <c r="E2638" s="1">
        <v>30</v>
      </c>
      <c r="F2638">
        <v>0</v>
      </c>
      <c r="H2638">
        <f ca="1">_xlfn.IFNA(SUMIF(MG_3[Column3],Table6[POINTER],MG_3[TOTAL]),"")</f>
        <v>0</v>
      </c>
      <c r="I2638">
        <f ca="1">SUM(Table6[[#This Row],[AWAL]],Table6[[#This Row],[M_3]])</f>
        <v>0</v>
      </c>
    </row>
    <row r="2639" spans="2:9" hidden="1" x14ac:dyDescent="0.25">
      <c r="B2639" t="e">
        <f ca="1">MATCH(Table6[POINTER],MG_3[Column3],0)</f>
        <v>#N/A</v>
      </c>
      <c r="C26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catairentera12910lsn</v>
      </c>
      <c r="D2639" t="s">
        <v>2598</v>
      </c>
      <c r="E2639" s="1" t="s">
        <v>3473</v>
      </c>
      <c r="F2639">
        <v>0</v>
      </c>
      <c r="H2639">
        <f ca="1">_xlfn.IFNA(SUMIF(MG_3[Column3],Table6[POINTER],MG_3[TOTAL]),"")</f>
        <v>0</v>
      </c>
      <c r="I2639">
        <f ca="1">SUM(Table6[[#This Row],[AWAL]],Table6[[#This Row],[M_3]])</f>
        <v>0</v>
      </c>
    </row>
    <row r="2640" spans="2:9" hidden="1" x14ac:dyDescent="0.25">
      <c r="B2640" t="e">
        <f ca="1">MATCH(Table6[POINTER],MG_3[Column3],0)</f>
        <v>#N/A</v>
      </c>
      <c r="C26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celenganbulat31072</v>
      </c>
      <c r="D2640" t="s">
        <v>2599</v>
      </c>
      <c r="E2640" s="1">
        <v>72</v>
      </c>
      <c r="F2640">
        <v>0</v>
      </c>
      <c r="H2640">
        <f ca="1">_xlfn.IFNA(SUMIF(MG_3[Column3],Table6[POINTER],MG_3[TOTAL]),"")</f>
        <v>0</v>
      </c>
      <c r="I2640">
        <f ca="1">SUM(Table6[[#This Row],[AWAL]],Table6[[#This Row],[M_3]])</f>
        <v>0</v>
      </c>
    </row>
    <row r="2641" spans="2:9" hidden="1" x14ac:dyDescent="0.25">
      <c r="B2641" t="e">
        <f ca="1">MATCH(Table6[POINTER],MG_3[Column3],0)</f>
        <v>#N/A</v>
      </c>
      <c r="C26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celenganl10lsn</v>
      </c>
      <c r="D2641" t="s">
        <v>2600</v>
      </c>
      <c r="E2641" s="1" t="s">
        <v>3473</v>
      </c>
      <c r="F2641">
        <v>0</v>
      </c>
      <c r="H2641">
        <f ca="1">_xlfn.IFNA(SUMIF(MG_3[Column3],Table6[POINTER],MG_3[TOTAL]),"")</f>
        <v>0</v>
      </c>
      <c r="I2641">
        <f ca="1">SUM(Table6[[#This Row],[AWAL]],Table6[[#This Row],[M_3]])</f>
        <v>0</v>
      </c>
    </row>
    <row r="2642" spans="2:9" hidden="1" x14ac:dyDescent="0.25">
      <c r="B2642" t="e">
        <f ca="1">MATCH(Table6[POINTER],MG_3[Column3],0)</f>
        <v>#N/A</v>
      </c>
      <c r="C26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celenganm16ls</v>
      </c>
      <c r="D2642" t="s">
        <v>2601</v>
      </c>
      <c r="E2642" s="1" t="s">
        <v>3490</v>
      </c>
      <c r="F2642">
        <v>0</v>
      </c>
      <c r="H2642">
        <f ca="1">_xlfn.IFNA(SUMIF(MG_3[Column3],Table6[POINTER],MG_3[TOTAL]),"")</f>
        <v>0</v>
      </c>
      <c r="I2642">
        <f ca="1">SUM(Table6[[#This Row],[AWAL]],Table6[[#This Row],[M_3]])</f>
        <v>0</v>
      </c>
    </row>
    <row r="2643" spans="2:9" hidden="1" x14ac:dyDescent="0.25">
      <c r="B2643" t="e">
        <f ca="1">MATCH(Table6[POINTER],MG_3[Column3],0)</f>
        <v>#N/A</v>
      </c>
      <c r="C26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celengans16lsn</v>
      </c>
      <c r="D2643" t="s">
        <v>2602</v>
      </c>
      <c r="E2643" s="1" t="s">
        <v>3472</v>
      </c>
      <c r="F2643">
        <v>0</v>
      </c>
      <c r="H2643">
        <f ca="1">_xlfn.IFNA(SUMIF(MG_3[Column3],Table6[POINTER],MG_3[TOTAL]),"")</f>
        <v>0</v>
      </c>
      <c r="I2643">
        <f ca="1">SUM(Table6[[#This Row],[AWAL]],Table6[[#This Row],[M_3]])</f>
        <v>0</v>
      </c>
    </row>
    <row r="2644" spans="2:9" hidden="1" x14ac:dyDescent="0.25">
      <c r="B2644" t="e">
        <f ca="1">MATCH(Table6[POINTER],MG_3[Column3],0)</f>
        <v>#N/A</v>
      </c>
      <c r="C26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celenganxl6lsn</v>
      </c>
      <c r="D2644" t="s">
        <v>2603</v>
      </c>
      <c r="E2644" s="1" t="s">
        <v>3728</v>
      </c>
      <c r="F2644">
        <v>0</v>
      </c>
      <c r="H2644">
        <f ca="1">_xlfn.IFNA(SUMIF(MG_3[Column3],Table6[POINTER],MG_3[TOTAL]),"")</f>
        <v>0</v>
      </c>
      <c r="I2644">
        <f ca="1">SUM(Table6[[#This Row],[AWAL]],Table6[[#This Row],[M_3]])</f>
        <v>0</v>
      </c>
    </row>
    <row r="2645" spans="2:9" hidden="1" x14ac:dyDescent="0.25">
      <c r="B2645" t="e">
        <f ca="1">MATCH(Table6[POINTER],MG_3[Column3],0)</f>
        <v>#N/A</v>
      </c>
      <c r="C26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cipboardkayukotakcandy12lsn</v>
      </c>
      <c r="D2645" t="s">
        <v>2604</v>
      </c>
      <c r="E2645" s="1" t="s">
        <v>3482</v>
      </c>
      <c r="F2645">
        <v>0</v>
      </c>
      <c r="H2645">
        <f ca="1">_xlfn.IFNA(SUMIF(MG_3[Column3],Table6[POINTER],MG_3[TOTAL]),"")</f>
        <v>0</v>
      </c>
      <c r="I2645">
        <f ca="1">SUM(Table6[[#This Row],[AWAL]],Table6[[#This Row],[M_3]])</f>
        <v>0</v>
      </c>
    </row>
    <row r="2646" spans="2:9" hidden="1" x14ac:dyDescent="0.25">
      <c r="B2646" t="e">
        <f ca="1">MATCH(Table6[POINTER],MG_3[Column3],0)</f>
        <v>#N/A</v>
      </c>
      <c r="C26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clearholder20lbgmhijau144</v>
      </c>
      <c r="D2646" t="s">
        <v>2605</v>
      </c>
      <c r="E2646" s="1">
        <v>144</v>
      </c>
      <c r="F2646">
        <v>0</v>
      </c>
      <c r="H2646">
        <f ca="1">_xlfn.IFNA(SUMIF(MG_3[Column3],Table6[POINTER],MG_3[TOTAL]),"")</f>
        <v>0</v>
      </c>
      <c r="I2646">
        <f ca="1">SUM(Table6[[#This Row],[AWAL]],Table6[[#This Row],[M_3]])</f>
        <v>0</v>
      </c>
    </row>
    <row r="2647" spans="2:9" hidden="1" x14ac:dyDescent="0.25">
      <c r="B2647" t="e">
        <f ca="1">MATCH(Table6[POINTER],MG_3[Column3],0)</f>
        <v>#N/A</v>
      </c>
      <c r="C26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clearholder20lbgmmerah144pc</v>
      </c>
      <c r="D2647" t="s">
        <v>2606</v>
      </c>
      <c r="E2647" s="1" t="s">
        <v>3312</v>
      </c>
      <c r="F2647">
        <v>0</v>
      </c>
      <c r="H2647">
        <f ca="1">_xlfn.IFNA(SUMIF(MG_3[Column3],Table6[POINTER],MG_3[TOTAL]),"")</f>
        <v>0</v>
      </c>
      <c r="I2647">
        <f ca="1">SUM(Table6[[#This Row],[AWAL]],Table6[[#This Row],[M_3]])</f>
        <v>0</v>
      </c>
    </row>
    <row r="2648" spans="2:9" hidden="1" x14ac:dyDescent="0.25">
      <c r="B2648" t="e">
        <f ca="1">MATCH(Table6[POINTER],MG_3[Column3],0)</f>
        <v>#N/A</v>
      </c>
      <c r="C26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clearholderch060utn72pc</v>
      </c>
      <c r="D2648" t="s">
        <v>2607</v>
      </c>
      <c r="E2648" s="1" t="s">
        <v>3384</v>
      </c>
      <c r="F2648">
        <v>0</v>
      </c>
      <c r="H2648">
        <f ca="1">_xlfn.IFNA(SUMIF(MG_3[Column3],Table6[POINTER],MG_3[TOTAL]),"")</f>
        <v>0</v>
      </c>
      <c r="I2648">
        <f ca="1">SUM(Table6[[#This Row],[AWAL]],Table6[[#This Row],[M_3]])</f>
        <v>0</v>
      </c>
    </row>
    <row r="2649" spans="2:9" hidden="1" x14ac:dyDescent="0.25">
      <c r="B2649" t="e">
        <f ca="1">MATCH(Table6[POINTER],MG_3[Column3],0)</f>
        <v>#N/A</v>
      </c>
      <c r="C26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clipboard303clipbesar8ls</v>
      </c>
      <c r="D2649" t="s">
        <v>2608</v>
      </c>
      <c r="E2649" s="1" t="s">
        <v>3637</v>
      </c>
      <c r="F2649">
        <v>0</v>
      </c>
      <c r="H2649">
        <f ca="1">_xlfn.IFNA(SUMIF(MG_3[Column3],Table6[POINTER],MG_3[TOTAL]),"")</f>
        <v>0</v>
      </c>
      <c r="I2649">
        <f ca="1">SUM(Table6[[#This Row],[AWAL]],Table6[[#This Row],[M_3]])</f>
        <v>0</v>
      </c>
    </row>
    <row r="2650" spans="2:9" hidden="1" x14ac:dyDescent="0.25">
      <c r="B2650" t="e">
        <f ca="1">MATCH(Table6[POINTER],MG_3[Column3],0)</f>
        <v>#N/A</v>
      </c>
      <c r="C26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clipboard307sworrykecil24ls</v>
      </c>
      <c r="D2650" t="s">
        <v>2609</v>
      </c>
      <c r="E2650" s="1" t="s">
        <v>3310</v>
      </c>
      <c r="F2650">
        <v>0</v>
      </c>
      <c r="H2650">
        <f ca="1">_xlfn.IFNA(SUMIF(MG_3[Column3],Table6[POINTER],MG_3[TOTAL]),"")</f>
        <v>0</v>
      </c>
      <c r="I2650">
        <f ca="1">SUM(Table6[[#This Row],[AWAL]],Table6[[#This Row],[M_3]])</f>
        <v>0</v>
      </c>
    </row>
    <row r="2651" spans="2:9" hidden="1" x14ac:dyDescent="0.25">
      <c r="B2651" t="e">
        <f ca="1">MATCH(Table6[POINTER],MG_3[Column3],0)</f>
        <v>#N/A</v>
      </c>
      <c r="C26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clipboard6688trkoala12lsn</v>
      </c>
      <c r="D2651" t="s">
        <v>2610</v>
      </c>
      <c r="E2651" s="1" t="s">
        <v>3482</v>
      </c>
      <c r="F2651">
        <v>0</v>
      </c>
      <c r="H2651">
        <f ca="1">_xlfn.IFNA(SUMIF(MG_3[Column3],Table6[POINTER],MG_3[TOTAL]),"")</f>
        <v>0</v>
      </c>
      <c r="I2651">
        <f ca="1">SUM(Table6[[#This Row],[AWAL]],Table6[[#This Row],[M_3]])</f>
        <v>0</v>
      </c>
    </row>
    <row r="2652" spans="2:9" hidden="1" x14ac:dyDescent="0.25">
      <c r="B2652" t="e">
        <f ca="1">MATCH(Table6[POINTER],MG_3[Column3],0)</f>
        <v>#N/A</v>
      </c>
      <c r="C26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clipboard6688transkoala12ls</v>
      </c>
      <c r="D2652" t="s">
        <v>2611</v>
      </c>
      <c r="E2652" s="1" t="s">
        <v>3487</v>
      </c>
      <c r="F2652">
        <v>0</v>
      </c>
      <c r="H2652">
        <f ca="1">_xlfn.IFNA(SUMIF(MG_3[Column3],Table6[POINTER],MG_3[TOTAL]),"")</f>
        <v>0</v>
      </c>
      <c r="I2652">
        <f ca="1">SUM(Table6[[#This Row],[AWAL]],Table6[[#This Row],[M_3]])</f>
        <v>0</v>
      </c>
    </row>
    <row r="2653" spans="2:9" hidden="1" x14ac:dyDescent="0.25">
      <c r="B2653" t="e">
        <f ca="1">MATCH(Table6[POINTER],MG_3[Column3],0)</f>
        <v>#N/A</v>
      </c>
      <c r="C26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clipboardf4moshi²12lsn</v>
      </c>
      <c r="D2653" t="s">
        <v>2612</v>
      </c>
      <c r="E2653" s="1" t="s">
        <v>3482</v>
      </c>
      <c r="F2653">
        <v>0</v>
      </c>
      <c r="H2653">
        <f ca="1">_xlfn.IFNA(SUMIF(MG_3[Column3],Table6[POINTER],MG_3[TOTAL]),"")</f>
        <v>0</v>
      </c>
      <c r="I2653">
        <f ca="1">SUM(Table6[[#This Row],[AWAL]],Table6[[#This Row],[M_3]])</f>
        <v>0</v>
      </c>
    </row>
    <row r="2654" spans="2:9" hidden="1" x14ac:dyDescent="0.25">
      <c r="B2654" t="e">
        <f ca="1">MATCH(Table6[POINTER],MG_3[Column3],0)</f>
        <v>#N/A</v>
      </c>
      <c r="C26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clipboardkayu12lsn</v>
      </c>
      <c r="D2654" t="s">
        <v>2613</v>
      </c>
      <c r="E2654" s="1" t="s">
        <v>3482</v>
      </c>
      <c r="F2654">
        <v>0</v>
      </c>
      <c r="H2654">
        <f ca="1">_xlfn.IFNA(SUMIF(MG_3[Column3],Table6[POINTER],MG_3[TOTAL]),"")</f>
        <v>0</v>
      </c>
      <c r="I2654">
        <f ca="1">SUM(Table6[[#This Row],[AWAL]],Table6[[#This Row],[M_3]])</f>
        <v>0</v>
      </c>
    </row>
    <row r="2655" spans="2:9" hidden="1" x14ac:dyDescent="0.25">
      <c r="B2655" t="e">
        <f ca="1">MATCH(Table6[POINTER],MG_3[Column3],0)</f>
        <v>#N/A</v>
      </c>
      <c r="C26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clipboardkayucandy12lsn</v>
      </c>
      <c r="D2655" t="s">
        <v>2614</v>
      </c>
      <c r="E2655" s="1" t="s">
        <v>3482</v>
      </c>
      <c r="F2655">
        <v>0</v>
      </c>
      <c r="H2655">
        <f ca="1">_xlfn.IFNA(SUMIF(MG_3[Column3],Table6[POINTER],MG_3[TOTAL]),"")</f>
        <v>0</v>
      </c>
      <c r="I2655">
        <f ca="1">SUM(Table6[[#This Row],[AWAL]],Table6[[#This Row],[M_3]])</f>
        <v>0</v>
      </c>
    </row>
    <row r="2656" spans="2:9" x14ac:dyDescent="0.25">
      <c r="B2656">
        <f ca="1">MATCH(Table6[POINTER],MG_3[Column3],0)</f>
        <v>16</v>
      </c>
      <c r="C26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clipboardkayuenter12lsn</v>
      </c>
      <c r="D2656" t="s">
        <v>2615</v>
      </c>
      <c r="E2656" s="1" t="s">
        <v>3482</v>
      </c>
      <c r="F2656">
        <v>0</v>
      </c>
      <c r="H2656">
        <f ca="1">_xlfn.IFNA(SUMIF(MG_3[Column3],Table6[POINTER],MG_3[TOTAL]),"")</f>
        <v>3</v>
      </c>
      <c r="I2656">
        <f ca="1">SUM(Table6[[#This Row],[AWAL]],Table6[[#This Row],[M_3]])</f>
        <v>3</v>
      </c>
    </row>
    <row r="2657" spans="2:9" hidden="1" x14ac:dyDescent="0.25">
      <c r="B2657" t="e">
        <f ca="1">MATCH(Table6[POINTER],MG_3[Column3],0)</f>
        <v>#N/A</v>
      </c>
      <c r="C26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clipboardkayukotaksq12lsn</v>
      </c>
      <c r="D2657" t="s">
        <v>2616</v>
      </c>
      <c r="E2657" s="1" t="s">
        <v>3482</v>
      </c>
      <c r="F2657">
        <v>0</v>
      </c>
      <c r="H2657">
        <f ca="1">_xlfn.IFNA(SUMIF(MG_3[Column3],Table6[POINTER],MG_3[TOTAL]),"")</f>
        <v>0</v>
      </c>
      <c r="I2657">
        <f ca="1">SUM(Table6[[#This Row],[AWAL]],Table6[[#This Row],[M_3]])</f>
        <v>0</v>
      </c>
    </row>
    <row r="2658" spans="2:9" hidden="1" x14ac:dyDescent="0.25">
      <c r="B2658" t="e">
        <f ca="1">MATCH(Table6[POINTER],MG_3[Column3],0)</f>
        <v>#N/A</v>
      </c>
      <c r="C26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clipboardkwalitas12ls</v>
      </c>
      <c r="D2658" t="s">
        <v>2617</v>
      </c>
      <c r="E2658" s="1" t="s">
        <v>3487</v>
      </c>
      <c r="F2658">
        <v>0</v>
      </c>
      <c r="H2658">
        <f ca="1">_xlfn.IFNA(SUMIF(MG_3[Column3],Table6[POINTER],MG_3[TOTAL]),"")</f>
        <v>0</v>
      </c>
      <c r="I2658">
        <f ca="1">SUM(Table6[[#This Row],[AWAL]],Table6[[#This Row],[M_3]])</f>
        <v>0</v>
      </c>
    </row>
    <row r="2659" spans="2:9" hidden="1" x14ac:dyDescent="0.25">
      <c r="B2659" t="e">
        <f ca="1">MATCH(Table6[POINTER],MG_3[Column3],0)</f>
        <v>#N/A</v>
      </c>
      <c r="C26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clipboardmikabatik120pc</v>
      </c>
      <c r="D2659" t="s">
        <v>2618</v>
      </c>
      <c r="E2659" s="1" t="s">
        <v>3385</v>
      </c>
      <c r="F2659">
        <v>0</v>
      </c>
      <c r="H2659">
        <f ca="1">_xlfn.IFNA(SUMIF(MG_3[Column3],Table6[POINTER],MG_3[TOTAL]),"")</f>
        <v>0</v>
      </c>
      <c r="I2659">
        <f ca="1">SUM(Table6[[#This Row],[AWAL]],Table6[[#This Row],[M_3]])</f>
        <v>0</v>
      </c>
    </row>
    <row r="2660" spans="2:9" hidden="1" x14ac:dyDescent="0.25">
      <c r="B2660" t="e">
        <f ca="1">MATCH(Table6[POINTER],MG_3[Column3],0)</f>
        <v>#N/A</v>
      </c>
      <c r="C26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clipboardpapangambarb516ls</v>
      </c>
      <c r="D2660" t="s">
        <v>2619</v>
      </c>
      <c r="E2660" s="1" t="s">
        <v>3490</v>
      </c>
      <c r="F2660">
        <v>0</v>
      </c>
      <c r="H2660">
        <f ca="1">_xlfn.IFNA(SUMIF(MG_3[Column3],Table6[POINTER],MG_3[TOTAL]),"")</f>
        <v>0</v>
      </c>
      <c r="I2660">
        <f ca="1">SUM(Table6[[#This Row],[AWAL]],Table6[[#This Row],[M_3]])</f>
        <v>0</v>
      </c>
    </row>
    <row r="2661" spans="2:9" hidden="1" x14ac:dyDescent="0.25">
      <c r="B2661" t="e">
        <f ca="1">MATCH(Table6[POINTER],MG_3[Column3],0)</f>
        <v>#N/A</v>
      </c>
      <c r="C26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clipfiletoplawrnhjhtmb216pc</v>
      </c>
      <c r="D2661" t="s">
        <v>2620</v>
      </c>
      <c r="E2661" s="1" t="s">
        <v>3574</v>
      </c>
      <c r="F2661">
        <v>0</v>
      </c>
      <c r="H2661">
        <f ca="1">_xlfn.IFNA(SUMIF(MG_3[Column3],Table6[POINTER],MG_3[TOTAL]),"")</f>
        <v>0</v>
      </c>
      <c r="I2661">
        <f ca="1">SUM(Table6[[#This Row],[AWAL]],Table6[[#This Row],[M_3]])</f>
        <v>0</v>
      </c>
    </row>
    <row r="2662" spans="2:9" hidden="1" x14ac:dyDescent="0.25">
      <c r="B2662" t="e">
        <f ca="1">MATCH(Table6[POINTER],MG_3[Column3],0)</f>
        <v>#N/A</v>
      </c>
      <c r="C26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clipfileyushinca318bmuda60pcs</v>
      </c>
      <c r="D2662" t="s">
        <v>2621</v>
      </c>
      <c r="E2662" s="1" t="s">
        <v>3440</v>
      </c>
      <c r="F2662">
        <v>0</v>
      </c>
      <c r="H2662">
        <f ca="1">_xlfn.IFNA(SUMIF(MG_3[Column3],Table6[POINTER],MG_3[TOTAL]),"")</f>
        <v>0</v>
      </c>
      <c r="I2662">
        <f ca="1">SUM(Table6[[#This Row],[AWAL]],Table6[[#This Row],[M_3]])</f>
        <v>0</v>
      </c>
    </row>
    <row r="2663" spans="2:9" hidden="1" x14ac:dyDescent="0.25">
      <c r="B2663" t="e">
        <f ca="1">MATCH(Table6[POINTER],MG_3[Column3],0)</f>
        <v>#N/A</v>
      </c>
      <c r="C26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clipfileyushincac32315lsn</v>
      </c>
      <c r="D2663" t="s">
        <v>2622</v>
      </c>
      <c r="E2663" s="1" t="s">
        <v>3493</v>
      </c>
      <c r="F2663">
        <v>0</v>
      </c>
      <c r="H2663">
        <f ca="1">_xlfn.IFNA(SUMIF(MG_3[Column3],Table6[POINTER],MG_3[TOTAL]),"")</f>
        <v>0</v>
      </c>
      <c r="I2663">
        <f ca="1">SUM(Table6[[#This Row],[AWAL]],Table6[[#This Row],[M_3]])</f>
        <v>0</v>
      </c>
    </row>
    <row r="2664" spans="2:9" hidden="1" x14ac:dyDescent="0.25">
      <c r="B2664" t="e">
        <f ca="1">MATCH(Table6[POINTER],MG_3[Column3],0)</f>
        <v>#N/A</v>
      </c>
      <c r="C26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coinbankbulatbts72pc</v>
      </c>
      <c r="D2664" t="s">
        <v>2623</v>
      </c>
      <c r="E2664" s="1" t="s">
        <v>3384</v>
      </c>
      <c r="F2664">
        <v>0</v>
      </c>
      <c r="H2664">
        <f ca="1">_xlfn.IFNA(SUMIF(MG_3[Column3],Table6[POINTER],MG_3[TOTAL]),"")</f>
        <v>0</v>
      </c>
      <c r="I2664">
        <f ca="1">SUM(Table6[[#This Row],[AWAL]],Table6[[#This Row],[M_3]])</f>
        <v>0</v>
      </c>
    </row>
    <row r="2665" spans="2:9" hidden="1" x14ac:dyDescent="0.25">
      <c r="B2665" t="e">
        <f ca="1">MATCH(Table6[POINTER],MG_3[Column3],0)</f>
        <v>#N/A</v>
      </c>
      <c r="C26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coinbankl10lsn</v>
      </c>
      <c r="D2665" t="s">
        <v>2624</v>
      </c>
      <c r="E2665" s="1" t="s">
        <v>3473</v>
      </c>
      <c r="F2665">
        <v>0</v>
      </c>
      <c r="H2665">
        <f ca="1">_xlfn.IFNA(SUMIF(MG_3[Column3],Table6[POINTER],MG_3[TOTAL]),"")</f>
        <v>0</v>
      </c>
      <c r="I2665">
        <f ca="1">SUM(Table6[[#This Row],[AWAL]],Table6[[#This Row],[M_3]])</f>
        <v>0</v>
      </c>
    </row>
    <row r="2666" spans="2:9" hidden="1" x14ac:dyDescent="0.25">
      <c r="B2666" t="e">
        <f ca="1">MATCH(Table6[POINTER],MG_3[Column3],0)</f>
        <v>#N/A</v>
      </c>
      <c r="C26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coinbanksblk16ls</v>
      </c>
      <c r="D2666" t="s">
        <v>2625</v>
      </c>
      <c r="E2666" s="1" t="s">
        <v>3490</v>
      </c>
      <c r="F2666">
        <v>0</v>
      </c>
      <c r="H2666">
        <f ca="1">_xlfn.IFNA(SUMIF(MG_3[Column3],Table6[POINTER],MG_3[TOTAL]),"")</f>
        <v>0</v>
      </c>
      <c r="I2666">
        <f ca="1">SUM(Table6[[#This Row],[AWAL]],Table6[[#This Row],[M_3]])</f>
        <v>0</v>
      </c>
    </row>
    <row r="2667" spans="2:9" hidden="1" x14ac:dyDescent="0.25">
      <c r="B2667" t="e">
        <f ca="1">MATCH(Table6[POINTER],MG_3[Column3],0)</f>
        <v>#N/A</v>
      </c>
      <c r="C26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compass60mm430</v>
      </c>
      <c r="D2667" t="s">
        <v>2626</v>
      </c>
      <c r="E2667" s="1">
        <v>430</v>
      </c>
      <c r="F2667">
        <v>0</v>
      </c>
      <c r="H2667">
        <f ca="1">_xlfn.IFNA(SUMIF(MG_3[Column3],Table6[POINTER],MG_3[TOTAL]),"")</f>
        <v>0</v>
      </c>
      <c r="I2667">
        <f ca="1">SUM(Table6[[#This Row],[AWAL]],Table6[[#This Row],[M_3]])</f>
        <v>0</v>
      </c>
    </row>
    <row r="2668" spans="2:9" hidden="1" x14ac:dyDescent="0.25">
      <c r="B2668" t="e">
        <f ca="1">MATCH(Table6[POINTER],MG_3[Column3],0)</f>
        <v>#N/A</v>
      </c>
      <c r="C26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crayon12wpdkfancy1011192pc</v>
      </c>
      <c r="D2668" t="s">
        <v>2627</v>
      </c>
      <c r="E2668" s="1" t="s">
        <v>3483</v>
      </c>
      <c r="F2668">
        <v>0</v>
      </c>
      <c r="H2668">
        <f ca="1">_xlfn.IFNA(SUMIF(MG_3[Column3],Table6[POINTER],MG_3[TOTAL]),"")</f>
        <v>0</v>
      </c>
      <c r="I2668">
        <f ca="1">SUM(Table6[[#This Row],[AWAL]],Table6[[#This Row],[M_3]])</f>
        <v>0</v>
      </c>
    </row>
    <row r="2669" spans="2:9" hidden="1" x14ac:dyDescent="0.25">
      <c r="B2669" t="e">
        <f ca="1">MATCH(Table6[POINTER],MG_3[Column3],0)</f>
        <v>#N/A</v>
      </c>
      <c r="C26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crayon12wsqueezy144pc</v>
      </c>
      <c r="D2669" t="s">
        <v>2628</v>
      </c>
      <c r="E2669" s="1" t="s">
        <v>3312</v>
      </c>
      <c r="F2669">
        <v>0</v>
      </c>
      <c r="H2669">
        <f ca="1">_xlfn.IFNA(SUMIF(MG_3[Column3],Table6[POINTER],MG_3[TOTAL]),"")</f>
        <v>0</v>
      </c>
      <c r="I2669">
        <f ca="1">SUM(Table6[[#This Row],[AWAL]],Table6[[#This Row],[M_3]])</f>
        <v>0</v>
      </c>
    </row>
    <row r="2670" spans="2:9" hidden="1" x14ac:dyDescent="0.25">
      <c r="B2670" t="e">
        <f ca="1">MATCH(Table6[POINTER],MG_3[Column3],0)</f>
        <v>#N/A</v>
      </c>
      <c r="C26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crayonputar1012gading192pcs</v>
      </c>
      <c r="D2670" t="s">
        <v>2629</v>
      </c>
      <c r="E2670" s="1" t="s">
        <v>3496</v>
      </c>
      <c r="F2670">
        <v>0</v>
      </c>
      <c r="H2670">
        <f ca="1">_xlfn.IFNA(SUMIF(MG_3[Column3],Table6[POINTER],MG_3[TOTAL]),"")</f>
        <v>0</v>
      </c>
      <c r="I2670">
        <f ca="1">SUM(Table6[[#This Row],[AWAL]],Table6[[#This Row],[M_3]])</f>
        <v>0</v>
      </c>
    </row>
    <row r="2671" spans="2:9" hidden="1" x14ac:dyDescent="0.25">
      <c r="B2671" t="e">
        <f ca="1">MATCH(Table6[POINTER],MG_3[Column3],0)</f>
        <v>#N/A</v>
      </c>
      <c r="C26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crayonputar12wno208pendek144pc</v>
      </c>
      <c r="D2671" t="s">
        <v>2630</v>
      </c>
      <c r="E2671" s="1" t="s">
        <v>3312</v>
      </c>
      <c r="F2671">
        <v>0</v>
      </c>
      <c r="H2671">
        <f ca="1">_xlfn.IFNA(SUMIF(MG_3[Column3],Table6[POINTER],MG_3[TOTAL]),"")</f>
        <v>0</v>
      </c>
      <c r="I2671">
        <f ca="1">SUM(Table6[[#This Row],[AWAL]],Table6[[#This Row],[M_3]])</f>
        <v>0</v>
      </c>
    </row>
    <row r="2672" spans="2:9" hidden="1" x14ac:dyDescent="0.25">
      <c r="B2672" t="e">
        <f ca="1">MATCH(Table6[POINTER],MG_3[Column3],0)</f>
        <v>#N/A</v>
      </c>
      <c r="C26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crayonputarpanjangcpsq12l1012192</v>
      </c>
      <c r="D2672" t="s">
        <v>2631</v>
      </c>
      <c r="E2672" s="1">
        <v>192</v>
      </c>
      <c r="F2672">
        <v>0</v>
      </c>
      <c r="H2672">
        <f ca="1">_xlfn.IFNA(SUMIF(MG_3[Column3],Table6[POINTER],MG_3[TOTAL]),"")</f>
        <v>0</v>
      </c>
      <c r="I2672">
        <f ca="1">SUM(Table6[[#This Row],[AWAL]],Table6[[#This Row],[M_3]])</f>
        <v>0</v>
      </c>
    </row>
    <row r="2673" spans="2:9" hidden="1" x14ac:dyDescent="0.25">
      <c r="B2673" t="e">
        <f ca="1">MATCH(Table6[POINTER],MG_3[Column3],0)</f>
        <v>#N/A</v>
      </c>
      <c r="C26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crayontwister24wtfspp48pc</v>
      </c>
      <c r="D2673" t="s">
        <v>2632</v>
      </c>
      <c r="E2673" s="1" t="s">
        <v>3377</v>
      </c>
      <c r="F2673">
        <v>0</v>
      </c>
      <c r="H2673">
        <f ca="1">_xlfn.IFNA(SUMIF(MG_3[Column3],Table6[POINTER],MG_3[TOTAL]),"")</f>
        <v>0</v>
      </c>
      <c r="I2673">
        <f ca="1">SUM(Table6[[#This Row],[AWAL]],Table6[[#This Row],[M_3]])</f>
        <v>0</v>
      </c>
    </row>
    <row r="2674" spans="2:9" hidden="1" x14ac:dyDescent="0.25">
      <c r="B2674" t="e">
        <f ca="1">MATCH(Table6[POINTER],MG_3[Column3],0)</f>
        <v>#N/A</v>
      </c>
      <c r="C26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cuttera18transparangunindo60lsn</v>
      </c>
      <c r="D2674" t="s">
        <v>2633</v>
      </c>
      <c r="E2674" s="1" t="s">
        <v>3433</v>
      </c>
      <c r="F2674">
        <v>0</v>
      </c>
      <c r="H2674">
        <f ca="1">_xlfn.IFNA(SUMIF(MG_3[Column3],Table6[POINTER],MG_3[TOTAL]),"")</f>
        <v>0</v>
      </c>
      <c r="I2674">
        <f ca="1">SUM(Table6[[#This Row],[AWAL]],Table6[[#This Row],[M_3]])</f>
        <v>0</v>
      </c>
    </row>
    <row r="2675" spans="2:9" hidden="1" x14ac:dyDescent="0.25">
      <c r="B2675" t="e">
        <f ca="1">MATCH(Table6[POINTER],MG_3[Column3],0)</f>
        <v>#N/A</v>
      </c>
      <c r="C26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cuttergolden888b60lsn</v>
      </c>
      <c r="D2675" t="s">
        <v>2634</v>
      </c>
      <c r="E2675" s="1" t="s">
        <v>3433</v>
      </c>
      <c r="F2675">
        <v>0</v>
      </c>
      <c r="H2675">
        <f ca="1">_xlfn.IFNA(SUMIF(MG_3[Column3],Table6[POINTER],MG_3[TOTAL]),"")</f>
        <v>0</v>
      </c>
      <c r="I2675">
        <f ca="1">SUM(Table6[[#This Row],[AWAL]],Table6[[#This Row],[M_3]])</f>
        <v>0</v>
      </c>
    </row>
    <row r="2676" spans="2:9" hidden="1" x14ac:dyDescent="0.25">
      <c r="B2676">
        <f ca="1">MATCH(Table6[POINTER],MG_3[Column3],0)</f>
        <v>32</v>
      </c>
      <c r="C26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cuttergunindoa18trans60lsn</v>
      </c>
      <c r="D2676" t="s">
        <v>2635</v>
      </c>
      <c r="E2676" s="1" t="s">
        <v>3433</v>
      </c>
      <c r="F2676">
        <v>0</v>
      </c>
      <c r="H2676">
        <f ca="1">_xlfn.IFNA(SUMIF(MG_3[Column3],Table6[POINTER],MG_3[TOTAL]),"")</f>
        <v>0</v>
      </c>
      <c r="I2676">
        <f ca="1">SUM(Table6[[#This Row],[AWAL]],Table6[[#This Row],[M_3]])</f>
        <v>0</v>
      </c>
    </row>
    <row r="2677" spans="2:9" hidden="1" x14ac:dyDescent="0.25">
      <c r="B2677" t="e">
        <f ca="1">MATCH(Table6[POINTER],MG_3[Column3],0)</f>
        <v>#N/A</v>
      </c>
      <c r="C26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cuttertacob60ls</v>
      </c>
      <c r="D2677" t="s">
        <v>2636</v>
      </c>
      <c r="E2677" s="1" t="s">
        <v>3332</v>
      </c>
      <c r="F2677">
        <v>0</v>
      </c>
      <c r="H2677">
        <f ca="1">_xlfn.IFNA(SUMIF(MG_3[Column3],Table6[POINTER],MG_3[TOTAL]),"")</f>
        <v>0</v>
      </c>
      <c r="I2677">
        <f ca="1">SUM(Table6[[#This Row],[AWAL]],Table6[[#This Row],[M_3]])</f>
        <v>0</v>
      </c>
    </row>
    <row r="2678" spans="2:9" hidden="1" x14ac:dyDescent="0.25">
      <c r="B2678" t="e">
        <f ca="1">MATCH(Table6[POINTER],MG_3[Column3],0)</f>
        <v>#N/A</v>
      </c>
      <c r="C26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cuttertacokecil78120lsn</v>
      </c>
      <c r="D2678" t="s">
        <v>2637</v>
      </c>
      <c r="E2678" s="1" t="s">
        <v>3455</v>
      </c>
      <c r="F2678">
        <v>0</v>
      </c>
      <c r="H2678">
        <f ca="1">_xlfn.IFNA(SUMIF(MG_3[Column3],Table6[POINTER],MG_3[TOTAL]),"")</f>
        <v>0</v>
      </c>
      <c r="I2678">
        <f ca="1">SUM(Table6[[#This Row],[AWAL]],Table6[[#This Row],[M_3]])</f>
        <v>0</v>
      </c>
    </row>
    <row r="2679" spans="2:9" hidden="1" x14ac:dyDescent="0.25">
      <c r="B2679" t="e">
        <f ca="1">MATCH(Table6[POINTER],MG_3[Column3],0)</f>
        <v>#N/A</v>
      </c>
      <c r="C26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cuttervancou750240pcs</v>
      </c>
      <c r="D2679" t="s">
        <v>2638</v>
      </c>
      <c r="E2679" s="1" t="s">
        <v>3337</v>
      </c>
      <c r="F2679">
        <v>0</v>
      </c>
      <c r="H2679">
        <f ca="1">_xlfn.IFNA(SUMIF(MG_3[Column3],Table6[POINTER],MG_3[TOTAL]),"")</f>
        <v>0</v>
      </c>
      <c r="I2679">
        <f ca="1">SUM(Table6[[#This Row],[AWAL]],Table6[[#This Row],[M_3]])</f>
        <v>0</v>
      </c>
    </row>
    <row r="2680" spans="2:9" hidden="1" x14ac:dyDescent="0.25">
      <c r="B2680" t="e">
        <f ca="1">MATCH(Table6[POINTER],MG_3[Column3],0)</f>
        <v>#N/A</v>
      </c>
      <c r="C26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deskset9058mt113besi48pcs</v>
      </c>
      <c r="D2680" t="s">
        <v>2639</v>
      </c>
      <c r="E2680" s="1" t="s">
        <v>3731</v>
      </c>
      <c r="F2680">
        <v>0</v>
      </c>
      <c r="H2680">
        <f ca="1">_xlfn.IFNA(SUMIF(MG_3[Column3],Table6[POINTER],MG_3[TOTAL]),"")</f>
        <v>0</v>
      </c>
      <c r="I2680">
        <f ca="1">SUM(Table6[[#This Row],[AWAL]],Table6[[#This Row],[M_3]])</f>
        <v>0</v>
      </c>
    </row>
    <row r="2681" spans="2:9" hidden="1" x14ac:dyDescent="0.25">
      <c r="B2681" t="e">
        <f ca="1">MATCH(Table6[POINTER],MG_3[Column3],0)</f>
        <v>#N/A</v>
      </c>
      <c r="C26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diaryspiralcoverppa6720pcs</v>
      </c>
      <c r="D2681" t="s">
        <v>2640</v>
      </c>
      <c r="E2681" s="1" t="s">
        <v>3402</v>
      </c>
      <c r="F2681">
        <v>0</v>
      </c>
      <c r="H2681">
        <f ca="1">_xlfn.IFNA(SUMIF(MG_3[Column3],Table6[POINTER],MG_3[TOTAL]),"")</f>
        <v>0</v>
      </c>
      <c r="I2681">
        <f ca="1">SUM(Table6[[#This Row],[AWAL]],Table6[[#This Row],[M_3]])</f>
        <v>0</v>
      </c>
    </row>
    <row r="2682" spans="2:9" hidden="1" x14ac:dyDescent="0.25">
      <c r="B2682" t="e">
        <f ca="1">MATCH(Table6[POINTER],MG_3[Column3],0)</f>
        <v>#N/A</v>
      </c>
      <c r="C26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dispenser06881000gj400</v>
      </c>
      <c r="D2682" t="s">
        <v>2641</v>
      </c>
      <c r="E2682" s="1">
        <v>400</v>
      </c>
      <c r="F2682">
        <v>0</v>
      </c>
      <c r="H2682">
        <f ca="1">_xlfn.IFNA(SUMIF(MG_3[Column3],Table6[POINTER],MG_3[TOTAL]),"")</f>
        <v>0</v>
      </c>
      <c r="I2682">
        <f ca="1">SUM(Table6[[#This Row],[AWAL]],Table6[[#This Row],[M_3]])</f>
        <v>0</v>
      </c>
    </row>
    <row r="2683" spans="2:9" hidden="1" x14ac:dyDescent="0.25">
      <c r="B2683" t="e">
        <f ca="1">MATCH(Table6[POINTER],MG_3[Column3],0)</f>
        <v>#N/A</v>
      </c>
      <c r="C26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dispenserdtd888889156pc</v>
      </c>
      <c r="D2683" t="s">
        <v>2642</v>
      </c>
      <c r="E2683" s="1" t="s">
        <v>3744</v>
      </c>
      <c r="F2683">
        <v>0</v>
      </c>
      <c r="H2683">
        <f ca="1">_xlfn.IFNA(SUMIF(MG_3[Column3],Table6[POINTER],MG_3[TOTAL]),"")</f>
        <v>0</v>
      </c>
      <c r="I2683">
        <f ca="1">SUM(Table6[[#This Row],[AWAL]],Table6[[#This Row],[M_3]])</f>
        <v>0</v>
      </c>
    </row>
    <row r="2684" spans="2:9" hidden="1" x14ac:dyDescent="0.25">
      <c r="B2684" t="e">
        <f ca="1">MATCH(Table6[POINTER],MG_3[Column3],0)</f>
        <v>#N/A</v>
      </c>
      <c r="C26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dispensermicrotopm20060pcs</v>
      </c>
      <c r="D2684" t="s">
        <v>2643</v>
      </c>
      <c r="E2684" s="1" t="s">
        <v>3440</v>
      </c>
      <c r="F2684">
        <v>0</v>
      </c>
      <c r="H2684">
        <f ca="1">_xlfn.IFNA(SUMIF(MG_3[Column3],Table6[POINTER],MG_3[TOTAL]),"")</f>
        <v>0</v>
      </c>
      <c r="I2684">
        <f ca="1">SUM(Table6[[#This Row],[AWAL]],Table6[[#This Row],[M_3]])</f>
        <v>0</v>
      </c>
    </row>
    <row r="2685" spans="2:9" hidden="1" x14ac:dyDescent="0.25">
      <c r="B2685" t="e">
        <f ca="1">MATCH(Table6[POINTER],MG_3[Column3],0)</f>
        <v>#N/A</v>
      </c>
      <c r="C26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dispensermicrotopm70060pcs</v>
      </c>
      <c r="D2685" t="s">
        <v>2644</v>
      </c>
      <c r="E2685" s="1" t="s">
        <v>3440</v>
      </c>
      <c r="F2685">
        <v>0</v>
      </c>
      <c r="H2685">
        <f ca="1">_xlfn.IFNA(SUMIF(MG_3[Column3],Table6[POINTER],MG_3[TOTAL]),"")</f>
        <v>0</v>
      </c>
      <c r="I2685">
        <f ca="1">SUM(Table6[[#This Row],[AWAL]],Table6[[#This Row],[M_3]])</f>
        <v>0</v>
      </c>
    </row>
    <row r="2686" spans="2:9" hidden="1" x14ac:dyDescent="0.25">
      <c r="B2686" t="e">
        <f ca="1">MATCH(Table6[POINTER],MG_3[Column3],0)</f>
        <v>#N/A</v>
      </c>
      <c r="C26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dispensersrm2066faktur24pc</v>
      </c>
      <c r="D2686" t="s">
        <v>2645</v>
      </c>
      <c r="E2686" s="1" t="s">
        <v>3682</v>
      </c>
      <c r="F2686">
        <v>0</v>
      </c>
      <c r="H2686">
        <f ca="1">_xlfn.IFNA(SUMIF(MG_3[Column3],Table6[POINTER],MG_3[TOTAL]),"")</f>
        <v>0</v>
      </c>
      <c r="I2686">
        <f ca="1">SUM(Table6[[#This Row],[AWAL]],Table6[[#This Row],[M_3]])</f>
        <v>0</v>
      </c>
    </row>
    <row r="2687" spans="2:9" hidden="1" x14ac:dyDescent="0.25">
      <c r="B2687" t="e">
        <f ca="1">MATCH(Table6[POINTER],MG_3[Column3],0)</f>
        <v>#N/A</v>
      </c>
      <c r="C26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dispensertf10024</v>
      </c>
      <c r="D2687" t="s">
        <v>2646</v>
      </c>
      <c r="E2687" s="1">
        <v>24</v>
      </c>
      <c r="F2687">
        <v>0</v>
      </c>
      <c r="H2687">
        <f ca="1">_xlfn.IFNA(SUMIF(MG_3[Column3],Table6[POINTER],MG_3[TOTAL]),"")</f>
        <v>0</v>
      </c>
      <c r="I2687">
        <f ca="1">SUM(Table6[[#This Row],[AWAL]],Table6[[#This Row],[M_3]])</f>
        <v>0</v>
      </c>
    </row>
    <row r="2688" spans="2:9" hidden="1" x14ac:dyDescent="0.25">
      <c r="B2688" t="e">
        <f ca="1">MATCH(Table6[POINTER],MG_3[Column3],0)</f>
        <v>#N/A</v>
      </c>
      <c r="C26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docrestboxbatik8lsn</v>
      </c>
      <c r="D2688" t="s">
        <v>2647</v>
      </c>
      <c r="E2688" s="1" t="s">
        <v>3488</v>
      </c>
      <c r="F2688">
        <v>0</v>
      </c>
      <c r="H2688">
        <f ca="1">_xlfn.IFNA(SUMIF(MG_3[Column3],Table6[POINTER],MG_3[TOTAL]),"")</f>
        <v>0</v>
      </c>
      <c r="I2688">
        <f ca="1">SUM(Table6[[#This Row],[AWAL]],Table6[[#This Row],[M_3]])</f>
        <v>0</v>
      </c>
    </row>
    <row r="2689" spans="2:9" hidden="1" x14ac:dyDescent="0.25">
      <c r="B2689" t="e">
        <f ca="1">MATCH(Table6[POINTER],MG_3[Column3],0)</f>
        <v>#N/A</v>
      </c>
      <c r="C26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docrestbrilliant8lsn</v>
      </c>
      <c r="D2689" t="s">
        <v>3296</v>
      </c>
      <c r="E2689" s="1" t="s">
        <v>3488</v>
      </c>
      <c r="F2689">
        <v>0</v>
      </c>
      <c r="H2689">
        <f ca="1">_xlfn.IFNA(SUMIF(MG_3[Column3],Table6[POINTER],MG_3[TOTAL]),"")</f>
        <v>0</v>
      </c>
      <c r="I2689">
        <f ca="1">SUM(Table6[[#This Row],[AWAL]],Table6[[#This Row],[M_3]])</f>
        <v>0</v>
      </c>
    </row>
    <row r="2690" spans="2:9" hidden="1" x14ac:dyDescent="0.25">
      <c r="B2690" t="e">
        <f ca="1">MATCH(Table6[POINTER],MG_3[Column3],0)</f>
        <v>#N/A</v>
      </c>
      <c r="C26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docrestconception8lsn</v>
      </c>
      <c r="D2690" t="s">
        <v>3297</v>
      </c>
      <c r="E2690" s="1" t="s">
        <v>3488</v>
      </c>
      <c r="F2690">
        <v>0</v>
      </c>
      <c r="H2690">
        <f ca="1">_xlfn.IFNA(SUMIF(MG_3[Column3],Table6[POINTER],MG_3[TOTAL]),"")</f>
        <v>0</v>
      </c>
      <c r="I2690">
        <f ca="1">SUM(Table6[[#This Row],[AWAL]],Table6[[#This Row],[M_3]])</f>
        <v>0</v>
      </c>
    </row>
    <row r="2691" spans="2:9" hidden="1" x14ac:dyDescent="0.25">
      <c r="B2691" t="e">
        <f ca="1">MATCH(Table6[POINTER],MG_3[Column3],0)</f>
        <v>#N/A</v>
      </c>
      <c r="C26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docrestelegance7lsn</v>
      </c>
      <c r="D2691" t="s">
        <v>3298</v>
      </c>
      <c r="E2691" s="1" t="s">
        <v>3727</v>
      </c>
      <c r="F2691">
        <v>0</v>
      </c>
      <c r="H2691">
        <f ca="1">_xlfn.IFNA(SUMIF(MG_3[Column3],Table6[POINTER],MG_3[TOTAL]),"")</f>
        <v>0</v>
      </c>
      <c r="I2691">
        <f ca="1">SUM(Table6[[#This Row],[AWAL]],Table6[[#This Row],[M_3]])</f>
        <v>0</v>
      </c>
    </row>
    <row r="2692" spans="2:9" hidden="1" x14ac:dyDescent="0.25">
      <c r="B2692" t="e">
        <f ca="1">MATCH(Table6[POINTER],MG_3[Column3],0)</f>
        <v>#N/A</v>
      </c>
      <c r="C26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docrestinfinity8lsn</v>
      </c>
      <c r="D2692" t="s">
        <v>2648</v>
      </c>
      <c r="E2692" s="1" t="s">
        <v>3488</v>
      </c>
      <c r="F2692">
        <v>0</v>
      </c>
      <c r="H2692">
        <f ca="1">_xlfn.IFNA(SUMIF(MG_3[Column3],Table6[POINTER],MG_3[TOTAL]),"")</f>
        <v>0</v>
      </c>
      <c r="I2692">
        <f ca="1">SUM(Table6[[#This Row],[AWAL]],Table6[[#This Row],[M_3]])</f>
        <v>0</v>
      </c>
    </row>
    <row r="2693" spans="2:9" hidden="1" x14ac:dyDescent="0.25">
      <c r="B2693" t="e">
        <f ca="1">MATCH(Table6[POINTER],MG_3[Column3],0)</f>
        <v>#N/A</v>
      </c>
      <c r="C26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docrestprestige8lsn</v>
      </c>
      <c r="D2693" t="s">
        <v>3299</v>
      </c>
      <c r="E2693" s="1" t="s">
        <v>3488</v>
      </c>
      <c r="F2693">
        <v>0</v>
      </c>
      <c r="H2693">
        <f ca="1">_xlfn.IFNA(SUMIF(MG_3[Column3],Table6[POINTER],MG_3[TOTAL]),"")</f>
        <v>0</v>
      </c>
      <c r="I2693">
        <f ca="1">SUM(Table6[[#This Row],[AWAL]],Table6[[#This Row],[M_3]])</f>
        <v>0</v>
      </c>
    </row>
    <row r="2694" spans="2:9" hidden="1" x14ac:dyDescent="0.25">
      <c r="B2694" t="e">
        <f ca="1">MATCH(Table6[POINTER],MG_3[Column3],0)</f>
        <v>#N/A</v>
      </c>
      <c r="C26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docreststatement7lsn</v>
      </c>
      <c r="D2694" t="s">
        <v>3300</v>
      </c>
      <c r="E2694" s="1" t="s">
        <v>3727</v>
      </c>
      <c r="F2694">
        <v>0</v>
      </c>
      <c r="H2694">
        <f ca="1">_xlfn.IFNA(SUMIF(MG_3[Column3],Table6[POINTER],MG_3[TOTAL]),"")</f>
        <v>0</v>
      </c>
      <c r="I2694">
        <f ca="1">SUM(Table6[[#This Row],[AWAL]],Table6[[#This Row],[M_3]])</f>
        <v>0</v>
      </c>
    </row>
    <row r="2695" spans="2:9" hidden="1" x14ac:dyDescent="0.25">
      <c r="B2695" t="e">
        <f ca="1">MATCH(Table6[POINTER],MG_3[Column3],0)</f>
        <v>#N/A</v>
      </c>
      <c r="C26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dokretdiplomat5ls</v>
      </c>
      <c r="D2695" t="s">
        <v>2649</v>
      </c>
      <c r="E2695" s="1" t="s">
        <v>3618</v>
      </c>
      <c r="F2695">
        <v>0</v>
      </c>
      <c r="H2695">
        <f ca="1">_xlfn.IFNA(SUMIF(MG_3[Column3],Table6[POINTER],MG_3[TOTAL]),"")</f>
        <v>0</v>
      </c>
      <c r="I2695">
        <f ca="1">SUM(Table6[[#This Row],[AWAL]],Table6[[#This Row],[M_3]])</f>
        <v>0</v>
      </c>
    </row>
    <row r="2696" spans="2:9" hidden="1" x14ac:dyDescent="0.25">
      <c r="B2696" t="e">
        <f ca="1">MATCH(Table6[POINTER],MG_3[Column3],0)</f>
        <v>#N/A</v>
      </c>
      <c r="C26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dokretoptimamixb15lsn</v>
      </c>
      <c r="D2696" t="s">
        <v>2650</v>
      </c>
      <c r="E2696" s="1" t="s">
        <v>3492</v>
      </c>
      <c r="F2696">
        <v>0</v>
      </c>
      <c r="H2696">
        <f ca="1">_xlfn.IFNA(SUMIF(MG_3[Column3],Table6[POINTER],MG_3[TOTAL]),"")</f>
        <v>0</v>
      </c>
      <c r="I2696">
        <f ca="1">SUM(Table6[[#This Row],[AWAL]],Table6[[#This Row],[M_3]])</f>
        <v>0</v>
      </c>
    </row>
    <row r="2697" spans="2:9" hidden="1" x14ac:dyDescent="0.25">
      <c r="B2697" t="e">
        <f ca="1">MATCH(Table6[POINTER],MG_3[Column3],0)</f>
        <v>#N/A</v>
      </c>
      <c r="C26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dokumenkeeperhd508ls</v>
      </c>
      <c r="D2697" t="s">
        <v>2651</v>
      </c>
      <c r="E2697" s="1" t="s">
        <v>3637</v>
      </c>
      <c r="F2697">
        <v>0</v>
      </c>
      <c r="H2697">
        <f ca="1">_xlfn.IFNA(SUMIF(MG_3[Column3],Table6[POINTER],MG_3[TOTAL]),"")</f>
        <v>0</v>
      </c>
      <c r="I2697">
        <f ca="1">SUM(Table6[[#This Row],[AWAL]],Table6[[#This Row],[M_3]])</f>
        <v>0</v>
      </c>
    </row>
    <row r="2698" spans="2:9" hidden="1" x14ac:dyDescent="0.25">
      <c r="B2698" t="e">
        <f ca="1">MATCH(Table6[POINTER],MG_3[Column3],0)</f>
        <v>#N/A</v>
      </c>
      <c r="C26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dokumenprestigeht5lsn</v>
      </c>
      <c r="D2698" t="s">
        <v>2652</v>
      </c>
      <c r="E2698" s="1" t="s">
        <v>3492</v>
      </c>
      <c r="F2698">
        <v>0</v>
      </c>
      <c r="H2698">
        <f ca="1">_xlfn.IFNA(SUMIF(MG_3[Column3],Table6[POINTER],MG_3[TOTAL]),"")</f>
        <v>0</v>
      </c>
      <c r="I2698">
        <f ca="1">SUM(Table6[[#This Row],[AWAL]],Table6[[#This Row],[M_3]])</f>
        <v>0</v>
      </c>
    </row>
    <row r="2699" spans="2:9" hidden="1" x14ac:dyDescent="0.25">
      <c r="B2699" t="e">
        <f ca="1">MATCH(Table6[POINTER],MG_3[Column3],0)</f>
        <v>#N/A</v>
      </c>
      <c r="C26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dokumenprestigeht7lsn</v>
      </c>
      <c r="D2699" t="s">
        <v>2652</v>
      </c>
      <c r="E2699" s="1" t="s">
        <v>3727</v>
      </c>
      <c r="F2699">
        <v>0</v>
      </c>
      <c r="H2699">
        <f ca="1">_xlfn.IFNA(SUMIF(MG_3[Column3],Table6[POINTER],MG_3[TOTAL]),"")</f>
        <v>0</v>
      </c>
      <c r="I2699">
        <f ca="1">SUM(Table6[[#This Row],[AWAL]],Table6[[#This Row],[M_3]])</f>
        <v>0</v>
      </c>
    </row>
    <row r="2700" spans="2:9" hidden="1" x14ac:dyDescent="0.25">
      <c r="B2700" t="e">
        <f ca="1">MATCH(Table6[POINTER],MG_3[Column3],0)</f>
        <v>#N/A</v>
      </c>
      <c r="C27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dokumenutn2015ls</v>
      </c>
      <c r="D2700" t="s">
        <v>2653</v>
      </c>
      <c r="E2700" s="1" t="s">
        <v>3618</v>
      </c>
      <c r="F2700">
        <v>0</v>
      </c>
      <c r="H2700">
        <f ca="1">_xlfn.IFNA(SUMIF(MG_3[Column3],Table6[POINTER],MG_3[TOTAL]),"")</f>
        <v>0</v>
      </c>
      <c r="I2700">
        <f ca="1">SUM(Table6[[#This Row],[AWAL]],Table6[[#This Row],[M_3]])</f>
        <v>0</v>
      </c>
    </row>
    <row r="2701" spans="2:9" hidden="1" x14ac:dyDescent="0.25">
      <c r="B2701" t="e">
        <f ca="1">MATCH(Table6[POINTER],MG_3[Column3],0)</f>
        <v>#N/A</v>
      </c>
      <c r="C27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doublefoam2kojiko150</v>
      </c>
      <c r="D2701" t="s">
        <v>2654</v>
      </c>
      <c r="E2701" s="1">
        <v>150</v>
      </c>
      <c r="F2701">
        <v>0</v>
      </c>
      <c r="H2701">
        <f ca="1">_xlfn.IFNA(SUMIF(MG_3[Column3],Table6[POINTER],MG_3[TOTAL]),"")</f>
        <v>0</v>
      </c>
      <c r="I2701">
        <f ca="1">SUM(Table6[[#This Row],[AWAL]],Table6[[#This Row],[M_3]])</f>
        <v>0</v>
      </c>
    </row>
    <row r="2702" spans="2:9" hidden="1" x14ac:dyDescent="0.25">
      <c r="B2702" t="e">
        <f ca="1">MATCH(Table6[POINTER],MG_3[Column3],0)</f>
        <v>#N/A</v>
      </c>
      <c r="C27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drawingboard2168lsn</v>
      </c>
      <c r="D2702" t="s">
        <v>2655</v>
      </c>
      <c r="E2702" s="1" t="s">
        <v>3488</v>
      </c>
      <c r="F2702">
        <v>0</v>
      </c>
      <c r="H2702">
        <f ca="1">_xlfn.IFNA(SUMIF(MG_3[Column3],Table6[POINTER],MG_3[TOTAL]),"")</f>
        <v>0</v>
      </c>
      <c r="I2702">
        <f ca="1">SUM(Table6[[#This Row],[AWAL]],Table6[[#This Row],[M_3]])</f>
        <v>0</v>
      </c>
    </row>
    <row r="2703" spans="2:9" hidden="1" x14ac:dyDescent="0.25">
      <c r="B2703" t="e">
        <f ca="1">MATCH(Table6[POINTER],MG_3[Column3],0)</f>
        <v>#N/A</v>
      </c>
      <c r="C27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expandingfile840248pc</v>
      </c>
      <c r="D2703" t="s">
        <v>2656</v>
      </c>
      <c r="E2703" s="1" t="s">
        <v>3377</v>
      </c>
      <c r="F2703">
        <v>0</v>
      </c>
      <c r="H2703">
        <f ca="1">_xlfn.IFNA(SUMIF(MG_3[Column3],Table6[POINTER],MG_3[TOTAL]),"")</f>
        <v>0</v>
      </c>
      <c r="I2703">
        <f ca="1">SUM(Table6[[#This Row],[AWAL]],Table6[[#This Row],[M_3]])</f>
        <v>0</v>
      </c>
    </row>
    <row r="2704" spans="2:9" hidden="1" x14ac:dyDescent="0.25">
      <c r="B2704" t="e">
        <f ca="1">MATCH(Table6[POINTER],MG_3[Column3],0)</f>
        <v>#N/A</v>
      </c>
      <c r="C27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expandingfiletf08060pcs</v>
      </c>
      <c r="D2704" t="s">
        <v>2657</v>
      </c>
      <c r="E2704" s="1" t="s">
        <v>3440</v>
      </c>
      <c r="F2704">
        <v>0</v>
      </c>
      <c r="H2704">
        <f ca="1">_xlfn.IFNA(SUMIF(MG_3[Column3],Table6[POINTER],MG_3[TOTAL]),"")</f>
        <v>0</v>
      </c>
      <c r="I2704">
        <f ca="1">SUM(Table6[[#This Row],[AWAL]],Table6[[#This Row],[M_3]])</f>
        <v>0</v>
      </c>
    </row>
    <row r="2705" spans="2:9" hidden="1" x14ac:dyDescent="0.25">
      <c r="B2705" t="e">
        <f ca="1">MATCH(Table6[POINTER],MG_3[Column3],0)</f>
        <v>#N/A</v>
      </c>
      <c r="C27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fabriccolourca1309ml20pc</v>
      </c>
      <c r="D2705" t="s">
        <v>2658</v>
      </c>
      <c r="E2705" s="1" t="s">
        <v>3668</v>
      </c>
      <c r="F2705">
        <v>0</v>
      </c>
      <c r="H2705">
        <f ca="1">_xlfn.IFNA(SUMIF(MG_3[Column3],Table6[POINTER],MG_3[TOTAL]),"")</f>
        <v>0</v>
      </c>
      <c r="I2705">
        <f ca="1">SUM(Table6[[#This Row],[AWAL]],Table6[[#This Row],[M_3]])</f>
        <v>0</v>
      </c>
    </row>
    <row r="2706" spans="2:9" hidden="1" x14ac:dyDescent="0.25">
      <c r="B2706" t="e">
        <f ca="1">MATCH(Table6[POINTER],MG_3[Column3],0)</f>
        <v>#N/A</v>
      </c>
      <c r="C27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fancysetrs2008pcmab240pc</v>
      </c>
      <c r="D2706" t="s">
        <v>2659</v>
      </c>
      <c r="E2706" s="1" t="s">
        <v>3343</v>
      </c>
      <c r="F2706">
        <v>0</v>
      </c>
      <c r="H2706">
        <f ca="1">_xlfn.IFNA(SUMIF(MG_3[Column3],Table6[POINTER],MG_3[TOTAL]),"")</f>
        <v>0</v>
      </c>
      <c r="I2706">
        <f ca="1">SUM(Table6[[#This Row],[AWAL]],Table6[[#This Row],[M_3]])</f>
        <v>0</v>
      </c>
    </row>
    <row r="2707" spans="2:9" hidden="1" x14ac:dyDescent="0.25">
      <c r="B2707" t="e">
        <f ca="1">MATCH(Table6[POINTER],MG_3[Column3],0)</f>
        <v>#N/A</v>
      </c>
      <c r="C27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fancysetrs3000240</v>
      </c>
      <c r="D2707" t="s">
        <v>2660</v>
      </c>
      <c r="E2707" s="1">
        <v>240</v>
      </c>
      <c r="F2707">
        <v>0</v>
      </c>
      <c r="H2707">
        <f ca="1">_xlfn.IFNA(SUMIF(MG_3[Column3],Table6[POINTER],MG_3[TOTAL]),"")</f>
        <v>0</v>
      </c>
      <c r="I2707">
        <f ca="1">SUM(Table6[[#This Row],[AWAL]],Table6[[#This Row],[M_3]])</f>
        <v>0</v>
      </c>
    </row>
    <row r="2708" spans="2:9" hidden="1" x14ac:dyDescent="0.25">
      <c r="B2708" t="e">
        <f ca="1">MATCH(Table6[POINTER],MG_3[Column3],0)</f>
        <v>#N/A</v>
      </c>
      <c r="C27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garisan100cmbesitf10lsn</v>
      </c>
      <c r="D2708" t="s">
        <v>2661</v>
      </c>
      <c r="E2708" s="1" t="s">
        <v>3473</v>
      </c>
      <c r="F2708">
        <v>0</v>
      </c>
      <c r="H2708">
        <f ca="1">_xlfn.IFNA(SUMIF(MG_3[Column3],Table6[POINTER],MG_3[TOTAL]),"")</f>
        <v>0</v>
      </c>
      <c r="I2708">
        <f ca="1">SUM(Table6[[#This Row],[AWAL]],Table6[[#This Row],[M_3]])</f>
        <v>0</v>
      </c>
    </row>
    <row r="2709" spans="2:9" hidden="1" x14ac:dyDescent="0.25">
      <c r="B2709" t="e">
        <f ca="1">MATCH(Table6[POINTER],MG_3[Column3],0)</f>
        <v>#N/A</v>
      </c>
      <c r="C27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garisan30cm1105disney120ls</v>
      </c>
      <c r="D2709" t="s">
        <v>2662</v>
      </c>
      <c r="E2709" s="1" t="s">
        <v>3329</v>
      </c>
      <c r="F2709">
        <v>0</v>
      </c>
      <c r="H2709">
        <f ca="1">_xlfn.IFNA(SUMIF(MG_3[Column3],Table6[POINTER],MG_3[TOTAL]),"")</f>
        <v>0</v>
      </c>
      <c r="I2709">
        <f ca="1">SUM(Table6[[#This Row],[AWAL]],Table6[[#This Row],[M_3]])</f>
        <v>0</v>
      </c>
    </row>
    <row r="2710" spans="2:9" hidden="1" x14ac:dyDescent="0.25">
      <c r="B2710" t="e">
        <f ca="1">MATCH(Table6[POINTER],MG_3[Column3],0)</f>
        <v>#N/A</v>
      </c>
      <c r="C27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garisan30cmbesi5030yoekerorange50ls</v>
      </c>
      <c r="D2710" t="s">
        <v>2663</v>
      </c>
      <c r="E2710" s="1" t="s">
        <v>3326</v>
      </c>
      <c r="F2710">
        <v>0</v>
      </c>
      <c r="H2710">
        <f ca="1">_xlfn.IFNA(SUMIF(MG_3[Column3],Table6[POINTER],MG_3[TOTAL]),"")</f>
        <v>0</v>
      </c>
      <c r="I2710">
        <f ca="1">SUM(Table6[[#This Row],[AWAL]],Table6[[#This Row],[M_3]])</f>
        <v>0</v>
      </c>
    </row>
    <row r="2711" spans="2:9" hidden="1" x14ac:dyDescent="0.25">
      <c r="B2711" t="e">
        <f ca="1">MATCH(Table6[POINTER],MG_3[Column3],0)</f>
        <v>#N/A</v>
      </c>
      <c r="C27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garisan30cmbesigliterhs19069030720pcs</v>
      </c>
      <c r="D2711" t="s">
        <v>2664</v>
      </c>
      <c r="E2711" s="1" t="s">
        <v>3745</v>
      </c>
      <c r="F2711">
        <v>0</v>
      </c>
      <c r="H2711">
        <f ca="1">_xlfn.IFNA(SUMIF(MG_3[Column3],Table6[POINTER],MG_3[TOTAL]),"")</f>
        <v>0</v>
      </c>
      <c r="I2711">
        <f ca="1">SUM(Table6[[#This Row],[AWAL]],Table6[[#This Row],[M_3]])</f>
        <v>0</v>
      </c>
    </row>
    <row r="2712" spans="2:9" x14ac:dyDescent="0.25">
      <c r="B2712">
        <f ca="1">MATCH(Table6[POINTER],MG_3[Column3],0)</f>
        <v>11</v>
      </c>
      <c r="C27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garisan30cmbesitf50lsn</v>
      </c>
      <c r="D2712" t="s">
        <v>2665</v>
      </c>
      <c r="E2712" s="1" t="s">
        <v>3478</v>
      </c>
      <c r="F2712">
        <v>0</v>
      </c>
      <c r="H2712">
        <f ca="1">_xlfn.IFNA(SUMIF(MG_3[Column3],Table6[POINTER],MG_3[TOTAL]),"")</f>
        <v>2</v>
      </c>
      <c r="I2712">
        <f ca="1">SUM(Table6[[#This Row],[AWAL]],Table6[[#This Row],[M_3]])</f>
        <v>2</v>
      </c>
    </row>
    <row r="2713" spans="2:9" hidden="1" x14ac:dyDescent="0.25">
      <c r="B2713" t="e">
        <f ca="1">MATCH(Table6[POINTER],MG_3[Column3],0)</f>
        <v>#N/A</v>
      </c>
      <c r="C27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garisan30cmbt100lsn</v>
      </c>
      <c r="D2713" t="s">
        <v>2669</v>
      </c>
      <c r="E2713" s="1" t="s">
        <v>3348</v>
      </c>
      <c r="F2713">
        <v>0</v>
      </c>
      <c r="H2713">
        <f ca="1">_xlfn.IFNA(SUMIF(MG_3[Column3],Table6[POINTER],MG_3[TOTAL]),"")</f>
        <v>0</v>
      </c>
      <c r="I2713">
        <f ca="1">SUM(Table6[[#This Row],[AWAL]],Table6[[#This Row],[M_3]])</f>
        <v>0</v>
      </c>
    </row>
    <row r="2714" spans="2:9" hidden="1" x14ac:dyDescent="0.25">
      <c r="B2714" t="e">
        <f ca="1">MATCH(Table6[POINTER],MG_3[Column3],0)</f>
        <v>#N/A</v>
      </c>
      <c r="C27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garisan30cmkayagi3127b80lsn</v>
      </c>
      <c r="D2714" t="s">
        <v>2670</v>
      </c>
      <c r="E2714" s="1" t="s">
        <v>3518</v>
      </c>
      <c r="F2714">
        <v>0</v>
      </c>
      <c r="H2714">
        <f ca="1">_xlfn.IFNA(SUMIF(MG_3[Column3],Table6[POINTER],MG_3[TOTAL]),"")</f>
        <v>0</v>
      </c>
      <c r="I2714">
        <f ca="1">SUM(Table6[[#This Row],[AWAL]],Table6[[#This Row],[M_3]])</f>
        <v>0</v>
      </c>
    </row>
    <row r="2715" spans="2:9" hidden="1" x14ac:dyDescent="0.25">
      <c r="B2715" t="e">
        <f ca="1">MATCH(Table6[POINTER],MG_3[Column3],0)</f>
        <v>#N/A</v>
      </c>
      <c r="C27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garisan30cmkayagi313980lsn</v>
      </c>
      <c r="D2715" t="s">
        <v>2671</v>
      </c>
      <c r="E2715" s="1" t="s">
        <v>3518</v>
      </c>
      <c r="F2715">
        <v>0</v>
      </c>
      <c r="H2715">
        <f ca="1">_xlfn.IFNA(SUMIF(MG_3[Column3],Table6[POINTER],MG_3[TOTAL]),"")</f>
        <v>0</v>
      </c>
      <c r="I2715">
        <f ca="1">SUM(Table6[[#This Row],[AWAL]],Table6[[#This Row],[M_3]])</f>
        <v>0</v>
      </c>
    </row>
    <row r="2716" spans="2:9" hidden="1" x14ac:dyDescent="0.25">
      <c r="B2716" t="e">
        <f ca="1">MATCH(Table6[POINTER],MG_3[Column3],0)</f>
        <v>#N/A</v>
      </c>
      <c r="C27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garisan30cmkayagi314080lsn</v>
      </c>
      <c r="D2716" t="s">
        <v>2672</v>
      </c>
      <c r="E2716" s="1" t="s">
        <v>3518</v>
      </c>
      <c r="F2716">
        <v>0</v>
      </c>
      <c r="H2716">
        <f ca="1">_xlfn.IFNA(SUMIF(MG_3[Column3],Table6[POINTER],MG_3[TOTAL]),"")</f>
        <v>0</v>
      </c>
      <c r="I2716">
        <f ca="1">SUM(Table6[[#This Row],[AWAL]],Table6[[#This Row],[M_3]])</f>
        <v>0</v>
      </c>
    </row>
    <row r="2717" spans="2:9" hidden="1" x14ac:dyDescent="0.25">
      <c r="B2717" t="e">
        <f ca="1">MATCH(Table6[POINTER],MG_3[Column3],0)</f>
        <v>#N/A</v>
      </c>
      <c r="C27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garisan30cmkayagi314180lsn</v>
      </c>
      <c r="D2717" t="s">
        <v>2673</v>
      </c>
      <c r="E2717" s="1" t="s">
        <v>3518</v>
      </c>
      <c r="F2717">
        <v>0</v>
      </c>
      <c r="H2717">
        <f ca="1">_xlfn.IFNA(SUMIF(MG_3[Column3],Table6[POINTER],MG_3[TOTAL]),"")</f>
        <v>0</v>
      </c>
      <c r="I2717">
        <f ca="1">SUM(Table6[[#This Row],[AWAL]],Table6[[#This Row],[M_3]])</f>
        <v>0</v>
      </c>
    </row>
    <row r="2718" spans="2:9" hidden="1" x14ac:dyDescent="0.25">
      <c r="B2718" t="e">
        <f ca="1">MATCH(Table6[POINTER],MG_3[Column3],0)</f>
        <v>#N/A</v>
      </c>
      <c r="C27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garisan30cmlenturfancy003072ls</v>
      </c>
      <c r="D2718" t="s">
        <v>2674</v>
      </c>
      <c r="E2718" s="1" t="s">
        <v>3393</v>
      </c>
      <c r="F2718">
        <v>0</v>
      </c>
      <c r="H2718">
        <f ca="1">_xlfn.IFNA(SUMIF(MG_3[Column3],Table6[POINTER],MG_3[TOTAL]),"")</f>
        <v>0</v>
      </c>
      <c r="I2718">
        <f ca="1">SUM(Table6[[#This Row],[AWAL]],Table6[[#This Row],[M_3]])</f>
        <v>0</v>
      </c>
    </row>
    <row r="2719" spans="2:9" hidden="1" x14ac:dyDescent="0.25">
      <c r="B2719" t="e">
        <f ca="1">MATCH(Table6[POINTER],MG_3[Column3],0)</f>
        <v>#N/A</v>
      </c>
      <c r="C27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garisan30cmlenturfancy003172ls</v>
      </c>
      <c r="D2719" t="s">
        <v>2675</v>
      </c>
      <c r="E2719" s="1" t="s">
        <v>3393</v>
      </c>
      <c r="F2719">
        <v>0</v>
      </c>
      <c r="H2719">
        <f ca="1">_xlfn.IFNA(SUMIF(MG_3[Column3],Table6[POINTER],MG_3[TOTAL]),"")</f>
        <v>0</v>
      </c>
      <c r="I2719">
        <f ca="1">SUM(Table6[[#This Row],[AWAL]],Table6[[#This Row],[M_3]])</f>
        <v>0</v>
      </c>
    </row>
    <row r="2720" spans="2:9" hidden="1" x14ac:dyDescent="0.25">
      <c r="B2720" t="e">
        <f ca="1">MATCH(Table6[POINTER],MG_3[Column3],0)</f>
        <v>#N/A</v>
      </c>
      <c r="C27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garisan30cmlipatn00084040box</v>
      </c>
      <c r="D2720" t="s">
        <v>2676</v>
      </c>
      <c r="E2720" s="1" t="s">
        <v>3376</v>
      </c>
      <c r="F2720">
        <v>0</v>
      </c>
      <c r="H2720">
        <f ca="1">_xlfn.IFNA(SUMIF(MG_3[Column3],Table6[POINTER],MG_3[TOTAL]),"")</f>
        <v>0</v>
      </c>
      <c r="I2720">
        <f ca="1">SUM(Table6[[#This Row],[AWAL]],Table6[[#This Row],[M_3]])</f>
        <v>0</v>
      </c>
    </row>
    <row r="2721" spans="2:9" x14ac:dyDescent="0.25">
      <c r="B2721">
        <f ca="1">MATCH(Table6[POINTER],MG_3[Column3],0)</f>
        <v>12</v>
      </c>
      <c r="C27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garisan40cmbesitf25lsn</v>
      </c>
      <c r="D2721" t="s">
        <v>2666</v>
      </c>
      <c r="E2721" s="1" t="s">
        <v>3746</v>
      </c>
      <c r="F2721">
        <v>0</v>
      </c>
      <c r="H2721">
        <f ca="1">_xlfn.IFNA(SUMIF(MG_3[Column3],Table6[POINTER],MG_3[TOTAL]),"")</f>
        <v>1</v>
      </c>
      <c r="I2721">
        <f ca="1">SUM(Table6[[#This Row],[AWAL]],Table6[[#This Row],[M_3]])</f>
        <v>1</v>
      </c>
    </row>
    <row r="2722" spans="2:9" x14ac:dyDescent="0.25">
      <c r="B2722">
        <f ca="1">MATCH(Table6[POINTER],MG_3[Column3],0)</f>
        <v>13</v>
      </c>
      <c r="C27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garisan50cmbesitf25lsn</v>
      </c>
      <c r="D2722" t="s">
        <v>2667</v>
      </c>
      <c r="E2722" s="1" t="s">
        <v>3746</v>
      </c>
      <c r="F2722">
        <v>0</v>
      </c>
      <c r="H2722">
        <f ca="1">_xlfn.IFNA(SUMIF(MG_3[Column3],Table6[POINTER],MG_3[TOTAL]),"")</f>
        <v>1</v>
      </c>
      <c r="I2722">
        <f ca="1">SUM(Table6[[#This Row],[AWAL]],Table6[[#This Row],[M_3]])</f>
        <v>1</v>
      </c>
    </row>
    <row r="2723" spans="2:9" x14ac:dyDescent="0.25">
      <c r="B2723">
        <f ca="1">MATCH(Table6[POINTER],MG_3[Column3],0)</f>
        <v>14</v>
      </c>
      <c r="C27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garisan60cmbesitf25lsn</v>
      </c>
      <c r="D2723" t="s">
        <v>2668</v>
      </c>
      <c r="E2723" s="1" t="s">
        <v>3746</v>
      </c>
      <c r="F2723">
        <v>0</v>
      </c>
      <c r="H2723">
        <f ca="1">_xlfn.IFNA(SUMIF(MG_3[Column3],Table6[POINTER],MG_3[TOTAL]),"")</f>
        <v>1</v>
      </c>
      <c r="I2723">
        <f ca="1">SUM(Table6[[#This Row],[AWAL]],Table6[[#This Row],[M_3]])</f>
        <v>1</v>
      </c>
    </row>
    <row r="2724" spans="2:9" hidden="1" x14ac:dyDescent="0.25">
      <c r="B2724" t="e">
        <f ca="1">MATCH(Table6[POINTER],MG_3[Column3],0)</f>
        <v>#N/A</v>
      </c>
      <c r="C27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garisanbesi100yoeker7010010lsn</v>
      </c>
      <c r="D2724" t="s">
        <v>2677</v>
      </c>
      <c r="E2724" s="1" t="s">
        <v>3473</v>
      </c>
      <c r="F2724">
        <v>0</v>
      </c>
      <c r="H2724">
        <f ca="1">_xlfn.IFNA(SUMIF(MG_3[Column3],Table6[POINTER],MG_3[TOTAL]),"")</f>
        <v>0</v>
      </c>
      <c r="I2724">
        <f ca="1">SUM(Table6[[#This Row],[AWAL]],Table6[[#This Row],[M_3]])</f>
        <v>0</v>
      </c>
    </row>
    <row r="2725" spans="2:9" hidden="1" x14ac:dyDescent="0.25">
      <c r="B2725" t="e">
        <f ca="1">MATCH(Table6[POINTER],MG_3[Column3],0)</f>
        <v>#N/A</v>
      </c>
      <c r="C27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garisanbt15cm200lsn</v>
      </c>
      <c r="D2725" t="s">
        <v>2678</v>
      </c>
      <c r="E2725" s="1" t="s">
        <v>3514</v>
      </c>
      <c r="F2725">
        <v>0</v>
      </c>
      <c r="H2725">
        <f ca="1">_xlfn.IFNA(SUMIF(MG_3[Column3],Table6[POINTER],MG_3[TOTAL]),"")</f>
        <v>0</v>
      </c>
      <c r="I2725">
        <f ca="1">SUM(Table6[[#This Row],[AWAL]],Table6[[#This Row],[M_3]])</f>
        <v>0</v>
      </c>
    </row>
    <row r="2726" spans="2:9" hidden="1" x14ac:dyDescent="0.25">
      <c r="B2726" t="e">
        <f ca="1">MATCH(Table6[POINTER],MG_3[Column3],0)</f>
        <v>#N/A</v>
      </c>
      <c r="C27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garisanbt17206besar20lsn</v>
      </c>
      <c r="D2726" t="s">
        <v>3303</v>
      </c>
      <c r="E2726" s="1" t="s">
        <v>3532</v>
      </c>
      <c r="F2726">
        <v>0</v>
      </c>
      <c r="H2726">
        <f ca="1">_xlfn.IFNA(SUMIF(MG_3[Column3],Table6[POINTER],MG_3[TOTAL]),"")</f>
        <v>0</v>
      </c>
      <c r="I2726">
        <f ca="1">SUM(Table6[[#This Row],[AWAL]],Table6[[#This Row],[M_3]])</f>
        <v>0</v>
      </c>
    </row>
    <row r="2727" spans="2:9" hidden="1" x14ac:dyDescent="0.25">
      <c r="B2727" t="e">
        <f ca="1">MATCH(Table6[POINTER],MG_3[Column3],0)</f>
        <v>#N/A</v>
      </c>
      <c r="C27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garisanbt180'12cm80lsn</v>
      </c>
      <c r="D2727" t="s">
        <v>2679</v>
      </c>
      <c r="E2727" s="1" t="s">
        <v>3518</v>
      </c>
      <c r="F2727">
        <v>0</v>
      </c>
      <c r="H2727">
        <f ca="1">_xlfn.IFNA(SUMIF(MG_3[Column3],Table6[POINTER],MG_3[TOTAL]),"")</f>
        <v>0</v>
      </c>
      <c r="I2727">
        <f ca="1">SUM(Table6[[#This Row],[AWAL]],Table6[[#This Row],[M_3]])</f>
        <v>0</v>
      </c>
    </row>
    <row r="2728" spans="2:9" hidden="1" x14ac:dyDescent="0.25">
      <c r="B2728" t="e">
        <f ca="1">MATCH(Table6[POINTER],MG_3[Column3],0)</f>
        <v>#N/A</v>
      </c>
      <c r="C27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garisanbt20cm100lsn</v>
      </c>
      <c r="D2728" t="s">
        <v>2680</v>
      </c>
      <c r="E2728" s="1" t="s">
        <v>3348</v>
      </c>
      <c r="F2728">
        <v>0</v>
      </c>
      <c r="H2728">
        <f ca="1">_xlfn.IFNA(SUMIF(MG_3[Column3],Table6[POINTER],MG_3[TOTAL]),"")</f>
        <v>0</v>
      </c>
      <c r="I2728">
        <f ca="1">SUM(Table6[[#This Row],[AWAL]],Table6[[#This Row],[M_3]])</f>
        <v>0</v>
      </c>
    </row>
    <row r="2729" spans="2:9" hidden="1" x14ac:dyDescent="0.25">
      <c r="B2729" t="e">
        <f ca="1">MATCH(Table6[POINTER],MG_3[Column3],0)</f>
        <v>#N/A</v>
      </c>
      <c r="C27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garisanbt84060lsn</v>
      </c>
      <c r="D2729" t="s">
        <v>2681</v>
      </c>
      <c r="E2729" s="1" t="s">
        <v>3433</v>
      </c>
      <c r="F2729">
        <v>0</v>
      </c>
      <c r="H2729">
        <f ca="1">_xlfn.IFNA(SUMIF(MG_3[Column3],Table6[POINTER],MG_3[TOTAL]),"")</f>
        <v>0</v>
      </c>
      <c r="I2729">
        <f ca="1">SUM(Table6[[#This Row],[AWAL]],Table6[[#This Row],[M_3]])</f>
        <v>0</v>
      </c>
    </row>
    <row r="2730" spans="2:9" hidden="1" x14ac:dyDescent="0.25">
      <c r="B2730" t="e">
        <f ca="1">MATCH(Table6[POINTER],MG_3[Column3],0)</f>
        <v>#N/A</v>
      </c>
      <c r="C27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garisanbtno15δ3ls</v>
      </c>
      <c r="D2730" t="s">
        <v>2682</v>
      </c>
      <c r="E2730" s="1" t="s">
        <v>3314</v>
      </c>
      <c r="F2730">
        <v>0</v>
      </c>
      <c r="H2730">
        <f ca="1">_xlfn.IFNA(SUMIF(MG_3[Column3],Table6[POINTER],MG_3[TOTAL]),"")</f>
        <v>0</v>
      </c>
      <c r="I2730">
        <f ca="1">SUM(Table6[[#This Row],[AWAL]],Table6[[#This Row],[M_3]])</f>
        <v>0</v>
      </c>
    </row>
    <row r="2731" spans="2:9" hidden="1" x14ac:dyDescent="0.25">
      <c r="B2731" t="e">
        <f ca="1">MATCH(Table6[POINTER],MG_3[Column3],0)</f>
        <v>#N/A</v>
      </c>
      <c r="C27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garisanbtno1016lsn</v>
      </c>
      <c r="D2731" t="s">
        <v>2683</v>
      </c>
      <c r="E2731" s="1" t="s">
        <v>3472</v>
      </c>
      <c r="F2731">
        <v>0</v>
      </c>
      <c r="H2731">
        <f ca="1">_xlfn.IFNA(SUMIF(MG_3[Column3],Table6[POINTER],MG_3[TOTAL]),"")</f>
        <v>0</v>
      </c>
      <c r="I2731">
        <f ca="1">SUM(Table6[[#This Row],[AWAL]],Table6[[#This Row],[M_3]])</f>
        <v>0</v>
      </c>
    </row>
    <row r="2732" spans="2:9" hidden="1" x14ac:dyDescent="0.25">
      <c r="B2732" t="e">
        <f ca="1">MATCH(Table6[POINTER],MG_3[Column3],0)</f>
        <v>#N/A</v>
      </c>
      <c r="C27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garisanbtno1216lsn</v>
      </c>
      <c r="D2732" t="s">
        <v>2684</v>
      </c>
      <c r="E2732" s="1" t="s">
        <v>3472</v>
      </c>
      <c r="F2732">
        <v>0</v>
      </c>
      <c r="H2732">
        <f ca="1">_xlfn.IFNA(SUMIF(MG_3[Column3],Table6[POINTER],MG_3[TOTAL]),"")</f>
        <v>0</v>
      </c>
      <c r="I2732">
        <f ca="1">SUM(Table6[[#This Row],[AWAL]],Table6[[#This Row],[M_3]])</f>
        <v>0</v>
      </c>
    </row>
    <row r="2733" spans="2:9" hidden="1" x14ac:dyDescent="0.25">
      <c r="B2733" t="e">
        <f ca="1">MATCH(Table6[POINTER],MG_3[Column3],0)</f>
        <v>#N/A</v>
      </c>
      <c r="C27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garisanbtno816lsn</v>
      </c>
      <c r="D2733" t="s">
        <v>2685</v>
      </c>
      <c r="E2733" s="1" t="s">
        <v>3472</v>
      </c>
      <c r="F2733">
        <v>0</v>
      </c>
      <c r="H2733">
        <f ca="1">_xlfn.IFNA(SUMIF(MG_3[Column3],Table6[POINTER],MG_3[TOTAL]),"")</f>
        <v>0</v>
      </c>
      <c r="I2733">
        <f ca="1">SUM(Table6[[#This Row],[AWAL]],Table6[[#This Row],[M_3]])</f>
        <v>0</v>
      </c>
    </row>
    <row r="2734" spans="2:9" hidden="1" x14ac:dyDescent="0.25">
      <c r="B2734" t="e">
        <f ca="1">MATCH(Table6[POINTER],MG_3[Column3],0)</f>
        <v>#N/A</v>
      </c>
      <c r="C27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garisanbt123a50lsn</v>
      </c>
      <c r="D2734" t="s">
        <v>3302</v>
      </c>
      <c r="E2734" s="1" t="s">
        <v>3478</v>
      </c>
      <c r="F2734">
        <v>0</v>
      </c>
      <c r="H2734">
        <f ca="1">_xlfn.IFNA(SUMIF(MG_3[Column3],Table6[POINTER],MG_3[TOTAL]),"")</f>
        <v>0</v>
      </c>
      <c r="I2734">
        <f ca="1">SUM(Table6[[#This Row],[AWAL]],Table6[[#This Row],[M_3]])</f>
        <v>0</v>
      </c>
    </row>
    <row r="2735" spans="2:9" hidden="1" x14ac:dyDescent="0.25">
      <c r="B2735" t="e">
        <f ca="1">MATCH(Table6[POINTER],MG_3[Column3],0)</f>
        <v>#N/A</v>
      </c>
      <c r="C27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garisanbusur18010cm80lsn</v>
      </c>
      <c r="D2735" t="s">
        <v>2686</v>
      </c>
      <c r="E2735" s="1" t="s">
        <v>3518</v>
      </c>
      <c r="F2735">
        <v>0</v>
      </c>
      <c r="H2735">
        <f ca="1">_xlfn.IFNA(SUMIF(MG_3[Column3],Table6[POINTER],MG_3[TOTAL]),"")</f>
        <v>0</v>
      </c>
      <c r="I2735">
        <f ca="1">SUM(Table6[[#This Row],[AWAL]],Table6[[#This Row],[M_3]])</f>
        <v>0</v>
      </c>
    </row>
    <row r="2736" spans="2:9" hidden="1" x14ac:dyDescent="0.25">
      <c r="B2736" t="e">
        <f ca="1">MATCH(Table6[POINTER],MG_3[Column3],0)</f>
        <v>#N/A</v>
      </c>
      <c r="C27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garisanbusurno4tebal480lsn</v>
      </c>
      <c r="D2736" t="s">
        <v>2687</v>
      </c>
      <c r="E2736" s="1" t="s">
        <v>3747</v>
      </c>
      <c r="F2736">
        <v>0</v>
      </c>
      <c r="H2736">
        <f ca="1">_xlfn.IFNA(SUMIF(MG_3[Column3],Table6[POINTER],MG_3[TOTAL]),"")</f>
        <v>0</v>
      </c>
      <c r="I2736">
        <f ca="1">SUM(Table6[[#This Row],[AWAL]],Table6[[#This Row],[M_3]])</f>
        <v>0</v>
      </c>
    </row>
    <row r="2737" spans="2:9" hidden="1" x14ac:dyDescent="0.25">
      <c r="B2737" t="e">
        <f ca="1">MATCH(Table6[POINTER],MG_3[Column3],0)</f>
        <v>#N/A</v>
      </c>
      <c r="C27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garisanhkxm70101080pc</v>
      </c>
      <c r="D2737" t="s">
        <v>2688</v>
      </c>
      <c r="E2737" s="1" t="s">
        <v>3681</v>
      </c>
      <c r="F2737">
        <v>0</v>
      </c>
      <c r="H2737">
        <f ca="1">_xlfn.IFNA(SUMIF(MG_3[Column3],Table6[POINTER],MG_3[TOTAL]),"")</f>
        <v>0</v>
      </c>
      <c r="I2737">
        <f ca="1">SUM(Table6[[#This Row],[AWAL]],Table6[[#This Row],[M_3]])</f>
        <v>0</v>
      </c>
    </row>
    <row r="2738" spans="2:9" hidden="1" x14ac:dyDescent="0.25">
      <c r="B2738" t="e">
        <f ca="1">MATCH(Table6[POINTER],MG_3[Column3],0)</f>
        <v>#N/A</v>
      </c>
      <c r="C27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garisankayagi30cm312780lsn</v>
      </c>
      <c r="D2738" t="s">
        <v>2689</v>
      </c>
      <c r="E2738" s="1" t="s">
        <v>3518</v>
      </c>
      <c r="F2738">
        <v>0</v>
      </c>
      <c r="H2738">
        <f ca="1">_xlfn.IFNA(SUMIF(MG_3[Column3],Table6[POINTER],MG_3[TOTAL]),"")</f>
        <v>0</v>
      </c>
      <c r="I2738">
        <f ca="1">SUM(Table6[[#This Row],[AWAL]],Table6[[#This Row],[M_3]])</f>
        <v>0</v>
      </c>
    </row>
    <row r="2739" spans="2:9" hidden="1" x14ac:dyDescent="0.25">
      <c r="B2739" t="e">
        <f ca="1">MATCH(Table6[POINTER],MG_3[Column3],0)</f>
        <v>#N/A</v>
      </c>
      <c r="C27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garisankayagi30cm313680lsn</v>
      </c>
      <c r="D2739" t="s">
        <v>2690</v>
      </c>
      <c r="E2739" s="1" t="s">
        <v>3518</v>
      </c>
      <c r="F2739">
        <v>0</v>
      </c>
      <c r="H2739">
        <f ca="1">_xlfn.IFNA(SUMIF(MG_3[Column3],Table6[POINTER],MG_3[TOTAL]),"")</f>
        <v>0</v>
      </c>
      <c r="I2739">
        <f ca="1">SUM(Table6[[#This Row],[AWAL]],Table6[[#This Row],[M_3]])</f>
        <v>0</v>
      </c>
    </row>
    <row r="2740" spans="2:9" hidden="1" x14ac:dyDescent="0.25">
      <c r="B2740" t="e">
        <f ca="1">MATCH(Table6[POINTER],MG_3[Column3],0)</f>
        <v>#N/A</v>
      </c>
      <c r="C27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garisankayagi30cm313980lsn</v>
      </c>
      <c r="D2740" t="s">
        <v>2691</v>
      </c>
      <c r="E2740" s="1" t="s">
        <v>3518</v>
      </c>
      <c r="F2740">
        <v>0</v>
      </c>
      <c r="H2740">
        <f ca="1">_xlfn.IFNA(SUMIF(MG_3[Column3],Table6[POINTER],MG_3[TOTAL]),"")</f>
        <v>0</v>
      </c>
      <c r="I2740">
        <f ca="1">SUM(Table6[[#This Row],[AWAL]],Table6[[#This Row],[M_3]])</f>
        <v>0</v>
      </c>
    </row>
    <row r="2741" spans="2:9" hidden="1" x14ac:dyDescent="0.25">
      <c r="B2741" t="e">
        <f ca="1">MATCH(Table6[POINTER],MG_3[Column3],0)</f>
        <v>#N/A</v>
      </c>
      <c r="C27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garisankayagi30cm315180lsn</v>
      </c>
      <c r="D2741" t="s">
        <v>2692</v>
      </c>
      <c r="E2741" s="1" t="s">
        <v>3518</v>
      </c>
      <c r="F2741">
        <v>0</v>
      </c>
      <c r="H2741">
        <f ca="1">_xlfn.IFNA(SUMIF(MG_3[Column3],Table6[POINTER],MG_3[TOTAL]),"")</f>
        <v>0</v>
      </c>
      <c r="I2741">
        <f ca="1">SUM(Table6[[#This Row],[AWAL]],Table6[[#This Row],[M_3]])</f>
        <v>0</v>
      </c>
    </row>
    <row r="2742" spans="2:9" hidden="1" x14ac:dyDescent="0.25">
      <c r="B2742" t="e">
        <f ca="1">MATCH(Table6[POINTER],MG_3[Column3],0)</f>
        <v>#N/A</v>
      </c>
      <c r="C27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garisankayagi30cmky313180lsn</v>
      </c>
      <c r="D2742" t="s">
        <v>2693</v>
      </c>
      <c r="E2742" s="1" t="s">
        <v>3518</v>
      </c>
      <c r="F2742">
        <v>0</v>
      </c>
      <c r="H2742">
        <f ca="1">_xlfn.IFNA(SUMIF(MG_3[Column3],Table6[POINTER],MG_3[TOTAL]),"")</f>
        <v>0</v>
      </c>
      <c r="I2742">
        <f ca="1">SUM(Table6[[#This Row],[AWAL]],Table6[[#This Row],[M_3]])</f>
        <v>0</v>
      </c>
    </row>
    <row r="2743" spans="2:9" hidden="1" x14ac:dyDescent="0.25">
      <c r="B2743" t="e">
        <f ca="1">MATCH(Table6[POINTER],MG_3[Column3],0)</f>
        <v>#N/A</v>
      </c>
      <c r="C27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garisankayu1meter100pcs</v>
      </c>
      <c r="D2743" t="s">
        <v>2694</v>
      </c>
      <c r="E2743" s="1" t="s">
        <v>3520</v>
      </c>
      <c r="F2743">
        <v>0</v>
      </c>
      <c r="H2743">
        <f ca="1">_xlfn.IFNA(SUMIF(MG_3[Column3],Table6[POINTER],MG_3[TOTAL]),"")</f>
        <v>0</v>
      </c>
      <c r="I2743">
        <f ca="1">SUM(Table6[[#This Row],[AWAL]],Table6[[#This Row],[M_3]])</f>
        <v>0</v>
      </c>
    </row>
    <row r="2744" spans="2:9" hidden="1" x14ac:dyDescent="0.25">
      <c r="B2744" t="e">
        <f ca="1">MATCH(Table6[POINTER],MG_3[Column3],0)</f>
        <v>#N/A</v>
      </c>
      <c r="C27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garisansablon43020s</v>
      </c>
      <c r="D2744" t="s">
        <v>2695</v>
      </c>
      <c r="E2744" s="1" t="s">
        <v>3748</v>
      </c>
      <c r="F2744">
        <v>0</v>
      </c>
      <c r="H2744">
        <f ca="1">_xlfn.IFNA(SUMIF(MG_3[Column3],Table6[POINTER],MG_3[TOTAL]),"")</f>
        <v>0</v>
      </c>
      <c r="I2744">
        <f ca="1">SUM(Table6[[#This Row],[AWAL]],Table6[[#This Row],[M_3]])</f>
        <v>0</v>
      </c>
    </row>
    <row r="2745" spans="2:9" hidden="1" x14ac:dyDescent="0.25">
      <c r="B2745" t="e">
        <f ca="1">MATCH(Table6[POINTER],MG_3[Column3],0)</f>
        <v>#N/A</v>
      </c>
      <c r="C27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garisanset1206bc61860960pc</v>
      </c>
      <c r="D2745" t="s">
        <v>2696</v>
      </c>
      <c r="E2745" s="1" t="s">
        <v>3382</v>
      </c>
      <c r="F2745">
        <v>0</v>
      </c>
      <c r="H2745">
        <f ca="1">_xlfn.IFNA(SUMIF(MG_3[Column3],Table6[POINTER],MG_3[TOTAL]),"")</f>
        <v>0</v>
      </c>
      <c r="I2745">
        <f ca="1">SUM(Table6[[#This Row],[AWAL]],Table6[[#This Row],[M_3]])</f>
        <v>0</v>
      </c>
    </row>
    <row r="2746" spans="2:9" hidden="1" x14ac:dyDescent="0.25">
      <c r="B2746" t="e">
        <f ca="1">MATCH(Table6[POINTER],MG_3[Column3],0)</f>
        <v>#N/A</v>
      </c>
      <c r="C27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garisanset20143200cm16box40</v>
      </c>
      <c r="D2746" t="s">
        <v>2697</v>
      </c>
      <c r="E2746" s="1" t="s">
        <v>3523</v>
      </c>
      <c r="F2746">
        <v>0</v>
      </c>
      <c r="H2746">
        <f ca="1">_xlfn.IFNA(SUMIF(MG_3[Column3],Table6[POINTER],MG_3[TOTAL]),"")</f>
        <v>0</v>
      </c>
      <c r="I2746">
        <f ca="1">SUM(Table6[[#This Row],[AWAL]],Table6[[#This Row],[M_3]])</f>
        <v>0</v>
      </c>
    </row>
    <row r="2747" spans="2:9" hidden="1" x14ac:dyDescent="0.25">
      <c r="B2747" t="e">
        <f ca="1">MATCH(Table6[POINTER],MG_3[Column3],0)</f>
        <v>#N/A</v>
      </c>
      <c r="C27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garisanset210716box40</v>
      </c>
      <c r="D2747" t="s">
        <v>2698</v>
      </c>
      <c r="E2747" s="1" t="s">
        <v>3523</v>
      </c>
      <c r="F2747">
        <v>0</v>
      </c>
      <c r="H2747">
        <f ca="1">_xlfn.IFNA(SUMIF(MG_3[Column3],Table6[POINTER],MG_3[TOTAL]),"")</f>
        <v>0</v>
      </c>
      <c r="I2747">
        <f ca="1">SUM(Table6[[#This Row],[AWAL]],Table6[[#This Row],[M_3]])</f>
        <v>0</v>
      </c>
    </row>
    <row r="2748" spans="2:9" hidden="1" x14ac:dyDescent="0.25">
      <c r="B2748" t="e">
        <f ca="1">MATCH(Table6[POINTER],MG_3[Column3],0)</f>
        <v>#N/A</v>
      </c>
      <c r="C27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garisanset2108200cm16box40</v>
      </c>
      <c r="D2748" t="s">
        <v>2699</v>
      </c>
      <c r="E2748" s="1" t="s">
        <v>3523</v>
      </c>
      <c r="F2748">
        <v>0</v>
      </c>
      <c r="H2748">
        <f ca="1">_xlfn.IFNA(SUMIF(MG_3[Column3],Table6[POINTER],MG_3[TOTAL]),"")</f>
        <v>0</v>
      </c>
      <c r="I2748">
        <f ca="1">SUM(Table6[[#This Row],[AWAL]],Table6[[#This Row],[M_3]])</f>
        <v>0</v>
      </c>
    </row>
    <row r="2749" spans="2:9" hidden="1" x14ac:dyDescent="0.25">
      <c r="B2749" t="e">
        <f ca="1">MATCH(Table6[POINTER],MG_3[Column3],0)</f>
        <v>#N/A</v>
      </c>
      <c r="C27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garisansetb013b0195016box</v>
      </c>
      <c r="D2749" t="s">
        <v>2700</v>
      </c>
      <c r="E2749" s="1" t="s">
        <v>3749</v>
      </c>
      <c r="F2749">
        <v>0</v>
      </c>
      <c r="H2749">
        <f ca="1">_xlfn.IFNA(SUMIF(MG_3[Column3],Table6[POINTER],MG_3[TOTAL]),"")</f>
        <v>0</v>
      </c>
      <c r="I2749">
        <f ca="1">SUM(Table6[[#This Row],[AWAL]],Table6[[#This Row],[M_3]])</f>
        <v>0</v>
      </c>
    </row>
    <row r="2750" spans="2:9" hidden="1" x14ac:dyDescent="0.25">
      <c r="B2750" t="e">
        <f ca="1">MATCH(Table6[POINTER],MG_3[Column3],0)</f>
        <v>#N/A</v>
      </c>
      <c r="C27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garisansetpayu880120cm16box40</v>
      </c>
      <c r="D2750" t="s">
        <v>2701</v>
      </c>
      <c r="E2750" s="1" t="s">
        <v>3523</v>
      </c>
      <c r="F2750">
        <v>0</v>
      </c>
      <c r="H2750">
        <f ca="1">_xlfn.IFNA(SUMIF(MG_3[Column3],Table6[POINTER],MG_3[TOTAL]),"")</f>
        <v>0</v>
      </c>
      <c r="I2750">
        <f ca="1">SUM(Table6[[#This Row],[AWAL]],Table6[[#This Row],[M_3]])</f>
        <v>0</v>
      </c>
    </row>
    <row r="2751" spans="2:9" hidden="1" x14ac:dyDescent="0.25">
      <c r="B2751" t="e">
        <f ca="1">MATCH(Table6[POINTER],MG_3[Column3],0)</f>
        <v>#N/A</v>
      </c>
      <c r="C27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garisansetpayu880320cm16box40</v>
      </c>
      <c r="D2751" t="s">
        <v>2702</v>
      </c>
      <c r="E2751" s="1" t="s">
        <v>3523</v>
      </c>
      <c r="F2751">
        <v>0</v>
      </c>
      <c r="H2751">
        <f ca="1">_xlfn.IFNA(SUMIF(MG_3[Column3],Table6[POINTER],MG_3[TOTAL]),"")</f>
        <v>0</v>
      </c>
      <c r="I2751">
        <f ca="1">SUM(Table6[[#This Row],[AWAL]],Table6[[#This Row],[M_3]])</f>
        <v>0</v>
      </c>
    </row>
    <row r="2752" spans="2:9" hidden="1" x14ac:dyDescent="0.25">
      <c r="B2752" t="e">
        <f ca="1">MATCH(Table6[POINTER],MG_3[Column3],0)</f>
        <v>#N/A</v>
      </c>
      <c r="C27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garisansetpayu890516box</v>
      </c>
      <c r="D2752" t="s">
        <v>2703</v>
      </c>
      <c r="E2752" s="1" t="s">
        <v>3749</v>
      </c>
      <c r="F2752">
        <v>0</v>
      </c>
      <c r="H2752">
        <f ca="1">_xlfn.IFNA(SUMIF(MG_3[Column3],Table6[POINTER],MG_3[TOTAL]),"")</f>
        <v>0</v>
      </c>
      <c r="I2752">
        <f ca="1">SUM(Table6[[#This Row],[AWAL]],Table6[[#This Row],[M_3]])</f>
        <v>0</v>
      </c>
    </row>
    <row r="2753" spans="2:9" hidden="1" x14ac:dyDescent="0.25">
      <c r="B2753" t="e">
        <f ca="1">MATCH(Table6[POINTER],MG_3[Column3],0)</f>
        <v>#N/A</v>
      </c>
      <c r="C27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garisansetpayu981020cm16box40</v>
      </c>
      <c r="D2753" t="s">
        <v>2704</v>
      </c>
      <c r="E2753" s="1" t="s">
        <v>3523</v>
      </c>
      <c r="F2753">
        <v>0</v>
      </c>
      <c r="H2753">
        <f ca="1">_xlfn.IFNA(SUMIF(MG_3[Column3],Table6[POINTER],MG_3[TOTAL]),"")</f>
        <v>0</v>
      </c>
      <c r="I2753">
        <f ca="1">SUM(Table6[[#This Row],[AWAL]],Table6[[#This Row],[M_3]])</f>
        <v>0</v>
      </c>
    </row>
    <row r="2754" spans="2:9" hidden="1" x14ac:dyDescent="0.25">
      <c r="B2754" t="e">
        <f ca="1">MATCH(Table6[POINTER],MG_3[Column3],0)</f>
        <v>#N/A</v>
      </c>
      <c r="C27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garisansetpayu981116box40</v>
      </c>
      <c r="D2754" t="s">
        <v>2705</v>
      </c>
      <c r="E2754" s="1" t="s">
        <v>3523</v>
      </c>
      <c r="F2754">
        <v>0</v>
      </c>
      <c r="H2754">
        <f ca="1">_xlfn.IFNA(SUMIF(MG_3[Column3],Table6[POINTER],MG_3[TOTAL]),"")</f>
        <v>0</v>
      </c>
      <c r="I2754">
        <f ca="1">SUM(Table6[[#This Row],[AWAL]],Table6[[#This Row],[M_3]])</f>
        <v>0</v>
      </c>
    </row>
    <row r="2755" spans="2:9" hidden="1" x14ac:dyDescent="0.25">
      <c r="B2755" t="e">
        <f ca="1">MATCH(Table6[POINTER],MG_3[Column3],0)</f>
        <v>#N/A</v>
      </c>
      <c r="C27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garisansetpayu981216box40</v>
      </c>
      <c r="D2755" t="s">
        <v>2706</v>
      </c>
      <c r="E2755" s="1" t="s">
        <v>3523</v>
      </c>
      <c r="F2755">
        <v>0</v>
      </c>
      <c r="H2755">
        <f ca="1">_xlfn.IFNA(SUMIF(MG_3[Column3],Table6[POINTER],MG_3[TOTAL]),"")</f>
        <v>0</v>
      </c>
      <c r="I2755">
        <f ca="1">SUM(Table6[[#This Row],[AWAL]],Table6[[#This Row],[M_3]])</f>
        <v>0</v>
      </c>
    </row>
    <row r="2756" spans="2:9" hidden="1" x14ac:dyDescent="0.25">
      <c r="B2756" t="e">
        <f ca="1">MATCH(Table6[POINTER],MG_3[Column3],0)</f>
        <v>#N/A</v>
      </c>
      <c r="C27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garisansetpayups8901024016box</v>
      </c>
      <c r="D2756" t="s">
        <v>2707</v>
      </c>
      <c r="E2756" s="1" t="s">
        <v>3749</v>
      </c>
      <c r="F2756">
        <v>0</v>
      </c>
      <c r="H2756">
        <f ca="1">_xlfn.IFNA(SUMIF(MG_3[Column3],Table6[POINTER],MG_3[TOTAL]),"")</f>
        <v>0</v>
      </c>
      <c r="I2756">
        <f ca="1">SUM(Table6[[#This Row],[AWAL]],Table6[[#This Row],[M_3]])</f>
        <v>0</v>
      </c>
    </row>
    <row r="2757" spans="2:9" hidden="1" x14ac:dyDescent="0.25">
      <c r="B2757" t="e">
        <f ca="1">MATCH(Table6[POINTER],MG_3[Column3],0)</f>
        <v>#N/A</v>
      </c>
      <c r="C27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garisansetpayups89030416box</v>
      </c>
      <c r="D2757" t="s">
        <v>2708</v>
      </c>
      <c r="E2757" s="1" t="s">
        <v>3749</v>
      </c>
      <c r="F2757">
        <v>0</v>
      </c>
      <c r="H2757">
        <f ca="1">_xlfn.IFNA(SUMIF(MG_3[Column3],Table6[POINTER],MG_3[TOTAL]),"")</f>
        <v>0</v>
      </c>
      <c r="I2757">
        <f ca="1">SUM(Table6[[#This Row],[AWAL]],Table6[[#This Row],[M_3]])</f>
        <v>0</v>
      </c>
    </row>
    <row r="2758" spans="2:9" hidden="1" x14ac:dyDescent="0.25">
      <c r="B2758" t="e">
        <f ca="1">MATCH(Table6[POINTER],MG_3[Column3],0)</f>
        <v>#N/A</v>
      </c>
      <c r="C27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garisantf1190busur180b200lsn</v>
      </c>
      <c r="D2758" t="s">
        <v>2709</v>
      </c>
      <c r="E2758" s="1" t="s">
        <v>3514</v>
      </c>
      <c r="F2758">
        <v>0</v>
      </c>
      <c r="H2758">
        <f ca="1">_xlfn.IFNA(SUMIF(MG_3[Column3],Table6[POINTER],MG_3[TOTAL]),"")</f>
        <v>0</v>
      </c>
      <c r="I2758">
        <f ca="1">SUM(Table6[[#This Row],[AWAL]],Table6[[#This Row],[M_3]])</f>
        <v>0</v>
      </c>
    </row>
    <row r="2759" spans="2:9" hidden="1" x14ac:dyDescent="0.25">
      <c r="B2759" t="e">
        <f ca="1">MATCH(Table6[POINTER],MG_3[Column3],0)</f>
        <v>#N/A</v>
      </c>
      <c r="C27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garisantf1191busur360k48lsn</v>
      </c>
      <c r="D2759" t="s">
        <v>2710</v>
      </c>
      <c r="E2759" s="1" t="s">
        <v>3533</v>
      </c>
      <c r="F2759">
        <v>0</v>
      </c>
      <c r="H2759">
        <f ca="1">_xlfn.IFNA(SUMIF(MG_3[Column3],Table6[POINTER],MG_3[TOTAL]),"")</f>
        <v>0</v>
      </c>
      <c r="I2759">
        <f ca="1">SUM(Table6[[#This Row],[AWAL]],Table6[[#This Row],[M_3]])</f>
        <v>0</v>
      </c>
    </row>
    <row r="2760" spans="2:9" hidden="1" x14ac:dyDescent="0.25">
      <c r="B2760" t="e">
        <f ca="1">MATCH(Table6[POINTER],MG_3[Column3],0)</f>
        <v>#N/A</v>
      </c>
      <c r="C27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garisantf1192busur360b40lsn</v>
      </c>
      <c r="D2760" t="s">
        <v>2711</v>
      </c>
      <c r="E2760" s="1" t="s">
        <v>3432</v>
      </c>
      <c r="F2760">
        <v>0</v>
      </c>
      <c r="H2760">
        <f ca="1">_xlfn.IFNA(SUMIF(MG_3[Column3],Table6[POINTER],MG_3[TOTAL]),"")</f>
        <v>0</v>
      </c>
      <c r="I2760">
        <f ca="1">SUM(Table6[[#This Row],[AWAL]],Table6[[#This Row],[M_3]])</f>
        <v>0</v>
      </c>
    </row>
    <row r="2761" spans="2:9" hidden="1" x14ac:dyDescent="0.25">
      <c r="B2761" t="e">
        <f ca="1">MATCH(Table6[POINTER],MG_3[Column3],0)</f>
        <v>#N/A</v>
      </c>
      <c r="C27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garisantf36060lsn</v>
      </c>
      <c r="D2761" t="s">
        <v>3304</v>
      </c>
      <c r="E2761" s="1" t="s">
        <v>3433</v>
      </c>
      <c r="F2761">
        <v>0</v>
      </c>
      <c r="H2761">
        <f ca="1">_xlfn.IFNA(SUMIF(MG_3[Column3],Table6[POINTER],MG_3[TOTAL]),"")</f>
        <v>0</v>
      </c>
      <c r="I2761">
        <f ca="1">SUM(Table6[[#This Row],[AWAL]],Table6[[#This Row],[M_3]])</f>
        <v>0</v>
      </c>
    </row>
    <row r="2762" spans="2:9" hidden="1" x14ac:dyDescent="0.25">
      <c r="B2762" t="e">
        <f ca="1">MATCH(Table6[POINTER],MG_3[Column3],0)</f>
        <v>#N/A</v>
      </c>
      <c r="C27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garisanvc08430cmfaktur960pcs</v>
      </c>
      <c r="D2762" t="s">
        <v>2712</v>
      </c>
      <c r="E2762" s="1" t="s">
        <v>3750</v>
      </c>
      <c r="F2762">
        <v>0</v>
      </c>
      <c r="H2762">
        <f ca="1">_xlfn.IFNA(SUMIF(MG_3[Column3],Table6[POINTER],MG_3[TOTAL]),"")</f>
        <v>0</v>
      </c>
      <c r="I2762">
        <f ca="1">SUM(Table6[[#This Row],[AWAL]],Table6[[#This Row],[M_3]])</f>
        <v>0</v>
      </c>
    </row>
    <row r="2763" spans="2:9" hidden="1" x14ac:dyDescent="0.25">
      <c r="B2763" t="e">
        <f ca="1">MATCH(Table6[POINTER],MG_3[Column3],0)</f>
        <v>#N/A</v>
      </c>
      <c r="C27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gelpentizo10tg34096lsn</v>
      </c>
      <c r="D2763" t="s">
        <v>2501</v>
      </c>
      <c r="E2763" s="1" t="s">
        <v>3469</v>
      </c>
      <c r="F2763">
        <v>0</v>
      </c>
      <c r="H2763">
        <f ca="1">_xlfn.IFNA(SUMIF(MG_3[Column3],Table6[POINTER],MG_3[TOTAL]),"")</f>
        <v>0</v>
      </c>
      <c r="I2763">
        <f ca="1">SUM(Table6[[#This Row],[AWAL]],Table6[[#This Row],[M_3]])</f>
        <v>0</v>
      </c>
    </row>
    <row r="2764" spans="2:9" hidden="1" x14ac:dyDescent="0.25">
      <c r="B2764" t="e">
        <f ca="1">MATCH(Table6[POINTER],MG_3[Column3],0)</f>
        <v>#N/A</v>
      </c>
      <c r="C27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gelpentizoretrc05tg67096lsn</v>
      </c>
      <c r="D2764" t="s">
        <v>2461</v>
      </c>
      <c r="E2764" s="1" t="s">
        <v>3469</v>
      </c>
      <c r="F2764">
        <v>0</v>
      </c>
      <c r="H2764">
        <f ca="1">_xlfn.IFNA(SUMIF(MG_3[Column3],Table6[POINTER],MG_3[TOTAL]),"")</f>
        <v>0</v>
      </c>
      <c r="I2764">
        <f ca="1">SUM(Table6[[#This Row],[AWAL]],Table6[[#This Row],[M_3]])</f>
        <v>0</v>
      </c>
    </row>
    <row r="2765" spans="2:9" hidden="1" x14ac:dyDescent="0.25">
      <c r="B2765" t="e">
        <f ca="1">MATCH(Table6[POINTER],MG_3[Column3],0)</f>
        <v>#N/A</v>
      </c>
      <c r="C27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glitercg88913emas288rtg</v>
      </c>
      <c r="D2765" t="s">
        <v>2713</v>
      </c>
      <c r="E2765" s="1" t="s">
        <v>3529</v>
      </c>
      <c r="F2765">
        <v>0</v>
      </c>
      <c r="H2765">
        <f ca="1">_xlfn.IFNA(SUMIF(MG_3[Column3],Table6[POINTER],MG_3[TOTAL]),"")</f>
        <v>0</v>
      </c>
      <c r="I2765">
        <f ca="1">SUM(Table6[[#This Row],[AWAL]],Table6[[#This Row],[M_3]])</f>
        <v>0</v>
      </c>
    </row>
    <row r="2766" spans="2:9" hidden="1" x14ac:dyDescent="0.25">
      <c r="B2766" t="e">
        <f ca="1">MATCH(Table6[POINTER],MG_3[Column3],0)</f>
        <v>#N/A</v>
      </c>
      <c r="C27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guntingbbl4401set3</v>
      </c>
      <c r="D2766" t="s">
        <v>935</v>
      </c>
      <c r="E2766" s="1"/>
      <c r="F2766">
        <v>0</v>
      </c>
      <c r="H2766">
        <f ca="1">_xlfn.IFNA(SUMIF(MG_3[Column3],Table6[POINTER],MG_3[TOTAL]),"")</f>
        <v>0</v>
      </c>
      <c r="I2766">
        <f ca="1">SUM(Table6[[#This Row],[AWAL]],Table6[[#This Row],[M_3]])</f>
        <v>0</v>
      </c>
    </row>
    <row r="2767" spans="2:9" hidden="1" x14ac:dyDescent="0.25">
      <c r="B2767" t="e">
        <f ca="1">MATCH(Table6[POINTER],MG_3[Column3],0)</f>
        <v>#N/A</v>
      </c>
      <c r="C27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guntingfmcoklat30lsn</v>
      </c>
      <c r="D2767" t="s">
        <v>2714</v>
      </c>
      <c r="E2767" s="1" t="s">
        <v>3344</v>
      </c>
      <c r="F2767">
        <v>0</v>
      </c>
      <c r="H2767">
        <f ca="1">_xlfn.IFNA(SUMIF(MG_3[Column3],Table6[POINTER],MG_3[TOTAL]),"")</f>
        <v>0</v>
      </c>
      <c r="I2767">
        <f ca="1">SUM(Table6[[#This Row],[AWAL]],Table6[[#This Row],[M_3]])</f>
        <v>0</v>
      </c>
    </row>
    <row r="2768" spans="2:9" hidden="1" x14ac:dyDescent="0.25">
      <c r="B2768" t="e">
        <f ca="1">MATCH(Table6[POINTER],MG_3[Column3],0)</f>
        <v>#N/A</v>
      </c>
      <c r="C27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guntingfmcoklatgunindo30lsn</v>
      </c>
      <c r="D2768" t="s">
        <v>2715</v>
      </c>
      <c r="E2768" s="1" t="s">
        <v>3344</v>
      </c>
      <c r="F2768">
        <v>0</v>
      </c>
      <c r="H2768">
        <f ca="1">_xlfn.IFNA(SUMIF(MG_3[Column3],Table6[POINTER],MG_3[TOTAL]),"")</f>
        <v>0</v>
      </c>
      <c r="I2768">
        <f ca="1">SUM(Table6[[#This Row],[AWAL]],Table6[[#This Row],[M_3]])</f>
        <v>0</v>
      </c>
    </row>
    <row r="2769" spans="2:9" hidden="1" x14ac:dyDescent="0.25">
      <c r="B2769" t="e">
        <f ca="1">MATCH(Table6[POINTER],MG_3[Column3],0)</f>
        <v>#N/A</v>
      </c>
      <c r="C27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guntinggunindoflcoklat20lsn</v>
      </c>
      <c r="D2769" t="s">
        <v>2716</v>
      </c>
      <c r="E2769" s="1" t="s">
        <v>3532</v>
      </c>
      <c r="F2769">
        <v>0</v>
      </c>
      <c r="H2769">
        <f ca="1">_xlfn.IFNA(SUMIF(MG_3[Column3],Table6[POINTER],MG_3[TOTAL]),"")</f>
        <v>0</v>
      </c>
      <c r="I2769">
        <f ca="1">SUM(Table6[[#This Row],[AWAL]],Table6[[#This Row],[M_3]])</f>
        <v>0</v>
      </c>
    </row>
    <row r="2770" spans="2:9" hidden="1" x14ac:dyDescent="0.25">
      <c r="B2770" t="e">
        <f ca="1">MATCH(Table6[POINTER],MG_3[Column3],0)</f>
        <v>#N/A</v>
      </c>
      <c r="C27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guntinggunindofmcoklat20lsn</v>
      </c>
      <c r="D2770" t="s">
        <v>2717</v>
      </c>
      <c r="E2770" s="1" t="s">
        <v>3532</v>
      </c>
      <c r="F2770">
        <v>0</v>
      </c>
      <c r="H2770">
        <f ca="1">_xlfn.IFNA(SUMIF(MG_3[Column3],Table6[POINTER],MG_3[TOTAL]),"")</f>
        <v>0</v>
      </c>
      <c r="I2770">
        <f ca="1">SUM(Table6[[#This Row],[AWAL]],Table6[[#This Row],[M_3]])</f>
        <v>0</v>
      </c>
    </row>
    <row r="2771" spans="2:9" hidden="1" x14ac:dyDescent="0.25">
      <c r="B2771">
        <f ca="1">MATCH(Table6[POINTER],MG_3[Column3],0)</f>
        <v>30</v>
      </c>
      <c r="C27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guntinggunindooll30lsn</v>
      </c>
      <c r="D2771" t="s">
        <v>2718</v>
      </c>
      <c r="E2771" s="1" t="s">
        <v>3344</v>
      </c>
      <c r="F2771">
        <v>0</v>
      </c>
      <c r="H2771">
        <f ca="1">_xlfn.IFNA(SUMIF(MG_3[Column3],Table6[POINTER],MG_3[TOTAL]),"")</f>
        <v>0</v>
      </c>
      <c r="I2771">
        <f ca="1">SUM(Table6[[#This Row],[AWAL]],Table6[[#This Row],[M_3]])</f>
        <v>0</v>
      </c>
    </row>
    <row r="2772" spans="2:9" hidden="1" x14ac:dyDescent="0.25">
      <c r="B2772" t="e">
        <f ca="1">MATCH(Table6[POINTER],MG_3[Column3],0)</f>
        <v>#N/A</v>
      </c>
      <c r="C27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guntinggunindoomm60lsn</v>
      </c>
      <c r="D2772" t="s">
        <v>2719</v>
      </c>
      <c r="E2772" s="1" t="s">
        <v>3433</v>
      </c>
      <c r="F2772">
        <v>0</v>
      </c>
      <c r="H2772">
        <f ca="1">_xlfn.IFNA(SUMIF(MG_3[Column3],Table6[POINTER],MG_3[TOTAL]),"")</f>
        <v>0</v>
      </c>
      <c r="I2772">
        <f ca="1">SUM(Table6[[#This Row],[AWAL]],Table6[[#This Row],[M_3]])</f>
        <v>0</v>
      </c>
    </row>
    <row r="2773" spans="2:9" hidden="1" x14ac:dyDescent="0.25">
      <c r="B2773" t="e">
        <f ca="1">MATCH(Table6[POINTER],MG_3[Column3],0)</f>
        <v>#N/A</v>
      </c>
      <c r="C27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guntinggunindoopm60lsn</v>
      </c>
      <c r="D2773" t="s">
        <v>2720</v>
      </c>
      <c r="E2773" s="1" t="s">
        <v>3433</v>
      </c>
      <c r="F2773">
        <v>0</v>
      </c>
      <c r="H2773">
        <f ca="1">_xlfn.IFNA(SUMIF(MG_3[Column3],Table6[POINTER],MG_3[TOTAL]),"")</f>
        <v>0</v>
      </c>
      <c r="I2773">
        <f ca="1">SUM(Table6[[#This Row],[AWAL]],Table6[[#This Row],[M_3]])</f>
        <v>0</v>
      </c>
    </row>
    <row r="2774" spans="2:9" hidden="1" x14ac:dyDescent="0.25">
      <c r="B2774" t="e">
        <f ca="1">MATCH(Table6[POINTER],MG_3[Column3],0)</f>
        <v>#N/A</v>
      </c>
      <c r="C27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guntinggunindooss60lsn</v>
      </c>
      <c r="D2774" t="s">
        <v>2721</v>
      </c>
      <c r="E2774" s="1" t="s">
        <v>3433</v>
      </c>
      <c r="F2774">
        <v>0</v>
      </c>
      <c r="H2774">
        <f ca="1">_xlfn.IFNA(SUMIF(MG_3[Column3],Table6[POINTER],MG_3[TOTAL]),"")</f>
        <v>0</v>
      </c>
      <c r="I2774">
        <f ca="1">SUM(Table6[[#This Row],[AWAL]],Table6[[#This Row],[M_3]])</f>
        <v>0</v>
      </c>
    </row>
    <row r="2775" spans="2:9" hidden="1" x14ac:dyDescent="0.25">
      <c r="B2775">
        <f ca="1">MATCH(Table6[POINTER],MG_3[Column3],0)</f>
        <v>33</v>
      </c>
      <c r="C27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guntinggunindopl820lsn</v>
      </c>
      <c r="D2775" t="s">
        <v>4324</v>
      </c>
      <c r="E2775" s="1" t="s">
        <v>3532</v>
      </c>
      <c r="H2775">
        <f ca="1">_xlfn.IFNA(SUMIF(MG_3[Column3],Table6[POINTER],MG_3[TOTAL]),"")</f>
        <v>0</v>
      </c>
      <c r="I2775">
        <f ca="1">SUM(Table6[[#This Row],[AWAL]],Table6[[#This Row],[M_3]])</f>
        <v>0</v>
      </c>
    </row>
    <row r="2776" spans="2:9" x14ac:dyDescent="0.25">
      <c r="B2776">
        <f ca="1">MATCH(Table6[POINTER],MG_3[Column3],0)</f>
        <v>34</v>
      </c>
      <c r="C27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guntinggunindosplcoklat30lsn</v>
      </c>
      <c r="D2776" t="s">
        <v>4323</v>
      </c>
      <c r="E2776" s="1" t="s">
        <v>3344</v>
      </c>
      <c r="F2776">
        <v>0</v>
      </c>
      <c r="H2776">
        <f ca="1">_xlfn.IFNA(SUMIF(MG_3[Column3],Table6[POINTER],MG_3[TOTAL]),"")</f>
        <v>3</v>
      </c>
      <c r="I2776">
        <f ca="1">SUM(Table6[[#This Row],[AWAL]],Table6[[#This Row],[M_3]])</f>
        <v>3</v>
      </c>
    </row>
    <row r="2777" spans="2:9" hidden="1" x14ac:dyDescent="0.25">
      <c r="B2777" t="e">
        <f ca="1">MATCH(Table6[POINTER],MG_3[Column3],0)</f>
        <v>#N/A</v>
      </c>
      <c r="C27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guntinglipatm100ls</v>
      </c>
      <c r="D2777" t="s">
        <v>2722</v>
      </c>
      <c r="E2777" s="1" t="s">
        <v>3318</v>
      </c>
      <c r="F2777">
        <v>0</v>
      </c>
      <c r="H2777">
        <f ca="1">_xlfn.IFNA(SUMIF(MG_3[Column3],Table6[POINTER],MG_3[TOTAL]),"")</f>
        <v>0</v>
      </c>
      <c r="I2777">
        <f ca="1">SUM(Table6[[#This Row],[AWAL]],Table6[[#This Row],[M_3]])</f>
        <v>0</v>
      </c>
    </row>
    <row r="2778" spans="2:9" hidden="1" x14ac:dyDescent="0.25">
      <c r="B2778" t="e">
        <f ca="1">MATCH(Table6[POINTER],MG_3[Column3],0)</f>
        <v>#N/A</v>
      </c>
      <c r="C27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guntingspmmix60ls</v>
      </c>
      <c r="D2778" t="s">
        <v>2723</v>
      </c>
      <c r="E2778" s="1" t="s">
        <v>3332</v>
      </c>
      <c r="F2778">
        <v>0</v>
      </c>
      <c r="H2778">
        <f ca="1">_xlfn.IFNA(SUMIF(MG_3[Column3],Table6[POINTER],MG_3[TOTAL]),"")</f>
        <v>0</v>
      </c>
      <c r="I2778">
        <f ca="1">SUM(Table6[[#This Row],[AWAL]],Table6[[#This Row],[M_3]])</f>
        <v>0</v>
      </c>
    </row>
    <row r="2779" spans="2:9" hidden="1" x14ac:dyDescent="0.25">
      <c r="B2779" t="e">
        <f ca="1">MATCH(Table6[POINTER],MG_3[Column3],0)</f>
        <v>#N/A</v>
      </c>
      <c r="C27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guntingstainlesssquezzysq04bhitam600pcs</v>
      </c>
      <c r="D2779" t="s">
        <v>2724</v>
      </c>
      <c r="E2779" s="1" t="s">
        <v>3429</v>
      </c>
      <c r="F2779">
        <v>0</v>
      </c>
      <c r="H2779">
        <f ca="1">_xlfn.IFNA(SUMIF(MG_3[Column3],Table6[POINTER],MG_3[TOTAL]),"")</f>
        <v>0</v>
      </c>
      <c r="I2779">
        <f ca="1">SUM(Table6[[#This Row],[AWAL]],Table6[[#This Row],[M_3]])</f>
        <v>0</v>
      </c>
    </row>
    <row r="2780" spans="2:9" hidden="1" x14ac:dyDescent="0.25">
      <c r="B2780" t="e">
        <f ca="1">MATCH(Table6[POINTER],MG_3[Column3],0)</f>
        <v>#N/A</v>
      </c>
      <c r="C27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guntingstainlesssquezzysq04cwarna600pcs</v>
      </c>
      <c r="D2780" t="s">
        <v>2725</v>
      </c>
      <c r="E2780" s="1" t="s">
        <v>3429</v>
      </c>
      <c r="F2780">
        <v>0</v>
      </c>
      <c r="H2780">
        <f ca="1">_xlfn.IFNA(SUMIF(MG_3[Column3],Table6[POINTER],MG_3[TOTAL]),"")</f>
        <v>0</v>
      </c>
      <c r="I2780">
        <f ca="1">SUM(Table6[[#This Row],[AWAL]],Table6[[#This Row],[M_3]])</f>
        <v>0</v>
      </c>
    </row>
    <row r="2781" spans="2:9" hidden="1" x14ac:dyDescent="0.25">
      <c r="B2781" t="e">
        <f ca="1">MATCH(Table6[POINTER],MG_3[Column3],0)</f>
        <v>#N/A</v>
      </c>
      <c r="C27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guntingstainlesssquezzysq06cwarna600pcs</v>
      </c>
      <c r="D2781" t="s">
        <v>2726</v>
      </c>
      <c r="E2781" s="1" t="s">
        <v>3429</v>
      </c>
      <c r="F2781">
        <v>0</v>
      </c>
      <c r="H2781">
        <f ca="1">_xlfn.IFNA(SUMIF(MG_3[Column3],Table6[POINTER],MG_3[TOTAL]),"")</f>
        <v>0</v>
      </c>
      <c r="I2781">
        <f ca="1">SUM(Table6[[#This Row],[AWAL]],Table6[[#This Row],[M_3]])</f>
        <v>0</v>
      </c>
    </row>
    <row r="2782" spans="2:9" hidden="1" x14ac:dyDescent="0.25">
      <c r="B2782" t="e">
        <f ca="1">MATCH(Table6[POINTER],MG_3[Column3],0)</f>
        <v>#N/A</v>
      </c>
      <c r="C27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guntingtrendxl40ls</v>
      </c>
      <c r="D2782" t="s">
        <v>2727</v>
      </c>
      <c r="E2782" s="1" t="s">
        <v>3342</v>
      </c>
      <c r="F2782">
        <v>0</v>
      </c>
      <c r="H2782">
        <f ca="1">_xlfn.IFNA(SUMIF(MG_3[Column3],Table6[POINTER],MG_3[TOTAL]),"")</f>
        <v>0</v>
      </c>
      <c r="I2782">
        <f ca="1">SUM(Table6[[#This Row],[AWAL]],Table6[[#This Row],[M_3]])</f>
        <v>0</v>
      </c>
    </row>
    <row r="2783" spans="2:9" hidden="1" x14ac:dyDescent="0.25">
      <c r="B2783" t="e">
        <f ca="1">MATCH(Table6[POINTER],MG_3[Column3],0)</f>
        <v>#N/A</v>
      </c>
      <c r="C27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idcardb3enter4000</v>
      </c>
      <c r="D2783" t="s">
        <v>2728</v>
      </c>
      <c r="E2783" s="1">
        <v>4000</v>
      </c>
      <c r="F2783">
        <v>0</v>
      </c>
      <c r="H2783">
        <f ca="1">_xlfn.IFNA(SUMIF(MG_3[Column3],Table6[POINTER],MG_3[TOTAL]),"")</f>
        <v>0</v>
      </c>
      <c r="I2783">
        <f ca="1">SUM(Table6[[#This Row],[AWAL]],Table6[[#This Row],[M_3]])</f>
        <v>0</v>
      </c>
    </row>
    <row r="2784" spans="2:9" hidden="1" x14ac:dyDescent="0.25">
      <c r="B2784" t="e">
        <f ca="1">MATCH(Table6[POINTER],MG_3[Column3],0)</f>
        <v>#N/A</v>
      </c>
      <c r="C27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idcardb4gading3500pc</v>
      </c>
      <c r="D2784" t="s">
        <v>2729</v>
      </c>
      <c r="E2784" s="1" t="s">
        <v>3751</v>
      </c>
      <c r="F2784">
        <v>0</v>
      </c>
      <c r="H2784">
        <f ca="1">_xlfn.IFNA(SUMIF(MG_3[Column3],Table6[POINTER],MG_3[TOTAL]),"")</f>
        <v>0</v>
      </c>
      <c r="I2784">
        <f ca="1">SUM(Table6[[#This Row],[AWAL]],Table6[[#This Row],[M_3]])</f>
        <v>0</v>
      </c>
    </row>
    <row r="2785" spans="2:9" hidden="1" x14ac:dyDescent="0.25">
      <c r="B2785" t="e">
        <f ca="1">MATCH(Table6[POINTER],MG_3[Column3],0)</f>
        <v>#N/A</v>
      </c>
      <c r="C27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idcardt0171600pcs</v>
      </c>
      <c r="D2785" t="s">
        <v>2730</v>
      </c>
      <c r="E2785" s="1" t="s">
        <v>3752</v>
      </c>
      <c r="F2785">
        <v>0</v>
      </c>
      <c r="H2785">
        <f ca="1">_xlfn.IFNA(SUMIF(MG_3[Column3],Table6[POINTER],MG_3[TOTAL]),"")</f>
        <v>0</v>
      </c>
      <c r="I2785">
        <f ca="1">SUM(Table6[[#This Row],[AWAL]],Table6[[#This Row],[M_3]])</f>
        <v>0</v>
      </c>
    </row>
    <row r="2786" spans="2:9" hidden="1" x14ac:dyDescent="0.25">
      <c r="B2786" t="e">
        <f ca="1">MATCH(Table6[POINTER],MG_3[Column3],0)</f>
        <v>#N/A</v>
      </c>
      <c r="C27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idcardtalicantolb500</v>
      </c>
      <c r="D2786" t="s">
        <v>2731</v>
      </c>
      <c r="E2786" s="1">
        <v>500</v>
      </c>
      <c r="F2786">
        <v>0</v>
      </c>
      <c r="H2786">
        <f ca="1">_xlfn.IFNA(SUMIF(MG_3[Column3],Table6[POINTER],MG_3[TOTAL]),"")</f>
        <v>0</v>
      </c>
      <c r="I2786">
        <f ca="1">SUM(Table6[[#This Row],[AWAL]],Table6[[#This Row],[M_3]])</f>
        <v>0</v>
      </c>
    </row>
    <row r="2787" spans="2:9" hidden="1" x14ac:dyDescent="0.25">
      <c r="B2787" t="e">
        <f ca="1">MATCH(Table6[POINTER],MG_3[Column3],0)</f>
        <v>#N/A</v>
      </c>
      <c r="C27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idcardtalicantolht500</v>
      </c>
      <c r="D2787" t="s">
        <v>2732</v>
      </c>
      <c r="E2787" s="1">
        <v>500</v>
      </c>
      <c r="F2787">
        <v>0</v>
      </c>
      <c r="H2787">
        <f ca="1">_xlfn.IFNA(SUMIF(MG_3[Column3],Table6[POINTER],MG_3[TOTAL]),"")</f>
        <v>0</v>
      </c>
      <c r="I2787">
        <f ca="1">SUM(Table6[[#This Row],[AWAL]],Table6[[#This Row],[M_3]])</f>
        <v>0</v>
      </c>
    </row>
    <row r="2788" spans="2:9" hidden="1" x14ac:dyDescent="0.25">
      <c r="B2788" t="e">
        <f ca="1">MATCH(Table6[POINTER],MG_3[Column3],0)</f>
        <v>#N/A</v>
      </c>
      <c r="C27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idcardtalipeonyhtsbs5000</v>
      </c>
      <c r="D2788" t="s">
        <v>2733</v>
      </c>
      <c r="E2788" s="1">
        <v>5000</v>
      </c>
      <c r="F2788">
        <v>0</v>
      </c>
      <c r="H2788">
        <f ca="1">_xlfn.IFNA(SUMIF(MG_3[Column3],Table6[POINTER],MG_3[TOTAL]),"")</f>
        <v>0</v>
      </c>
      <c r="I2788">
        <f ca="1">SUM(Table6[[#This Row],[AWAL]],Table6[[#This Row],[M_3]])</f>
        <v>0</v>
      </c>
    </row>
    <row r="2789" spans="2:9" hidden="1" x14ac:dyDescent="0.25">
      <c r="B2789" t="e">
        <f ca="1">MATCH(Table6[POINTER],MG_3[Column3],0)</f>
        <v>#N/A</v>
      </c>
      <c r="C27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isibensiazc2011800pc</v>
      </c>
      <c r="D2789" t="s">
        <v>2734</v>
      </c>
      <c r="E2789" s="1" t="s">
        <v>3597</v>
      </c>
      <c r="F2789">
        <v>0</v>
      </c>
      <c r="H2789">
        <f ca="1">_xlfn.IFNA(SUMIF(MG_3[Column3],Table6[POINTER],MG_3[TOTAL]),"")</f>
        <v>0</v>
      </c>
      <c r="I2789">
        <f ca="1">SUM(Table6[[#This Row],[AWAL]],Table6[[#This Row],[M_3]])</f>
        <v>0</v>
      </c>
    </row>
    <row r="2790" spans="2:9" hidden="1" x14ac:dyDescent="0.25">
      <c r="B2790" t="e">
        <f ca="1">MATCH(Table6[POINTER],MG_3[Column3],0)</f>
        <v>#N/A</v>
      </c>
      <c r="C27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isigel10tc308ht80pak</v>
      </c>
      <c r="D2790" t="s">
        <v>2735</v>
      </c>
      <c r="E2790" s="1" t="s">
        <v>3541</v>
      </c>
      <c r="F2790">
        <v>0</v>
      </c>
      <c r="H2790">
        <f ca="1">_xlfn.IFNA(SUMIF(MG_3[Column3],Table6[POINTER],MG_3[TOTAL]),"")</f>
        <v>0</v>
      </c>
      <c r="I2790">
        <f ca="1">SUM(Table6[[#This Row],[AWAL]],Table6[[#This Row],[M_3]])</f>
        <v>0</v>
      </c>
    </row>
    <row r="2791" spans="2:9" hidden="1" x14ac:dyDescent="0.25">
      <c r="B2791" t="e">
        <f ca="1">MATCH(Table6[POINTER],MG_3[Column3],0)</f>
        <v>#N/A</v>
      </c>
      <c r="C27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isigel20dos2019240</v>
      </c>
      <c r="D2791" t="s">
        <v>2736</v>
      </c>
      <c r="E2791" s="1">
        <v>240</v>
      </c>
      <c r="F2791">
        <v>0</v>
      </c>
      <c r="H2791">
        <f ca="1">_xlfn.IFNA(SUMIF(MG_3[Column3],Table6[POINTER],MG_3[TOTAL]),"")</f>
        <v>0</v>
      </c>
      <c r="I2791">
        <f ca="1">SUM(Table6[[#This Row],[AWAL]],Table6[[#This Row],[M_3]])</f>
        <v>0</v>
      </c>
    </row>
    <row r="2792" spans="2:9" hidden="1" x14ac:dyDescent="0.25">
      <c r="B2792" t="e">
        <f ca="1">MATCH(Table6[POINTER],MG_3[Column3],0)</f>
        <v>#N/A</v>
      </c>
      <c r="C27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isigel2015pr240</v>
      </c>
      <c r="D2792" t="s">
        <v>2737</v>
      </c>
      <c r="E2792" s="1">
        <v>240</v>
      </c>
      <c r="F2792">
        <v>0</v>
      </c>
      <c r="H2792">
        <f ca="1">_xlfn.IFNA(SUMIF(MG_3[Column3],Table6[POINTER],MG_3[TOTAL]),"")</f>
        <v>0</v>
      </c>
      <c r="I2792">
        <f ca="1">SUM(Table6[[#This Row],[AWAL]],Table6[[#This Row],[M_3]])</f>
        <v>0</v>
      </c>
    </row>
    <row r="2793" spans="2:9" hidden="1" x14ac:dyDescent="0.25">
      <c r="B2793" t="e">
        <f ca="1">MATCH(Table6[POINTER],MG_3[Column3],0)</f>
        <v>#N/A</v>
      </c>
      <c r="C27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isigel2016animaldos240</v>
      </c>
      <c r="D2793" t="s">
        <v>2738</v>
      </c>
      <c r="E2793" s="1">
        <v>240</v>
      </c>
      <c r="F2793">
        <v>0</v>
      </c>
      <c r="H2793">
        <f ca="1">_xlfn.IFNA(SUMIF(MG_3[Column3],Table6[POINTER],MG_3[TOTAL]),"")</f>
        <v>0</v>
      </c>
      <c r="I2793">
        <f ca="1">SUM(Table6[[#This Row],[AWAL]],Table6[[#This Row],[M_3]])</f>
        <v>0</v>
      </c>
    </row>
    <row r="2794" spans="2:9" hidden="1" x14ac:dyDescent="0.25">
      <c r="B2794" t="e">
        <f ca="1">MATCH(Table6[POINTER],MG_3[Column3],0)</f>
        <v>#N/A</v>
      </c>
      <c r="C27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isigel2018tsum240</v>
      </c>
      <c r="D2794" t="s">
        <v>2739</v>
      </c>
      <c r="E2794" s="1">
        <v>240</v>
      </c>
      <c r="F2794">
        <v>0</v>
      </c>
      <c r="H2794">
        <f ca="1">_xlfn.IFNA(SUMIF(MG_3[Column3],Table6[POINTER],MG_3[TOTAL]),"")</f>
        <v>0</v>
      </c>
      <c r="I2794">
        <f ca="1">SUM(Table6[[#This Row],[AWAL]],Table6[[#This Row],[M_3]])</f>
        <v>0</v>
      </c>
    </row>
    <row r="2795" spans="2:9" hidden="1" x14ac:dyDescent="0.25">
      <c r="B2795" t="e">
        <f ca="1">MATCH(Table6[POINTER],MG_3[Column3],0)</f>
        <v>#N/A</v>
      </c>
      <c r="C27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isigel2019hellodoraemon240</v>
      </c>
      <c r="D2795" t="s">
        <v>2740</v>
      </c>
      <c r="E2795" s="1">
        <v>240</v>
      </c>
      <c r="F2795">
        <v>0</v>
      </c>
      <c r="H2795">
        <f ca="1">_xlfn.IFNA(SUMIF(MG_3[Column3],Table6[POINTER],MG_3[TOTAL]),"")</f>
        <v>0</v>
      </c>
      <c r="I2795">
        <f ca="1">SUM(Table6[[#This Row],[AWAL]],Table6[[#This Row],[M_3]])</f>
        <v>0</v>
      </c>
    </row>
    <row r="2796" spans="2:9" hidden="1" x14ac:dyDescent="0.25">
      <c r="B2796" t="e">
        <f ca="1">MATCH(Table6[POINTER],MG_3[Column3],0)</f>
        <v>#N/A</v>
      </c>
      <c r="C27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isigel2020hijablove</v>
      </c>
      <c r="D2796" t="s">
        <v>2741</v>
      </c>
      <c r="E2796" s="1"/>
      <c r="F2796">
        <v>0</v>
      </c>
      <c r="H2796">
        <f ca="1">_xlfn.IFNA(SUMIF(MG_3[Column3],Table6[POINTER],MG_3[TOTAL]),"")</f>
        <v>0</v>
      </c>
      <c r="I2796">
        <f ca="1">SUM(Table6[[#This Row],[AWAL]],Table6[[#This Row],[M_3]])</f>
        <v>0</v>
      </c>
    </row>
    <row r="2797" spans="2:9" hidden="1" x14ac:dyDescent="0.25">
      <c r="B2797" t="e">
        <f ca="1">MATCH(Table6[POINTER],MG_3[Column3],0)</f>
        <v>#N/A</v>
      </c>
      <c r="C27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isigel501ht96lsn</v>
      </c>
      <c r="D2797" t="s">
        <v>2742</v>
      </c>
      <c r="E2797" s="1" t="s">
        <v>3469</v>
      </c>
      <c r="F2797">
        <v>0</v>
      </c>
      <c r="H2797">
        <f ca="1">_xlfn.IFNA(SUMIF(MG_3[Column3],Table6[POINTER],MG_3[TOTAL]),"")</f>
        <v>0</v>
      </c>
      <c r="I2797">
        <f ca="1">SUM(Table6[[#This Row],[AWAL]],Table6[[#This Row],[M_3]])</f>
        <v>0</v>
      </c>
    </row>
    <row r="2798" spans="2:9" hidden="1" x14ac:dyDescent="0.25">
      <c r="B2798" t="e">
        <f ca="1">MATCH(Table6[POINTER],MG_3[Column3],0)</f>
        <v>#N/A</v>
      </c>
      <c r="C27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isigelfancyvtro2013240</v>
      </c>
      <c r="D2798" t="s">
        <v>2743</v>
      </c>
      <c r="E2798" s="1">
        <v>240</v>
      </c>
      <c r="F2798">
        <v>0</v>
      </c>
      <c r="H2798">
        <f ca="1">_xlfn.IFNA(SUMIF(MG_3[Column3],Table6[POINTER],MG_3[TOTAL]),"")</f>
        <v>0</v>
      </c>
      <c r="I2798">
        <f ca="1">SUM(Table6[[#This Row],[AWAL]],Table6[[#This Row],[M_3]])</f>
        <v>0</v>
      </c>
    </row>
    <row r="2799" spans="2:9" hidden="1" x14ac:dyDescent="0.25">
      <c r="B2799" t="e">
        <f ca="1">MATCH(Table6[POINTER],MG_3[Column3],0)</f>
        <v>#N/A</v>
      </c>
      <c r="C27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isigelfancyvtro2015240</v>
      </c>
      <c r="D2799" t="s">
        <v>2744</v>
      </c>
      <c r="E2799" s="1">
        <v>240</v>
      </c>
      <c r="F2799">
        <v>0</v>
      </c>
      <c r="H2799">
        <f ca="1">_xlfn.IFNA(SUMIF(MG_3[Column3],Table6[POINTER],MG_3[TOTAL]),"")</f>
        <v>0</v>
      </c>
      <c r="I2799">
        <f ca="1">SUM(Table6[[#This Row],[AWAL]],Table6[[#This Row],[M_3]])</f>
        <v>0</v>
      </c>
    </row>
    <row r="2800" spans="2:9" hidden="1" x14ac:dyDescent="0.25">
      <c r="B2800" t="e">
        <f ca="1">MATCH(Table6[POINTER],MG_3[Column3],0)</f>
        <v>#N/A</v>
      </c>
      <c r="C28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isigelfancyvtro2018240</v>
      </c>
      <c r="D2800" t="s">
        <v>2745</v>
      </c>
      <c r="E2800" s="1">
        <v>240</v>
      </c>
      <c r="F2800">
        <v>0</v>
      </c>
      <c r="H2800">
        <f ca="1">_xlfn.IFNA(SUMIF(MG_3[Column3],Table6[POINTER],MG_3[TOTAL]),"")</f>
        <v>0</v>
      </c>
      <c r="I2800">
        <f ca="1">SUM(Table6[[#This Row],[AWAL]],Table6[[#This Row],[M_3]])</f>
        <v>0</v>
      </c>
    </row>
    <row r="2801" spans="2:9" hidden="1" x14ac:dyDescent="0.25">
      <c r="B2801" t="e">
        <f ca="1">MATCH(Table6[POINTER],MG_3[Column3],0)</f>
        <v>#N/A</v>
      </c>
      <c r="C28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isigelfancyvtroisi20dos4seri240dos</v>
      </c>
      <c r="D2801" t="s">
        <v>2746</v>
      </c>
      <c r="E2801" s="1" t="s">
        <v>3753</v>
      </c>
      <c r="F2801">
        <v>0</v>
      </c>
      <c r="H2801">
        <f ca="1">_xlfn.IFNA(SUMIF(MG_3[Column3],Table6[POINTER],MG_3[TOTAL]),"")</f>
        <v>0</v>
      </c>
      <c r="I2801">
        <f ca="1">SUM(Table6[[#This Row],[AWAL]],Table6[[#This Row],[M_3]])</f>
        <v>0</v>
      </c>
    </row>
    <row r="2802" spans="2:9" hidden="1" x14ac:dyDescent="0.25">
      <c r="B2802" t="e">
        <f ca="1">MATCH(Table6[POINTER],MG_3[Column3],0)</f>
        <v>#N/A</v>
      </c>
      <c r="C28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isigeltg308b80pak</v>
      </c>
      <c r="D2802" t="s">
        <v>2747</v>
      </c>
      <c r="E2802" s="1" t="s">
        <v>3541</v>
      </c>
      <c r="F2802">
        <v>0</v>
      </c>
      <c r="H2802">
        <f ca="1">_xlfn.IFNA(SUMIF(MG_3[Column3],Table6[POINTER],MG_3[TOTAL]),"")</f>
        <v>0</v>
      </c>
      <c r="I2802">
        <f ca="1">SUM(Table6[[#This Row],[AWAL]],Table6[[#This Row],[M_3]])</f>
        <v>0</v>
      </c>
    </row>
    <row r="2803" spans="2:9" x14ac:dyDescent="0.25">
      <c r="B2803">
        <f ca="1">MATCH(Table6[POINTER],MG_3[Column3],0)</f>
        <v>29</v>
      </c>
      <c r="C28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isigeltz501r96lsn</v>
      </c>
      <c r="D2803" t="s">
        <v>2748</v>
      </c>
      <c r="E2803" s="1" t="s">
        <v>3469</v>
      </c>
      <c r="F2803">
        <v>0</v>
      </c>
      <c r="H2803">
        <f ca="1">_xlfn.IFNA(SUMIF(MG_3[Column3],Table6[POINTER],MG_3[TOTAL]),"")</f>
        <v>8</v>
      </c>
      <c r="I2803">
        <f ca="1">SUM(Table6[[#This Row],[AWAL]],Table6[[#This Row],[M_3]])</f>
        <v>8</v>
      </c>
    </row>
    <row r="2804" spans="2:9" hidden="1" x14ac:dyDescent="0.25">
      <c r="B2804" t="e">
        <f ca="1">MATCH(Table6[POINTER],MG_3[Column3],0)</f>
        <v>#N/A</v>
      </c>
      <c r="C28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isigelvtro2016220151240</v>
      </c>
      <c r="D2804" t="s">
        <v>2749</v>
      </c>
      <c r="E2804" s="1">
        <v>240</v>
      </c>
      <c r="F2804">
        <v>0</v>
      </c>
      <c r="H2804">
        <f ca="1">_xlfn.IFNA(SUMIF(MG_3[Column3],Table6[POINTER],MG_3[TOTAL]),"")</f>
        <v>0</v>
      </c>
      <c r="I2804">
        <f ca="1">SUM(Table6[[#This Row],[AWAL]],Table6[[#This Row],[M_3]])</f>
        <v>0</v>
      </c>
    </row>
    <row r="2805" spans="2:9" hidden="1" x14ac:dyDescent="0.25">
      <c r="B2805" t="e">
        <f ca="1">MATCH(Table6[POINTER],MG_3[Column3],0)</f>
        <v>#N/A</v>
      </c>
      <c r="C28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isipensildb062120lsn</v>
      </c>
      <c r="D2805" t="s">
        <v>2751</v>
      </c>
      <c r="E2805" s="1" t="s">
        <v>3455</v>
      </c>
      <c r="F2805">
        <v>0</v>
      </c>
      <c r="H2805">
        <f ca="1">_xlfn.IFNA(SUMIF(MG_3[Column3],Table6[POINTER],MG_3[TOTAL]),"")</f>
        <v>0</v>
      </c>
      <c r="I2805">
        <f ca="1">SUM(Table6[[#This Row],[AWAL]],Table6[[#This Row],[M_3]])</f>
        <v>0</v>
      </c>
    </row>
    <row r="2806" spans="2:9" hidden="1" x14ac:dyDescent="0.25">
      <c r="B2806" t="e">
        <f ca="1">MATCH(Table6[POINTER],MG_3[Column3],0)</f>
        <v>#N/A</v>
      </c>
      <c r="C28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isirefillcardcyrfibensia864pcs</v>
      </c>
      <c r="D2806" t="s">
        <v>2752</v>
      </c>
      <c r="E2806" s="1" t="s">
        <v>3754</v>
      </c>
      <c r="F2806">
        <v>0</v>
      </c>
      <c r="H2806">
        <f ca="1">_xlfn.IFNA(SUMIF(MG_3[Column3],Table6[POINTER],MG_3[TOTAL]),"")</f>
        <v>0</v>
      </c>
      <c r="I2806">
        <f ca="1">SUM(Table6[[#This Row],[AWAL]],Table6[[#This Row],[M_3]])</f>
        <v>0</v>
      </c>
    </row>
    <row r="2807" spans="2:9" hidden="1" x14ac:dyDescent="0.25">
      <c r="B2807" t="e">
        <f ca="1">MATCH(Table6[POINTER],MG_3[Column3],0)</f>
        <v>#N/A</v>
      </c>
      <c r="C28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isolasitape15x3mfancy200</v>
      </c>
      <c r="D2807" t="s">
        <v>2753</v>
      </c>
      <c r="E2807" s="1">
        <v>200</v>
      </c>
      <c r="F2807">
        <v>0</v>
      </c>
      <c r="H2807">
        <f ca="1">_xlfn.IFNA(SUMIF(MG_3[Column3],Table6[POINTER],MG_3[TOTAL]),"")</f>
        <v>0</v>
      </c>
      <c r="I2807">
        <f ca="1">SUM(Table6[[#This Row],[AWAL]],Table6[[#This Row],[M_3]])</f>
        <v>0</v>
      </c>
    </row>
    <row r="2808" spans="2:9" hidden="1" x14ac:dyDescent="0.25">
      <c r="B2808" t="e">
        <f ca="1">MATCH(Table6[POINTER],MG_3[Column3],0)</f>
        <v>#N/A</v>
      </c>
      <c r="C28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isolasitapec12hologram200</v>
      </c>
      <c r="D2808" t="s">
        <v>2754</v>
      </c>
      <c r="E2808" s="1">
        <v>200</v>
      </c>
      <c r="F2808">
        <v>0</v>
      </c>
      <c r="H2808">
        <f ca="1">_xlfn.IFNA(SUMIF(MG_3[Column3],Table6[POINTER],MG_3[TOTAL]),"")</f>
        <v>0</v>
      </c>
      <c r="I2808">
        <f ca="1">SUM(Table6[[#This Row],[AWAL]],Table6[[#This Row],[M_3]])</f>
        <v>0</v>
      </c>
    </row>
    <row r="2809" spans="2:9" hidden="1" x14ac:dyDescent="0.25">
      <c r="B2809" t="e">
        <f ca="1">MATCH(Table6[POINTER],MG_3[Column3],0)</f>
        <v>#N/A</v>
      </c>
      <c r="C28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jangkabesidbc400124lsn</v>
      </c>
      <c r="D2809" t="s">
        <v>2755</v>
      </c>
      <c r="E2809" s="1" t="s">
        <v>3498</v>
      </c>
      <c r="F2809">
        <v>0</v>
      </c>
      <c r="H2809">
        <f ca="1">_xlfn.IFNA(SUMIF(MG_3[Column3],Table6[POINTER],MG_3[TOTAL]),"")</f>
        <v>0</v>
      </c>
      <c r="I2809">
        <f ca="1">SUM(Table6[[#This Row],[AWAL]],Table6[[#This Row],[M_3]])</f>
        <v>0</v>
      </c>
    </row>
    <row r="2810" spans="2:9" hidden="1" x14ac:dyDescent="0.25">
      <c r="B2810" t="e">
        <f ca="1">MATCH(Table6[POINTER],MG_3[Column3],0)</f>
        <v>#N/A</v>
      </c>
      <c r="C28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jangkagm818648ls</v>
      </c>
      <c r="D2810" t="s">
        <v>2756</v>
      </c>
      <c r="E2810" s="1" t="s">
        <v>3371</v>
      </c>
      <c r="F2810">
        <v>0</v>
      </c>
      <c r="H2810">
        <f ca="1">_xlfn.IFNA(SUMIF(MG_3[Column3],Table6[POINTER],MG_3[TOTAL]),"")</f>
        <v>0</v>
      </c>
      <c r="I2810">
        <f ca="1">SUM(Table6[[#This Row],[AWAL]],Table6[[#This Row],[M_3]])</f>
        <v>0</v>
      </c>
    </row>
    <row r="2811" spans="2:9" hidden="1" x14ac:dyDescent="0.25">
      <c r="B2811" t="e">
        <f ca="1">MATCH(Table6[POINTER],MG_3[Column3],0)</f>
        <v>#N/A</v>
      </c>
      <c r="C28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jangkav9024ls</v>
      </c>
      <c r="D2811" t="s">
        <v>2757</v>
      </c>
      <c r="E2811" s="1" t="s">
        <v>3310</v>
      </c>
      <c r="F2811">
        <v>0</v>
      </c>
      <c r="H2811">
        <f ca="1">_xlfn.IFNA(SUMIF(MG_3[Column3],Table6[POINTER],MG_3[TOTAL]),"")</f>
        <v>0</v>
      </c>
      <c r="I2811">
        <f ca="1">SUM(Table6[[#This Row],[AWAL]],Table6[[#This Row],[M_3]])</f>
        <v>0</v>
      </c>
    </row>
    <row r="2812" spans="2:9" hidden="1" x14ac:dyDescent="0.25">
      <c r="B2812" t="e">
        <f ca="1">MATCH(Table6[POINTER],MG_3[Column3],0)</f>
        <v>#N/A</v>
      </c>
      <c r="C28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jarumjahit90260box</v>
      </c>
      <c r="D2812" t="s">
        <v>2758</v>
      </c>
      <c r="E2812" s="1" t="s">
        <v>3363</v>
      </c>
      <c r="F2812">
        <v>0</v>
      </c>
      <c r="H2812">
        <f ca="1">_xlfn.IFNA(SUMIF(MG_3[Column3],Table6[POINTER],MG_3[TOTAL]),"")</f>
        <v>0</v>
      </c>
      <c r="I2812">
        <f ca="1">SUM(Table6[[#This Row],[AWAL]],Table6[[#This Row],[M_3]])</f>
        <v>0</v>
      </c>
    </row>
    <row r="2813" spans="2:9" hidden="1" x14ac:dyDescent="0.25">
      <c r="B2813" t="e">
        <f ca="1">MATCH(Table6[POINTER],MG_3[Column3],0)</f>
        <v>#N/A</v>
      </c>
      <c r="C28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klipatfluorescent12x121200</v>
      </c>
      <c r="D2813" t="s">
        <v>2759</v>
      </c>
      <c r="E2813" s="1">
        <v>1200</v>
      </c>
      <c r="F2813">
        <v>0</v>
      </c>
      <c r="H2813">
        <f ca="1">_xlfn.IFNA(SUMIF(MG_3[Column3],Table6[POINTER],MG_3[TOTAL]),"")</f>
        <v>0</v>
      </c>
      <c r="I2813">
        <f ca="1">SUM(Table6[[#This Row],[AWAL]],Table6[[#This Row],[M_3]])</f>
        <v>0</v>
      </c>
    </row>
    <row r="2814" spans="2:9" hidden="1" x14ac:dyDescent="0.25">
      <c r="B2814" t="e">
        <f ca="1">MATCH(Table6[POINTER],MG_3[Column3],0)</f>
        <v>#N/A</v>
      </c>
      <c r="C28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klipatfluorescent14x14900</v>
      </c>
      <c r="D2814" t="s">
        <v>2760</v>
      </c>
      <c r="E2814" s="1">
        <v>900</v>
      </c>
      <c r="F2814">
        <v>0</v>
      </c>
      <c r="H2814">
        <f ca="1">_xlfn.IFNA(SUMIF(MG_3[Column3],Table6[POINTER],MG_3[TOTAL]),"")</f>
        <v>0</v>
      </c>
      <c r="I2814">
        <f ca="1">SUM(Table6[[#This Row],[AWAL]],Table6[[#This Row],[M_3]])</f>
        <v>0</v>
      </c>
    </row>
    <row r="2815" spans="2:9" hidden="1" x14ac:dyDescent="0.25">
      <c r="B2815" t="e">
        <f ca="1">MATCH(Table6[POINTER],MG_3[Column3],0)</f>
        <v>#N/A</v>
      </c>
      <c r="C28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klipatfluorescent16x16750</v>
      </c>
      <c r="D2815" t="s">
        <v>2761</v>
      </c>
      <c r="E2815" s="1">
        <v>750</v>
      </c>
      <c r="F2815">
        <v>0</v>
      </c>
      <c r="H2815">
        <f ca="1">_xlfn.IFNA(SUMIF(MG_3[Column3],Table6[POINTER],MG_3[TOTAL]),"")</f>
        <v>0</v>
      </c>
      <c r="I2815">
        <f ca="1">SUM(Table6[[#This Row],[AWAL]],Table6[[#This Row],[M_3]])</f>
        <v>0</v>
      </c>
    </row>
    <row r="2816" spans="2:9" hidden="1" x14ac:dyDescent="0.25">
      <c r="B2816" t="e">
        <f ca="1">MATCH(Table6[POINTER],MG_3[Column3],0)</f>
        <v>#N/A</v>
      </c>
      <c r="C28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klipatfluorescent20x20500</v>
      </c>
      <c r="D2816" t="s">
        <v>2762</v>
      </c>
      <c r="E2816" s="1">
        <v>500</v>
      </c>
      <c r="F2816">
        <v>0</v>
      </c>
      <c r="H2816">
        <f ca="1">_xlfn.IFNA(SUMIF(MG_3[Column3],Table6[POINTER],MG_3[TOTAL]),"")</f>
        <v>0</v>
      </c>
      <c r="I2816">
        <f ca="1">SUM(Table6[[#This Row],[AWAL]],Table6[[#This Row],[M_3]])</f>
        <v>0</v>
      </c>
    </row>
    <row r="2817" spans="2:9" hidden="1" x14ac:dyDescent="0.25">
      <c r="B2817" t="e">
        <f ca="1">MATCH(Table6[POINTER],MG_3[Column3],0)</f>
        <v>#N/A</v>
      </c>
      <c r="C28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kacapembesartfbiasa6020lsn</v>
      </c>
      <c r="D2817" t="s">
        <v>2763</v>
      </c>
      <c r="E2817" s="1" t="s">
        <v>3532</v>
      </c>
      <c r="F2817">
        <v>0</v>
      </c>
      <c r="H2817">
        <f ca="1">_xlfn.IFNA(SUMIF(MG_3[Column3],Table6[POINTER],MG_3[TOTAL]),"")</f>
        <v>0</v>
      </c>
      <c r="I2817">
        <f ca="1">SUM(Table6[[#This Row],[AWAL]],Table6[[#This Row],[M_3]])</f>
        <v>0</v>
      </c>
    </row>
    <row r="2818" spans="2:9" hidden="1" x14ac:dyDescent="0.25">
      <c r="B2818" t="e">
        <f ca="1">MATCH(Table6[POINTER],MG_3[Column3],0)</f>
        <v>#N/A</v>
      </c>
      <c r="C28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kantongbuahkenjoy15roll</v>
      </c>
      <c r="D2818" t="s">
        <v>2764</v>
      </c>
      <c r="E2818" s="1" t="s">
        <v>3755</v>
      </c>
      <c r="F2818">
        <v>0</v>
      </c>
      <c r="H2818">
        <f ca="1">_xlfn.IFNA(SUMIF(MG_3[Column3],Table6[POINTER],MG_3[TOTAL]),"")</f>
        <v>0</v>
      </c>
      <c r="I2818">
        <f ca="1">SUM(Table6[[#This Row],[AWAL]],Table6[[#This Row],[M_3]])</f>
        <v>0</v>
      </c>
    </row>
    <row r="2819" spans="2:9" hidden="1" x14ac:dyDescent="0.25">
      <c r="B2819" t="e">
        <f ca="1">MATCH(Table6[POINTER],MG_3[Column3],0)</f>
        <v>#N/A</v>
      </c>
      <c r="C28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kantongopp18x36700pak</v>
      </c>
      <c r="D2819" t="s">
        <v>2765</v>
      </c>
      <c r="E2819" s="1" t="s">
        <v>3756</v>
      </c>
      <c r="F2819">
        <v>0</v>
      </c>
      <c r="H2819">
        <f ca="1">_xlfn.IFNA(SUMIF(MG_3[Column3],Table6[POINTER],MG_3[TOTAL]),"")</f>
        <v>0</v>
      </c>
      <c r="I2819">
        <f ca="1">SUM(Table6[[#This Row],[AWAL]],Table6[[#This Row],[M_3]])</f>
        <v>0</v>
      </c>
    </row>
    <row r="2820" spans="2:9" hidden="1" x14ac:dyDescent="0.25">
      <c r="B2820" t="e">
        <f ca="1">MATCH(Table6[POINTER],MG_3[Column3],0)</f>
        <v>#N/A</v>
      </c>
      <c r="C28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kantongopp20x40700</v>
      </c>
      <c r="D2820" t="s">
        <v>2766</v>
      </c>
      <c r="E2820" s="1">
        <v>700</v>
      </c>
      <c r="F2820">
        <v>0</v>
      </c>
      <c r="H2820">
        <f ca="1">_xlfn.IFNA(SUMIF(MG_3[Column3],Table6[POINTER],MG_3[TOTAL]),"")</f>
        <v>0</v>
      </c>
      <c r="I2820">
        <f ca="1">SUM(Table6[[#This Row],[AWAL]],Table6[[#This Row],[M_3]])</f>
        <v>0</v>
      </c>
    </row>
    <row r="2821" spans="2:9" hidden="1" x14ac:dyDescent="0.25">
      <c r="B2821" t="e">
        <f ca="1">MATCH(Table6[POINTER],MG_3[Column3],0)</f>
        <v>#N/A</v>
      </c>
      <c r="C28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kantongopp25x50560pc</v>
      </c>
      <c r="D2821" t="s">
        <v>2767</v>
      </c>
      <c r="E2821" s="1" t="s">
        <v>3757</v>
      </c>
      <c r="F2821">
        <v>0</v>
      </c>
      <c r="H2821">
        <f ca="1">_xlfn.IFNA(SUMIF(MG_3[Column3],Table6[POINTER],MG_3[TOTAL]),"")</f>
        <v>0</v>
      </c>
      <c r="I2821">
        <f ca="1">SUM(Table6[[#This Row],[AWAL]],Table6[[#This Row],[M_3]])</f>
        <v>0</v>
      </c>
    </row>
    <row r="2822" spans="2:9" hidden="1" x14ac:dyDescent="0.25">
      <c r="B2822" t="e">
        <f ca="1">MATCH(Table6[POINTER],MG_3[Column3],0)</f>
        <v>#N/A</v>
      </c>
      <c r="C28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kantongplastik20x40700</v>
      </c>
      <c r="D2822" t="s">
        <v>2768</v>
      </c>
      <c r="E2822" s="1">
        <v>700</v>
      </c>
      <c r="F2822">
        <v>0</v>
      </c>
      <c r="H2822">
        <f ca="1">_xlfn.IFNA(SUMIF(MG_3[Column3],Table6[POINTER],MG_3[TOTAL]),"")</f>
        <v>0</v>
      </c>
      <c r="I2822">
        <f ca="1">SUM(Table6[[#This Row],[AWAL]],Table6[[#This Row],[M_3]])</f>
        <v>0</v>
      </c>
    </row>
    <row r="2823" spans="2:9" hidden="1" x14ac:dyDescent="0.25">
      <c r="B2823" t="e">
        <f ca="1">MATCH(Table6[POINTER],MG_3[Column3],0)</f>
        <v>#N/A</v>
      </c>
      <c r="C28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karetcantikk500</v>
      </c>
      <c r="D2823" t="s">
        <v>2769</v>
      </c>
      <c r="E2823" s="1">
        <v>500</v>
      </c>
      <c r="F2823">
        <v>0</v>
      </c>
      <c r="H2823">
        <f ca="1">_xlfn.IFNA(SUMIF(MG_3[Column3],Table6[POINTER],MG_3[TOTAL]),"")</f>
        <v>0</v>
      </c>
      <c r="I2823">
        <f ca="1">SUM(Table6[[#This Row],[AWAL]],Table6[[#This Row],[M_3]])</f>
        <v>0</v>
      </c>
    </row>
    <row r="2824" spans="2:9" hidden="1" x14ac:dyDescent="0.25">
      <c r="B2824" t="e">
        <f ca="1">MATCH(Table6[POINTER],MG_3[Column3],0)</f>
        <v>#N/A</v>
      </c>
      <c r="C28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karetpentilanugrahmandala20pak</v>
      </c>
      <c r="D2824" t="s">
        <v>2770</v>
      </c>
      <c r="E2824" s="1" t="s">
        <v>3758</v>
      </c>
      <c r="F2824">
        <v>0</v>
      </c>
      <c r="H2824">
        <f ca="1">_xlfn.IFNA(SUMIF(MG_3[Column3],Table6[POINTER],MG_3[TOTAL]),"")</f>
        <v>0</v>
      </c>
      <c r="I2824">
        <f ca="1">SUM(Table6[[#This Row],[AWAL]],Table6[[#This Row],[M_3]])</f>
        <v>0</v>
      </c>
    </row>
    <row r="2825" spans="2:9" hidden="1" x14ac:dyDescent="0.25">
      <c r="B2825" t="e">
        <f ca="1">MATCH(Table6[POINTER],MG_3[Column3],0)</f>
        <v>#N/A</v>
      </c>
      <c r="C28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karetpentil12kg20pk</v>
      </c>
      <c r="D2825" t="s">
        <v>2771</v>
      </c>
      <c r="E2825" s="1" t="s">
        <v>3759</v>
      </c>
      <c r="F2825">
        <v>0</v>
      </c>
      <c r="H2825">
        <f ca="1">_xlfn.IFNA(SUMIF(MG_3[Column3],Table6[POINTER],MG_3[TOTAL]),"")</f>
        <v>0</v>
      </c>
      <c r="I2825">
        <f ca="1">SUM(Table6[[#This Row],[AWAL]],Table6[[#This Row],[M_3]])</f>
        <v>0</v>
      </c>
    </row>
    <row r="2826" spans="2:9" hidden="1" x14ac:dyDescent="0.25">
      <c r="B2826" t="e">
        <f ca="1">MATCH(Table6[POINTER],MG_3[Column3],0)</f>
        <v>#N/A</v>
      </c>
      <c r="C28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karetpentilk500pak</v>
      </c>
      <c r="D2826" t="s">
        <v>2772</v>
      </c>
      <c r="E2826" s="1" t="s">
        <v>3760</v>
      </c>
      <c r="F2826">
        <v>0</v>
      </c>
      <c r="H2826">
        <f ca="1">_xlfn.IFNA(SUMIF(MG_3[Column3],Table6[POINTER],MG_3[TOTAL]),"")</f>
        <v>0</v>
      </c>
      <c r="I2826">
        <f ca="1">SUM(Table6[[#This Row],[AWAL]],Table6[[#This Row],[M_3]])</f>
        <v>0</v>
      </c>
    </row>
    <row r="2827" spans="2:9" hidden="1" x14ac:dyDescent="0.25">
      <c r="B2827" t="e">
        <f ca="1">MATCH(Table6[POINTER],MG_3[Column3],0)</f>
        <v>#N/A</v>
      </c>
      <c r="C28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karetpentilseriswanb125pak</v>
      </c>
      <c r="D2827" t="s">
        <v>2773</v>
      </c>
      <c r="E2827" s="1" t="s">
        <v>3761</v>
      </c>
      <c r="F2827">
        <v>0</v>
      </c>
      <c r="H2827">
        <f ca="1">_xlfn.IFNA(SUMIF(MG_3[Column3],Table6[POINTER],MG_3[TOTAL]),"")</f>
        <v>0</v>
      </c>
      <c r="I2827">
        <f ca="1">SUM(Table6[[#This Row],[AWAL]],Table6[[#This Row],[M_3]])</f>
        <v>0</v>
      </c>
    </row>
    <row r="2828" spans="2:9" hidden="1" x14ac:dyDescent="0.25">
      <c r="B2828" t="e">
        <f ca="1">MATCH(Table6[POINTER],MG_3[Column3],0)</f>
        <v>#N/A</v>
      </c>
      <c r="C28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karetputihamandala20pak</v>
      </c>
      <c r="D2828" t="s">
        <v>2774</v>
      </c>
      <c r="E2828" s="1" t="s">
        <v>3758</v>
      </c>
      <c r="F2828">
        <v>0</v>
      </c>
      <c r="H2828">
        <f ca="1">_xlfn.IFNA(SUMIF(MG_3[Column3],Table6[POINTER],MG_3[TOTAL]),"")</f>
        <v>0</v>
      </c>
      <c r="I2828">
        <f ca="1">SUM(Table6[[#This Row],[AWAL]],Table6[[#This Row],[M_3]])</f>
        <v>0</v>
      </c>
    </row>
    <row r="2829" spans="2:9" hidden="1" x14ac:dyDescent="0.25">
      <c r="B2829" t="e">
        <f ca="1">MATCH(Table6[POINTER],MG_3[Column3],0)</f>
        <v>#N/A</v>
      </c>
      <c r="C28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kartuabsenkojikomerah100</v>
      </c>
      <c r="D2829" t="s">
        <v>2775</v>
      </c>
      <c r="E2829" s="1">
        <v>100</v>
      </c>
      <c r="F2829">
        <v>0</v>
      </c>
      <c r="H2829">
        <f ca="1">_xlfn.IFNA(SUMIF(MG_3[Column3],Table6[POINTER],MG_3[TOTAL]),"")</f>
        <v>0</v>
      </c>
      <c r="I2829">
        <f ca="1">SUM(Table6[[#This Row],[AWAL]],Table6[[#This Row],[M_3]])</f>
        <v>0</v>
      </c>
    </row>
    <row r="2830" spans="2:9" hidden="1" x14ac:dyDescent="0.25">
      <c r="B2830" t="e">
        <f ca="1">MATCH(Table6[POINTER],MG_3[Column3],0)</f>
        <v>#N/A</v>
      </c>
      <c r="C28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kartustockfoliob10pak</v>
      </c>
      <c r="D2830" t="s">
        <v>2776</v>
      </c>
      <c r="E2830" s="1" t="s">
        <v>3560</v>
      </c>
      <c r="F2830">
        <v>0</v>
      </c>
      <c r="H2830">
        <f ca="1">_xlfn.IFNA(SUMIF(MG_3[Column3],Table6[POINTER],MG_3[TOTAL]),"")</f>
        <v>0</v>
      </c>
      <c r="I2830">
        <f ca="1">SUM(Table6[[#This Row],[AWAL]],Table6[[#This Row],[M_3]])</f>
        <v>0</v>
      </c>
    </row>
    <row r="2831" spans="2:9" hidden="1" x14ac:dyDescent="0.25">
      <c r="B2831" t="e">
        <f ca="1">MATCH(Table6[POINTER],MG_3[Column3],0)</f>
        <v>#N/A</v>
      </c>
      <c r="C28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kartustockfoliop10pak</v>
      </c>
      <c r="D2831" t="s">
        <v>2777</v>
      </c>
      <c r="E2831" s="1" t="s">
        <v>3560</v>
      </c>
      <c r="F2831">
        <v>0</v>
      </c>
      <c r="H2831">
        <f ca="1">_xlfn.IFNA(SUMIF(MG_3[Column3],Table6[POINTER],MG_3[TOTAL]),"")</f>
        <v>0</v>
      </c>
      <c r="I2831">
        <f ca="1">SUM(Table6[[#This Row],[AWAL]],Table6[[#This Row],[M_3]])</f>
        <v>0</v>
      </c>
    </row>
    <row r="2832" spans="2:9" hidden="1" x14ac:dyDescent="0.25">
      <c r="B2832" t="e">
        <f ca="1">MATCH(Table6[POINTER],MG_3[Column3],0)</f>
        <v>#N/A</v>
      </c>
      <c r="C28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kartustockkwartob20pak</v>
      </c>
      <c r="D2832" t="s">
        <v>2778</v>
      </c>
      <c r="E2832" s="1" t="s">
        <v>3758</v>
      </c>
      <c r="F2832">
        <v>0</v>
      </c>
      <c r="H2832">
        <f ca="1">_xlfn.IFNA(SUMIF(MG_3[Column3],Table6[POINTER],MG_3[TOTAL]),"")</f>
        <v>0</v>
      </c>
      <c r="I2832">
        <f ca="1">SUM(Table6[[#This Row],[AWAL]],Table6[[#This Row],[M_3]])</f>
        <v>0</v>
      </c>
    </row>
    <row r="2833" spans="2:9" hidden="1" x14ac:dyDescent="0.25">
      <c r="B2833" t="e">
        <f ca="1">MATCH(Table6[POINTER],MG_3[Column3],0)</f>
        <v>#N/A</v>
      </c>
      <c r="C28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kartustockkwartohj20pak</v>
      </c>
      <c r="D2833" t="s">
        <v>2779</v>
      </c>
      <c r="E2833" s="1" t="s">
        <v>3758</v>
      </c>
      <c r="F2833">
        <v>0</v>
      </c>
      <c r="H2833">
        <f ca="1">_xlfn.IFNA(SUMIF(MG_3[Column3],Table6[POINTER],MG_3[TOTAL]),"")</f>
        <v>0</v>
      </c>
      <c r="I2833">
        <f ca="1">SUM(Table6[[#This Row],[AWAL]],Table6[[#This Row],[M_3]])</f>
        <v>0</v>
      </c>
    </row>
    <row r="2834" spans="2:9" hidden="1" x14ac:dyDescent="0.25">
      <c r="B2834" t="e">
        <f ca="1">MATCH(Table6[POINTER],MG_3[Column3],0)</f>
        <v>#N/A</v>
      </c>
      <c r="C28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kartustockkwartok20pak</v>
      </c>
      <c r="D2834" t="s">
        <v>2780</v>
      </c>
      <c r="E2834" s="1" t="s">
        <v>3758</v>
      </c>
      <c r="F2834">
        <v>0</v>
      </c>
      <c r="H2834">
        <f ca="1">_xlfn.IFNA(SUMIF(MG_3[Column3],Table6[POINTER],MG_3[TOTAL]),"")</f>
        <v>0</v>
      </c>
      <c r="I2834">
        <f ca="1">SUM(Table6[[#This Row],[AWAL]],Table6[[#This Row],[M_3]])</f>
        <v>0</v>
      </c>
    </row>
    <row r="2835" spans="2:9" hidden="1" x14ac:dyDescent="0.25">
      <c r="B2835" t="e">
        <f ca="1">MATCH(Table6[POINTER],MG_3[Column3],0)</f>
        <v>#N/A</v>
      </c>
      <c r="C28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kartustockkwartom20pak</v>
      </c>
      <c r="D2835" t="s">
        <v>2781</v>
      </c>
      <c r="E2835" s="1" t="s">
        <v>3758</v>
      </c>
      <c r="F2835">
        <v>0</v>
      </c>
      <c r="H2835">
        <f ca="1">_xlfn.IFNA(SUMIF(MG_3[Column3],Table6[POINTER],MG_3[TOTAL]),"")</f>
        <v>0</v>
      </c>
      <c r="I2835">
        <f ca="1">SUM(Table6[[#This Row],[AWAL]],Table6[[#This Row],[M_3]])</f>
        <v>0</v>
      </c>
    </row>
    <row r="2836" spans="2:9" hidden="1" x14ac:dyDescent="0.25">
      <c r="B2836" t="e">
        <f ca="1">MATCH(Table6[POINTER],MG_3[Column3],0)</f>
        <v>#N/A</v>
      </c>
      <c r="C28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kartustockkwartop20pak</v>
      </c>
      <c r="D2836" t="s">
        <v>2782</v>
      </c>
      <c r="E2836" s="1" t="s">
        <v>3758</v>
      </c>
      <c r="F2836">
        <v>0</v>
      </c>
      <c r="H2836">
        <f ca="1">_xlfn.IFNA(SUMIF(MG_3[Column3],Table6[POINTER],MG_3[TOTAL]),"")</f>
        <v>0</v>
      </c>
      <c r="I2836">
        <f ca="1">SUM(Table6[[#This Row],[AWAL]],Table6[[#This Row],[M_3]])</f>
        <v>0</v>
      </c>
    </row>
    <row r="2837" spans="2:9" hidden="1" x14ac:dyDescent="0.25">
      <c r="B2837" t="e">
        <f ca="1">MATCH(Table6[POINTER],MG_3[Column3],0)</f>
        <v>#N/A</v>
      </c>
      <c r="C28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kartustockkwartopfaktur20pak</v>
      </c>
      <c r="D2837" t="s">
        <v>2783</v>
      </c>
      <c r="E2837" s="1" t="s">
        <v>3758</v>
      </c>
      <c r="F2837">
        <v>0</v>
      </c>
      <c r="H2837">
        <f ca="1">_xlfn.IFNA(SUMIF(MG_3[Column3],Table6[POINTER],MG_3[TOTAL]),"")</f>
        <v>0</v>
      </c>
      <c r="I2837">
        <f ca="1">SUM(Table6[[#This Row],[AWAL]],Table6[[#This Row],[M_3]])</f>
        <v>0</v>
      </c>
    </row>
    <row r="2838" spans="2:9" hidden="1" x14ac:dyDescent="0.25">
      <c r="B2838" t="e">
        <f ca="1">MATCH(Table6[POINTER],MG_3[Column3],0)</f>
        <v>#N/A</v>
      </c>
      <c r="C28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kartuundangananakalpindo4000pc</v>
      </c>
      <c r="D2838" t="s">
        <v>2784</v>
      </c>
      <c r="E2838" s="1" t="s">
        <v>3608</v>
      </c>
      <c r="F2838">
        <v>0</v>
      </c>
      <c r="H2838">
        <f ca="1">_xlfn.IFNA(SUMIF(MG_3[Column3],Table6[POINTER],MG_3[TOTAL]),"")</f>
        <v>0</v>
      </c>
      <c r="I2838">
        <f ca="1">SUM(Table6[[#This Row],[AWAL]],Table6[[#This Row],[M_3]])</f>
        <v>0</v>
      </c>
    </row>
    <row r="2839" spans="2:9" hidden="1" x14ac:dyDescent="0.25">
      <c r="B2839" t="e">
        <f ca="1">MATCH(Table6[POINTER],MG_3[Column3],0)</f>
        <v>#N/A</v>
      </c>
      <c r="C28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kartuundangananakbtb4000</v>
      </c>
      <c r="D2839" t="s">
        <v>2785</v>
      </c>
      <c r="E2839" s="1">
        <v>4000</v>
      </c>
      <c r="F2839">
        <v>0</v>
      </c>
      <c r="H2839">
        <f ca="1">_xlfn.IFNA(SUMIF(MG_3[Column3],Table6[POINTER],MG_3[TOTAL]),"")</f>
        <v>0</v>
      </c>
      <c r="I2839">
        <f ca="1">SUM(Table6[[#This Row],[AWAL]],Table6[[#This Row],[M_3]])</f>
        <v>0</v>
      </c>
    </row>
    <row r="2840" spans="2:9" hidden="1" x14ac:dyDescent="0.25">
      <c r="B2840" t="e">
        <f ca="1">MATCH(Table6[POINTER],MG_3[Column3],0)</f>
        <v>#N/A</v>
      </c>
      <c r="C28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kartuundangananakdeluxe2000pk</v>
      </c>
      <c r="D2840" t="s">
        <v>2786</v>
      </c>
      <c r="E2840" s="1" t="s">
        <v>3762</v>
      </c>
      <c r="F2840">
        <v>0</v>
      </c>
      <c r="H2840">
        <f ca="1">_xlfn.IFNA(SUMIF(MG_3[Column3],Table6[POINTER],MG_3[TOTAL]),"")</f>
        <v>0</v>
      </c>
      <c r="I2840">
        <f ca="1">SUM(Table6[[#This Row],[AWAL]],Table6[[#This Row],[M_3]])</f>
        <v>0</v>
      </c>
    </row>
    <row r="2841" spans="2:9" hidden="1" x14ac:dyDescent="0.25">
      <c r="B2841" t="e">
        <f ca="1">MATCH(Table6[POINTER],MG_3[Column3],0)</f>
        <v>#N/A</v>
      </c>
      <c r="C28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kertascrepekoalamix270</v>
      </c>
      <c r="D2841" t="s">
        <v>2787</v>
      </c>
      <c r="E2841" s="1">
        <v>270</v>
      </c>
      <c r="F2841">
        <v>0</v>
      </c>
      <c r="H2841">
        <f ca="1">_xlfn.IFNA(SUMIF(MG_3[Column3],Table6[POINTER],MG_3[TOTAL]),"")</f>
        <v>0</v>
      </c>
      <c r="I2841">
        <f ca="1">SUM(Table6[[#This Row],[AWAL]],Table6[[#This Row],[M_3]])</f>
        <v>0</v>
      </c>
    </row>
    <row r="2842" spans="2:9" hidden="1" x14ac:dyDescent="0.25">
      <c r="B2842" t="e">
        <f ca="1">MATCH(Table6[POINTER],MG_3[Column3],0)</f>
        <v>#N/A</v>
      </c>
      <c r="C28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kertaskrepjersy235</v>
      </c>
      <c r="D2842" t="s">
        <v>2788</v>
      </c>
      <c r="E2842" s="1">
        <v>235</v>
      </c>
      <c r="F2842">
        <v>0</v>
      </c>
      <c r="H2842">
        <f ca="1">_xlfn.IFNA(SUMIF(MG_3[Column3],Table6[POINTER],MG_3[TOTAL]),"")</f>
        <v>0</v>
      </c>
      <c r="I2842">
        <f ca="1">SUM(Table6[[#This Row],[AWAL]],Table6[[#This Row],[M_3]])</f>
        <v>0</v>
      </c>
    </row>
    <row r="2843" spans="2:9" hidden="1" x14ac:dyDescent="0.25">
      <c r="B2843" t="e">
        <f ca="1">MATCH(Table6[POINTER],MG_3[Column3],0)</f>
        <v>#N/A</v>
      </c>
      <c r="C28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kertaskrepmp240</v>
      </c>
      <c r="D2843" t="s">
        <v>2789</v>
      </c>
      <c r="E2843" s="1">
        <v>240</v>
      </c>
      <c r="F2843">
        <v>0</v>
      </c>
      <c r="H2843">
        <f ca="1">_xlfn.IFNA(SUMIF(MG_3[Column3],Table6[POINTER],MG_3[TOTAL]),"")</f>
        <v>0</v>
      </c>
      <c r="I2843">
        <f ca="1">SUM(Table6[[#This Row],[AWAL]],Table6[[#This Row],[M_3]])</f>
        <v>0</v>
      </c>
    </row>
    <row r="2844" spans="2:9" hidden="1" x14ac:dyDescent="0.25">
      <c r="B2844" t="e">
        <f ca="1">MATCH(Table6[POINTER],MG_3[Column3],0)</f>
        <v>#N/A</v>
      </c>
      <c r="C28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kertaskrepmixkoala270</v>
      </c>
      <c r="D2844" t="s">
        <v>2790</v>
      </c>
      <c r="E2844" s="1">
        <v>270</v>
      </c>
      <c r="F2844">
        <v>0</v>
      </c>
      <c r="H2844">
        <f ca="1">_xlfn.IFNA(SUMIF(MG_3[Column3],Table6[POINTER],MG_3[TOTAL]),"")</f>
        <v>0</v>
      </c>
      <c r="I2844">
        <f ca="1">SUM(Table6[[#This Row],[AWAL]],Table6[[#This Row],[M_3]])</f>
        <v>0</v>
      </c>
    </row>
    <row r="2845" spans="2:9" hidden="1" x14ac:dyDescent="0.25">
      <c r="B2845" t="e">
        <f ca="1">MATCH(Table6[POINTER],MG_3[Column3],0)</f>
        <v>#N/A</v>
      </c>
      <c r="C28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kertaslipatfluorescent16x16750</v>
      </c>
      <c r="D2845" t="s">
        <v>2791</v>
      </c>
      <c r="E2845" s="1">
        <v>750</v>
      </c>
      <c r="F2845">
        <v>0</v>
      </c>
      <c r="H2845">
        <f ca="1">_xlfn.IFNA(SUMIF(MG_3[Column3],Table6[POINTER],MG_3[TOTAL]),"")</f>
        <v>0</v>
      </c>
      <c r="I2845">
        <f ca="1">SUM(Table6[[#This Row],[AWAL]],Table6[[#This Row],[M_3]])</f>
        <v>0</v>
      </c>
    </row>
    <row r="2846" spans="2:9" hidden="1" x14ac:dyDescent="0.25">
      <c r="B2846" t="e">
        <f ca="1">MATCH(Table6[POINTER],MG_3[Column3],0)</f>
        <v>#N/A</v>
      </c>
      <c r="C28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kuasenter9291200ls</v>
      </c>
      <c r="D2846" t="s">
        <v>2792</v>
      </c>
      <c r="E2846" s="1" t="s">
        <v>3321</v>
      </c>
      <c r="F2846">
        <v>0</v>
      </c>
      <c r="H2846">
        <f ca="1">_xlfn.IFNA(SUMIF(MG_3[Column3],Table6[POINTER],MG_3[TOTAL]),"")</f>
        <v>0</v>
      </c>
      <c r="I2846">
        <f ca="1">SUM(Table6[[#This Row],[AWAL]],Table6[[#This Row],[M_3]])</f>
        <v>0</v>
      </c>
    </row>
    <row r="2847" spans="2:9" hidden="1" x14ac:dyDescent="0.25">
      <c r="B2847" t="e">
        <f ca="1">MATCH(Table6[POINTER],MG_3[Column3],0)</f>
        <v>#N/A</v>
      </c>
      <c r="C28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kuasenter9292200ls</v>
      </c>
      <c r="D2847" t="s">
        <v>2793</v>
      </c>
      <c r="E2847" s="1" t="s">
        <v>3321</v>
      </c>
      <c r="F2847">
        <v>0</v>
      </c>
      <c r="H2847">
        <f ca="1">_xlfn.IFNA(SUMIF(MG_3[Column3],Table6[POINTER],MG_3[TOTAL]),"")</f>
        <v>0</v>
      </c>
      <c r="I2847">
        <f ca="1">SUM(Table6[[#This Row],[AWAL]],Table6[[#This Row],[M_3]])</f>
        <v>0</v>
      </c>
    </row>
    <row r="2848" spans="2:9" hidden="1" x14ac:dyDescent="0.25">
      <c r="B2848" t="e">
        <f ca="1">MATCH(Table6[POINTER],MG_3[Column3],0)</f>
        <v>#N/A</v>
      </c>
      <c r="C28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kuaspagodano1251125gr</v>
      </c>
      <c r="D2848" t="s">
        <v>2794</v>
      </c>
      <c r="E2848" s="1" t="s">
        <v>3577</v>
      </c>
      <c r="F2848">
        <v>0</v>
      </c>
      <c r="H2848">
        <f ca="1">_xlfn.IFNA(SUMIF(MG_3[Column3],Table6[POINTER],MG_3[TOTAL]),"")</f>
        <v>0</v>
      </c>
      <c r="I2848">
        <f ca="1">SUM(Table6[[#This Row],[AWAL]],Table6[[#This Row],[M_3]])</f>
        <v>0</v>
      </c>
    </row>
    <row r="2849" spans="2:9" hidden="1" x14ac:dyDescent="0.25">
      <c r="B2849" t="e">
        <f ca="1">MATCH(Table6[POINTER],MG_3[Column3],0)</f>
        <v>#N/A</v>
      </c>
      <c r="C28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lleafa5100lbrkoalamtkstrimin60</v>
      </c>
      <c r="D2849" t="s">
        <v>2795</v>
      </c>
      <c r="E2849" s="1">
        <v>60</v>
      </c>
      <c r="F2849">
        <v>0</v>
      </c>
      <c r="H2849">
        <f ca="1">_xlfn.IFNA(SUMIF(MG_3[Column3],Table6[POINTER],MG_3[TOTAL]),"")</f>
        <v>0</v>
      </c>
      <c r="I2849">
        <f ca="1">SUM(Table6[[#This Row],[AWAL]],Table6[[#This Row],[M_3]])</f>
        <v>0</v>
      </c>
    </row>
    <row r="2850" spans="2:9" hidden="1" x14ac:dyDescent="0.25">
      <c r="B2850" t="e">
        <f ca="1">MATCH(Table6[POINTER],MG_3[Column3],0)</f>
        <v>#N/A</v>
      </c>
      <c r="C28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lleafa5100rainbowpolos160pc</v>
      </c>
      <c r="D2850" t="s">
        <v>2797</v>
      </c>
      <c r="E2850" s="1" t="s">
        <v>3334</v>
      </c>
      <c r="F2850">
        <v>0</v>
      </c>
      <c r="H2850">
        <f ca="1">_xlfn.IFNA(SUMIF(MG_3[Column3],Table6[POINTER],MG_3[TOTAL]),"")</f>
        <v>0</v>
      </c>
      <c r="I2850">
        <f ca="1">SUM(Table6[[#This Row],[AWAL]],Table6[[#This Row],[M_3]])</f>
        <v>0</v>
      </c>
    </row>
    <row r="2851" spans="2:9" hidden="1" x14ac:dyDescent="0.25">
      <c r="B2851" t="e">
        <f ca="1">MATCH(Table6[POINTER],MG_3[Column3],0)</f>
        <v>#N/A</v>
      </c>
      <c r="C28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lleafa5100vintagegastafrozen360</v>
      </c>
      <c r="D2851" t="s">
        <v>2798</v>
      </c>
      <c r="E2851" s="1">
        <v>360</v>
      </c>
      <c r="F2851">
        <v>0</v>
      </c>
      <c r="H2851">
        <f ca="1">_xlfn.IFNA(SUMIF(MG_3[Column3],Table6[POINTER],MG_3[TOTAL]),"")</f>
        <v>0</v>
      </c>
      <c r="I2851">
        <f ca="1">SUM(Table6[[#This Row],[AWAL]],Table6[[#This Row],[M_3]])</f>
        <v>0</v>
      </c>
    </row>
    <row r="2852" spans="2:9" hidden="1" x14ac:dyDescent="0.25">
      <c r="B2852" t="e">
        <f ca="1">MATCH(Table6[POINTER],MG_3[Column3],0)</f>
        <v>#N/A</v>
      </c>
      <c r="C28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lleafa550mtkkotakb300</v>
      </c>
      <c r="D2852" t="s">
        <v>2800</v>
      </c>
      <c r="E2852" s="1">
        <v>300</v>
      </c>
      <c r="F2852">
        <v>0</v>
      </c>
      <c r="H2852">
        <f ca="1">_xlfn.IFNA(SUMIF(MG_3[Column3],Table6[POINTER],MG_3[TOTAL]),"")</f>
        <v>0</v>
      </c>
      <c r="I2852">
        <f ca="1">SUM(Table6[[#This Row],[AWAL]],Table6[[#This Row],[M_3]])</f>
        <v>0</v>
      </c>
    </row>
    <row r="2853" spans="2:9" hidden="1" x14ac:dyDescent="0.25">
      <c r="B2853" t="e">
        <f ca="1">MATCH(Table6[POINTER],MG_3[Column3],0)</f>
        <v>#N/A</v>
      </c>
      <c r="C28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lleafa550rainbowgaris200</v>
      </c>
      <c r="D2853" t="s">
        <v>2801</v>
      </c>
      <c r="E2853" s="1">
        <v>200</v>
      </c>
      <c r="F2853">
        <v>0</v>
      </c>
      <c r="H2853">
        <f ca="1">_xlfn.IFNA(SUMIF(MG_3[Column3],Table6[POINTER],MG_3[TOTAL]),"")</f>
        <v>0</v>
      </c>
      <c r="I2853">
        <f ca="1">SUM(Table6[[#This Row],[AWAL]],Table6[[#This Row],[M_3]])</f>
        <v>0</v>
      </c>
    </row>
    <row r="2854" spans="2:9" hidden="1" x14ac:dyDescent="0.25">
      <c r="B2854" t="e">
        <f ca="1">MATCH(Table6[POINTER],MG_3[Column3],0)</f>
        <v>#N/A</v>
      </c>
      <c r="C28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lleafa5polosalfa50lb240</v>
      </c>
      <c r="D2854" t="s">
        <v>2802</v>
      </c>
      <c r="E2854" s="1">
        <v>240</v>
      </c>
      <c r="F2854">
        <v>0</v>
      </c>
      <c r="H2854">
        <f ca="1">_xlfn.IFNA(SUMIF(MG_3[Column3],Table6[POINTER],MG_3[TOTAL]),"")</f>
        <v>0</v>
      </c>
      <c r="I2854">
        <f ca="1">SUM(Table6[[#This Row],[AWAL]],Table6[[#This Row],[M_3]])</f>
        <v>0</v>
      </c>
    </row>
    <row r="2855" spans="2:9" hidden="1" x14ac:dyDescent="0.25">
      <c r="B2855" t="e">
        <f ca="1">MATCH(Table6[POINTER],MG_3[Column3],0)</f>
        <v>#N/A</v>
      </c>
      <c r="C28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lleafa5100lbrkoalamtk150pak</v>
      </c>
      <c r="D2855" t="s">
        <v>2796</v>
      </c>
      <c r="E2855" s="1" t="s">
        <v>3763</v>
      </c>
      <c r="F2855">
        <v>0</v>
      </c>
      <c r="H2855">
        <f ca="1">_xlfn.IFNA(SUMIF(MG_3[Column3],Table6[POINTER],MG_3[TOTAL]),"")</f>
        <v>0</v>
      </c>
      <c r="I2855">
        <f ca="1">SUM(Table6[[#This Row],[AWAL]],Table6[[#This Row],[M_3]])</f>
        <v>0</v>
      </c>
    </row>
    <row r="2856" spans="2:9" hidden="1" x14ac:dyDescent="0.25">
      <c r="B2856" t="e">
        <f ca="1">MATCH(Table6[POINTER],MG_3[Column3],0)</f>
        <v>#N/A</v>
      </c>
      <c r="C28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lleafa5100lbrdotedtitik160pak</v>
      </c>
      <c r="D2856" t="s">
        <v>2803</v>
      </c>
      <c r="E2856" s="1" t="s">
        <v>3764</v>
      </c>
      <c r="F2856">
        <v>0</v>
      </c>
      <c r="H2856">
        <f ca="1">_xlfn.IFNA(SUMIF(MG_3[Column3],Table6[POINTER],MG_3[TOTAL]),"")</f>
        <v>0</v>
      </c>
      <c r="I2856">
        <f ca="1">SUM(Table6[[#This Row],[AWAL]],Table6[[#This Row],[M_3]])</f>
        <v>0</v>
      </c>
    </row>
    <row r="2857" spans="2:9" hidden="1" x14ac:dyDescent="0.25">
      <c r="B2857" t="e">
        <f ca="1">MATCH(Table6[POINTER],MG_3[Column3],0)</f>
        <v>#N/A</v>
      </c>
      <c r="C28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lleafa550lbrkoalamtk300pak</v>
      </c>
      <c r="D2857" t="s">
        <v>2799</v>
      </c>
      <c r="E2857" s="1" t="s">
        <v>3664</v>
      </c>
      <c r="F2857">
        <v>0</v>
      </c>
      <c r="H2857">
        <f ca="1">_xlfn.IFNA(SUMIF(MG_3[Column3],Table6[POINTER],MG_3[TOTAL]),"")</f>
        <v>0</v>
      </c>
      <c r="I2857">
        <f ca="1">SUM(Table6[[#This Row],[AWAL]],Table6[[#This Row],[M_3]])</f>
        <v>0</v>
      </c>
    </row>
    <row r="2858" spans="2:9" hidden="1" x14ac:dyDescent="0.25">
      <c r="B2858" t="e">
        <f ca="1">MATCH(Table6[POINTER],MG_3[Column3],0)</f>
        <v>#N/A</v>
      </c>
      <c r="C28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lleafa550lbrdotedtitik200pak</v>
      </c>
      <c r="D2858" t="s">
        <v>2804</v>
      </c>
      <c r="E2858" s="1" t="s">
        <v>3553</v>
      </c>
      <c r="F2858">
        <v>0</v>
      </c>
      <c r="H2858">
        <f ca="1">_xlfn.IFNA(SUMIF(MG_3[Column3],Table6[POINTER],MG_3[TOTAL]),"")</f>
        <v>0</v>
      </c>
      <c r="I2858">
        <f ca="1">SUM(Table6[[#This Row],[AWAL]],Table6[[#This Row],[M_3]])</f>
        <v>0</v>
      </c>
    </row>
    <row r="2859" spans="2:9" hidden="1" x14ac:dyDescent="0.25">
      <c r="B2859" t="e">
        <f ca="1">MATCH(Table6[POINTER],MG_3[Column3],0)</f>
        <v>#N/A</v>
      </c>
      <c r="C28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lleafb5100lbrkoalamtk150pak</v>
      </c>
      <c r="D2859" t="s">
        <v>2805</v>
      </c>
      <c r="E2859" s="1" t="s">
        <v>3763</v>
      </c>
      <c r="F2859">
        <v>0</v>
      </c>
      <c r="H2859">
        <f ca="1">_xlfn.IFNA(SUMIF(MG_3[Column3],Table6[POINTER],MG_3[TOTAL]),"")</f>
        <v>0</v>
      </c>
      <c r="I2859">
        <f ca="1">SUM(Table6[[#This Row],[AWAL]],Table6[[#This Row],[M_3]])</f>
        <v>0</v>
      </c>
    </row>
    <row r="2860" spans="2:9" hidden="1" x14ac:dyDescent="0.25">
      <c r="B2860" t="e">
        <f ca="1">MATCH(Table6[POINTER],MG_3[Column3],0)</f>
        <v>#N/A</v>
      </c>
      <c r="C28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lleafb550koalamtk300</v>
      </c>
      <c r="D2860" t="s">
        <v>2806</v>
      </c>
      <c r="E2860" s="1">
        <v>300</v>
      </c>
      <c r="F2860">
        <v>0</v>
      </c>
      <c r="H2860">
        <f ca="1">_xlfn.IFNA(SUMIF(MG_3[Column3],Table6[POINTER],MG_3[TOTAL]),"")</f>
        <v>0</v>
      </c>
      <c r="I2860">
        <f ca="1">SUM(Table6[[#This Row],[AWAL]],Table6[[#This Row],[M_3]])</f>
        <v>0</v>
      </c>
    </row>
    <row r="2861" spans="2:9" hidden="1" x14ac:dyDescent="0.25">
      <c r="B2861" t="e">
        <f ca="1">MATCH(Table6[POINTER],MG_3[Column3],0)</f>
        <v>#N/A</v>
      </c>
      <c r="C28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laminatingidcarddb100ktpatas100</v>
      </c>
      <c r="D2861" t="s">
        <v>2807</v>
      </c>
      <c r="E2861" s="1">
        <v>100</v>
      </c>
      <c r="F2861">
        <v>0</v>
      </c>
      <c r="H2861">
        <f ca="1">_xlfn.IFNA(SUMIF(MG_3[Column3],Table6[POINTER],MG_3[TOTAL]),"")</f>
        <v>0</v>
      </c>
      <c r="I2861">
        <f ca="1">SUM(Table6[[#This Row],[AWAL]],Table6[[#This Row],[M_3]])</f>
        <v>0</v>
      </c>
    </row>
    <row r="2862" spans="2:9" hidden="1" x14ac:dyDescent="0.25">
      <c r="B2862" t="e">
        <f ca="1">MATCH(Table6[POINTER],MG_3[Column3],0)</f>
        <v>#N/A</v>
      </c>
      <c r="C28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lcdtab100pcs</v>
      </c>
      <c r="D2862" t="s">
        <v>2808</v>
      </c>
      <c r="E2862" s="1" t="s">
        <v>3520</v>
      </c>
      <c r="F2862">
        <v>0</v>
      </c>
      <c r="H2862">
        <f ca="1">_xlfn.IFNA(SUMIF(MG_3[Column3],Table6[POINTER],MG_3[TOTAL]),"")</f>
        <v>0</v>
      </c>
      <c r="I2862">
        <f ca="1">SUM(Table6[[#This Row],[AWAL]],Table6[[#This Row],[M_3]])</f>
        <v>0</v>
      </c>
    </row>
    <row r="2863" spans="2:9" hidden="1" x14ac:dyDescent="0.25">
      <c r="B2863" t="e">
        <f ca="1">MATCH(Table6[POINTER],MG_3[Column3],0)</f>
        <v>#N/A</v>
      </c>
      <c r="C28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lem7x29womy25pak</v>
      </c>
      <c r="D2863" t="s">
        <v>2809</v>
      </c>
      <c r="E2863" s="1" t="s">
        <v>3584</v>
      </c>
      <c r="F2863">
        <v>0</v>
      </c>
      <c r="H2863">
        <f ca="1">_xlfn.IFNA(SUMIF(MG_3[Column3],Table6[POINTER],MG_3[TOTAL]),"")</f>
        <v>0</v>
      </c>
      <c r="I2863">
        <f ca="1">SUM(Table6[[#This Row],[AWAL]],Table6[[#This Row],[M_3]])</f>
        <v>0</v>
      </c>
    </row>
    <row r="2864" spans="2:9" hidden="1" x14ac:dyDescent="0.25">
      <c r="B2864" t="e">
        <f ca="1">MATCH(Table6[POINTER],MG_3[Column3],0)</f>
        <v>#N/A</v>
      </c>
      <c r="C28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lemcairbglue22mlmini60ls</v>
      </c>
      <c r="D2864" t="s">
        <v>2810</v>
      </c>
      <c r="E2864" s="1" t="s">
        <v>3332</v>
      </c>
      <c r="F2864">
        <v>0</v>
      </c>
      <c r="H2864">
        <f ca="1">_xlfn.IFNA(SUMIF(MG_3[Column3],Table6[POINTER],MG_3[TOTAL]),"")</f>
        <v>0</v>
      </c>
      <c r="I2864">
        <f ca="1">SUM(Table6[[#This Row],[AWAL]],Table6[[#This Row],[M_3]])</f>
        <v>0</v>
      </c>
    </row>
    <row r="2865" spans="2:9" hidden="1" x14ac:dyDescent="0.25">
      <c r="B2865" t="e">
        <f ca="1">MATCH(Table6[POINTER],MG_3[Column3],0)</f>
        <v>#N/A</v>
      </c>
      <c r="C28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lemexecellentaltecoyushinca600pc</v>
      </c>
      <c r="D2865" t="s">
        <v>2811</v>
      </c>
      <c r="E2865" s="1" t="s">
        <v>3350</v>
      </c>
      <c r="F2865">
        <v>0</v>
      </c>
      <c r="H2865">
        <f ca="1">_xlfn.IFNA(SUMIF(MG_3[Column3],Table6[POINTER],MG_3[TOTAL]),"")</f>
        <v>0</v>
      </c>
      <c r="I2865">
        <f ca="1">SUM(Table6[[#This Row],[AWAL]],Table6[[#This Row],[M_3]])</f>
        <v>0</v>
      </c>
    </row>
    <row r="2866" spans="2:9" hidden="1" x14ac:dyDescent="0.25">
      <c r="B2866" t="e">
        <f ca="1">MATCH(Table6[POINTER],MG_3[Column3],0)</f>
        <v>#N/A</v>
      </c>
      <c r="C28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lemgluestick702823gr2430box</v>
      </c>
      <c r="D2866" t="s">
        <v>2812</v>
      </c>
      <c r="E2866" s="1" t="s">
        <v>3373</v>
      </c>
      <c r="F2866">
        <v>0</v>
      </c>
      <c r="H2866">
        <f ca="1">_xlfn.IFNA(SUMIF(MG_3[Column3],Table6[POINTER],MG_3[TOTAL]),"")</f>
        <v>0</v>
      </c>
      <c r="I2866">
        <f ca="1">SUM(Table6[[#This Row],[AWAL]],Table6[[#This Row],[M_3]])</f>
        <v>0</v>
      </c>
    </row>
    <row r="2867" spans="2:9" hidden="1" x14ac:dyDescent="0.25">
      <c r="B2867" t="e">
        <f ca="1">MATCH(Table6[POINTER],MG_3[Column3],0)</f>
        <v>#N/A</v>
      </c>
      <c r="C28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lempastaminilb70ls</v>
      </c>
      <c r="D2867" t="s">
        <v>2813</v>
      </c>
      <c r="E2867" s="1" t="s">
        <v>3685</v>
      </c>
      <c r="F2867">
        <v>0</v>
      </c>
      <c r="H2867">
        <f ca="1">_xlfn.IFNA(SUMIF(MG_3[Column3],Table6[POINTER],MG_3[TOTAL]),"")</f>
        <v>0</v>
      </c>
      <c r="I2867">
        <f ca="1">SUM(Table6[[#This Row],[AWAL]],Table6[[#This Row],[M_3]])</f>
        <v>0</v>
      </c>
    </row>
    <row r="2868" spans="2:9" hidden="1" x14ac:dyDescent="0.25">
      <c r="B2868" t="e">
        <f ca="1">MATCH(Table6[POINTER],MG_3[Column3],0)</f>
        <v>#N/A</v>
      </c>
      <c r="C28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lemstick10gramvtro2440box</v>
      </c>
      <c r="D2868" t="s">
        <v>2814</v>
      </c>
      <c r="E2868" s="1" t="s">
        <v>3648</v>
      </c>
      <c r="F2868">
        <v>0</v>
      </c>
      <c r="H2868">
        <f ca="1">_xlfn.IFNA(SUMIF(MG_3[Column3],Table6[POINTER],MG_3[TOTAL]),"")</f>
        <v>0</v>
      </c>
      <c r="I2868">
        <f ca="1">SUM(Table6[[#This Row],[AWAL]],Table6[[#This Row],[M_3]])</f>
        <v>0</v>
      </c>
    </row>
    <row r="2869" spans="2:9" hidden="1" x14ac:dyDescent="0.25">
      <c r="B2869" t="e">
        <f ca="1">MATCH(Table6[POINTER],MG_3[Column3],0)</f>
        <v>#N/A</v>
      </c>
      <c r="C28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lemtebakbmsputih25pak</v>
      </c>
      <c r="D2869" t="s">
        <v>2815</v>
      </c>
      <c r="E2869" s="1" t="s">
        <v>3584</v>
      </c>
      <c r="F2869">
        <v>0</v>
      </c>
      <c r="H2869">
        <f ca="1">_xlfn.IFNA(SUMIF(MG_3[Column3],Table6[POINTER],MG_3[TOTAL]),"")</f>
        <v>0</v>
      </c>
      <c r="I2869">
        <f ca="1">SUM(Table6[[#This Row],[AWAL]],Table6[[#This Row],[M_3]])</f>
        <v>0</v>
      </c>
    </row>
    <row r="2870" spans="2:9" hidden="1" x14ac:dyDescent="0.25">
      <c r="B2870" t="e">
        <f ca="1">MATCH(Table6[POINTER],MG_3[Column3],0)</f>
        <v>#N/A</v>
      </c>
      <c r="C28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lemtembakkadtekfaktur25kg</v>
      </c>
      <c r="D2870" t="s">
        <v>2816</v>
      </c>
      <c r="E2870" s="1" t="s">
        <v>3765</v>
      </c>
      <c r="F2870">
        <v>0</v>
      </c>
      <c r="H2870">
        <f ca="1">_xlfn.IFNA(SUMIF(MG_3[Column3],Table6[POINTER],MG_3[TOTAL]),"")</f>
        <v>0</v>
      </c>
      <c r="I2870">
        <f ca="1">SUM(Table6[[#This Row],[AWAL]],Table6[[#This Row],[M_3]])</f>
        <v>0</v>
      </c>
    </row>
    <row r="2871" spans="2:9" hidden="1" x14ac:dyDescent="0.25">
      <c r="B2871" t="e">
        <f ca="1">MATCH(Table6[POINTER],MG_3[Column3],0)</f>
        <v>#N/A</v>
      </c>
      <c r="C28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lettertray2susunlt002besijos18pc</v>
      </c>
      <c r="D2871" t="s">
        <v>2817</v>
      </c>
      <c r="E2871" s="1" t="s">
        <v>3766</v>
      </c>
      <c r="F2871">
        <v>0</v>
      </c>
      <c r="H2871">
        <f ca="1">_xlfn.IFNA(SUMIF(MG_3[Column3],Table6[POINTER],MG_3[TOTAL]),"")</f>
        <v>0</v>
      </c>
      <c r="I2871">
        <f ca="1">SUM(Table6[[#This Row],[AWAL]],Table6[[#This Row],[M_3]])</f>
        <v>0</v>
      </c>
    </row>
    <row r="2872" spans="2:9" hidden="1" x14ac:dyDescent="0.25">
      <c r="B2872" t="e">
        <f ca="1">MATCH(Table6[POINTER],MG_3[Column3],0)</f>
        <v>#N/A</v>
      </c>
      <c r="C28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lettertraybesi3susun200312pcs</v>
      </c>
      <c r="D2872" t="s">
        <v>2818</v>
      </c>
      <c r="E2872" s="1" t="s">
        <v>3591</v>
      </c>
      <c r="F2872">
        <v>0</v>
      </c>
      <c r="H2872">
        <f ca="1">_xlfn.IFNA(SUMIF(MG_3[Column3],Table6[POINTER],MG_3[TOTAL]),"")</f>
        <v>0</v>
      </c>
      <c r="I2872">
        <f ca="1">SUM(Table6[[#This Row],[AWAL]],Table6[[#This Row],[M_3]])</f>
        <v>0</v>
      </c>
    </row>
    <row r="2873" spans="2:9" hidden="1" x14ac:dyDescent="0.25">
      <c r="B2873" t="e">
        <f ca="1">MATCH(Table6[POINTER],MG_3[Column3],0)</f>
        <v>#N/A</v>
      </c>
      <c r="C28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lettertraybesi4susunlt004jos12pc</v>
      </c>
      <c r="D2873" t="s">
        <v>2819</v>
      </c>
      <c r="E2873" s="1" t="s">
        <v>3506</v>
      </c>
      <c r="F2873">
        <v>0</v>
      </c>
      <c r="H2873">
        <f ca="1">_xlfn.IFNA(SUMIF(MG_3[Column3],Table6[POINTER],MG_3[TOTAL]),"")</f>
        <v>0</v>
      </c>
      <c r="I2873">
        <f ca="1">SUM(Table6[[#This Row],[AWAL]],Table6[[#This Row],[M_3]])</f>
        <v>0</v>
      </c>
    </row>
    <row r="2874" spans="2:9" hidden="1" x14ac:dyDescent="0.25">
      <c r="B2874" t="e">
        <f ca="1">MATCH(Table6[POINTER],MG_3[Column3],0)</f>
        <v>#N/A</v>
      </c>
      <c r="C28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lettertraybesimicrotop2susun12pcs</v>
      </c>
      <c r="D2874" t="s">
        <v>2820</v>
      </c>
      <c r="E2874" s="1" t="s">
        <v>3591</v>
      </c>
      <c r="F2874">
        <v>0</v>
      </c>
      <c r="H2874">
        <f ca="1">_xlfn.IFNA(SUMIF(MG_3[Column3],Table6[POINTER],MG_3[TOTAL]),"")</f>
        <v>0</v>
      </c>
      <c r="I2874">
        <f ca="1">SUM(Table6[[#This Row],[AWAL]],Table6[[#This Row],[M_3]])</f>
        <v>0</v>
      </c>
    </row>
    <row r="2875" spans="2:9" hidden="1" x14ac:dyDescent="0.25">
      <c r="B2875" t="e">
        <f ca="1">MATCH(Table6[POINTER],MG_3[Column3],0)</f>
        <v>#N/A</v>
      </c>
      <c r="C28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lettertraymt118312pcs</v>
      </c>
      <c r="D2875" t="s">
        <v>2821</v>
      </c>
      <c r="E2875" s="1" t="s">
        <v>3591</v>
      </c>
      <c r="F2875">
        <v>0</v>
      </c>
      <c r="H2875">
        <f ca="1">_xlfn.IFNA(SUMIF(MG_3[Column3],Table6[POINTER],MG_3[TOTAL]),"")</f>
        <v>0</v>
      </c>
      <c r="I2875">
        <f ca="1">SUM(Table6[[#This Row],[AWAL]],Table6[[#This Row],[M_3]])</f>
        <v>0</v>
      </c>
    </row>
    <row r="2876" spans="2:9" hidden="1" x14ac:dyDescent="0.25">
      <c r="B2876" t="e">
        <f ca="1">MATCH(Table6[POINTER],MG_3[Column3],0)</f>
        <v>#N/A</v>
      </c>
      <c r="C28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lettertraysusun42004besi12pc</v>
      </c>
      <c r="D2876" t="s">
        <v>2822</v>
      </c>
      <c r="E2876" s="1" t="s">
        <v>3506</v>
      </c>
      <c r="F2876">
        <v>0</v>
      </c>
      <c r="H2876">
        <f ca="1">_xlfn.IFNA(SUMIF(MG_3[Column3],Table6[POINTER],MG_3[TOTAL]),"")</f>
        <v>0</v>
      </c>
      <c r="I2876">
        <f ca="1">SUM(Table6[[#This Row],[AWAL]],Table6[[#This Row],[M_3]])</f>
        <v>0</v>
      </c>
    </row>
    <row r="2877" spans="2:9" hidden="1" x14ac:dyDescent="0.25">
      <c r="B2877" t="e">
        <f ca="1">MATCH(Table6[POINTER],MG_3[Column3],0)</f>
        <v>#N/A</v>
      </c>
      <c r="C28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lilinty33196ls</v>
      </c>
      <c r="D2877" t="s">
        <v>2823</v>
      </c>
      <c r="E2877" s="1" t="s">
        <v>3330</v>
      </c>
      <c r="F2877">
        <v>0</v>
      </c>
      <c r="H2877">
        <f ca="1">_xlfn.IFNA(SUMIF(MG_3[Column3],Table6[POINTER],MG_3[TOTAL]),"")</f>
        <v>0</v>
      </c>
      <c r="I2877">
        <f ca="1">SUM(Table6[[#This Row],[AWAL]],Table6[[#This Row],[M_3]])</f>
        <v>0</v>
      </c>
    </row>
    <row r="2878" spans="2:9" hidden="1" x14ac:dyDescent="0.25">
      <c r="B2878" t="e">
        <f ca="1">MATCH(Table6[POINTER],MG_3[Column3],0)</f>
        <v>#N/A</v>
      </c>
      <c r="C28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looseleafb550rainbowgaris200</v>
      </c>
      <c r="D2878" t="s">
        <v>2824</v>
      </c>
      <c r="E2878" s="1">
        <v>200</v>
      </c>
      <c r="F2878">
        <v>0</v>
      </c>
      <c r="H2878">
        <f ca="1">_xlfn.IFNA(SUMIF(MG_3[Column3],Table6[POINTER],MG_3[TOTAL]),"")</f>
        <v>0</v>
      </c>
      <c r="I2878">
        <f ca="1">SUM(Table6[[#This Row],[AWAL]],Table6[[#This Row],[M_3]])</f>
        <v>0</v>
      </c>
    </row>
    <row r="2879" spans="2:9" hidden="1" x14ac:dyDescent="0.25">
      <c r="B2879" t="e">
        <f ca="1">MATCH(Table6[POINTER],MG_3[Column3],0)</f>
        <v>#N/A</v>
      </c>
      <c r="C28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magicboard105house96pc</v>
      </c>
      <c r="D2879" t="s">
        <v>2825</v>
      </c>
      <c r="E2879" s="1" t="s">
        <v>3383</v>
      </c>
      <c r="F2879">
        <v>0</v>
      </c>
      <c r="H2879">
        <f ca="1">_xlfn.IFNA(SUMIF(MG_3[Column3],Table6[POINTER],MG_3[TOTAL]),"")</f>
        <v>0</v>
      </c>
      <c r="I2879">
        <f ca="1">SUM(Table6[[#This Row],[AWAL]],Table6[[#This Row],[M_3]])</f>
        <v>0</v>
      </c>
    </row>
    <row r="2880" spans="2:9" hidden="1" x14ac:dyDescent="0.25">
      <c r="B2880" t="e">
        <f ca="1">MATCH(Table6[POINTER],MG_3[Column3],0)</f>
        <v>#N/A</v>
      </c>
      <c r="C28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magicboard106dolphin96</v>
      </c>
      <c r="D2880" t="s">
        <v>2826</v>
      </c>
      <c r="E2880" s="1">
        <v>96</v>
      </c>
      <c r="F2880">
        <v>0</v>
      </c>
      <c r="H2880">
        <f ca="1">_xlfn.IFNA(SUMIF(MG_3[Column3],Table6[POINTER],MG_3[TOTAL]),"")</f>
        <v>0</v>
      </c>
      <c r="I2880">
        <f ca="1">SUM(Table6[[#This Row],[AWAL]],Table6[[#This Row],[M_3]])</f>
        <v>0</v>
      </c>
    </row>
    <row r="2881" spans="2:9" hidden="1" x14ac:dyDescent="0.25">
      <c r="B2881" t="e">
        <f ca="1">MATCH(Table6[POINTER],MG_3[Column3],0)</f>
        <v>#N/A</v>
      </c>
      <c r="C28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magicboard10896pc</v>
      </c>
      <c r="D2881" t="s">
        <v>2827</v>
      </c>
      <c r="E2881" s="1" t="s">
        <v>3383</v>
      </c>
      <c r="F2881">
        <v>0</v>
      </c>
      <c r="H2881">
        <f ca="1">_xlfn.IFNA(SUMIF(MG_3[Column3],Table6[POINTER],MG_3[TOTAL]),"")</f>
        <v>0</v>
      </c>
      <c r="I2881">
        <f ca="1">SUM(Table6[[#This Row],[AWAL]],Table6[[#This Row],[M_3]])</f>
        <v>0</v>
      </c>
    </row>
    <row r="2882" spans="2:9" hidden="1" x14ac:dyDescent="0.25">
      <c r="B2882" t="e">
        <f ca="1">MATCH(Table6[POINTER],MG_3[Column3],0)</f>
        <v>#N/A</v>
      </c>
      <c r="C28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magicboard9811144pcs</v>
      </c>
      <c r="D2882" t="s">
        <v>2828</v>
      </c>
      <c r="E2882" s="1" t="s">
        <v>3366</v>
      </c>
      <c r="F2882">
        <v>0</v>
      </c>
      <c r="H2882">
        <f ca="1">_xlfn.IFNA(SUMIF(MG_3[Column3],Table6[POINTER],MG_3[TOTAL]),"")</f>
        <v>0</v>
      </c>
      <c r="I2882">
        <f ca="1">SUM(Table6[[#This Row],[AWAL]],Table6[[#This Row],[M_3]])</f>
        <v>0</v>
      </c>
    </row>
    <row r="2883" spans="2:9" hidden="1" x14ac:dyDescent="0.25">
      <c r="B2883" t="e">
        <f ca="1">MATCH(Table6[POINTER],MG_3[Column3],0)</f>
        <v>#N/A</v>
      </c>
      <c r="C28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magicboardtk200172pcs</v>
      </c>
      <c r="D2883" t="s">
        <v>2829</v>
      </c>
      <c r="E2883" s="1" t="s">
        <v>3485</v>
      </c>
      <c r="F2883">
        <v>0</v>
      </c>
      <c r="H2883">
        <f ca="1">_xlfn.IFNA(SUMIF(MG_3[Column3],Table6[POINTER],MG_3[TOTAL]),"")</f>
        <v>0</v>
      </c>
      <c r="I2883">
        <f ca="1">SUM(Table6[[#This Row],[AWAL]],Table6[[#This Row],[M_3]])</f>
        <v>0</v>
      </c>
    </row>
    <row r="2884" spans="2:9" hidden="1" x14ac:dyDescent="0.25">
      <c r="B2884" t="e">
        <f ca="1">MATCH(Table6[POINTER],MG_3[Column3],0)</f>
        <v>#N/A</v>
      </c>
      <c r="C28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magicboardtk200296pcs</v>
      </c>
      <c r="D2884" t="s">
        <v>2830</v>
      </c>
      <c r="E2884" s="1" t="s">
        <v>3369</v>
      </c>
      <c r="F2884">
        <v>0</v>
      </c>
      <c r="H2884">
        <f ca="1">_xlfn.IFNA(SUMIF(MG_3[Column3],Table6[POINTER],MG_3[TOTAL]),"")</f>
        <v>0</v>
      </c>
      <c r="I2884">
        <f ca="1">SUM(Table6[[#This Row],[AWAL]],Table6[[#This Row],[M_3]])</f>
        <v>0</v>
      </c>
    </row>
    <row r="2885" spans="2:9" hidden="1" x14ac:dyDescent="0.25">
      <c r="B2885" t="e">
        <f ca="1">MATCH(Table6[POINTER],MG_3[Column3],0)</f>
        <v>#N/A</v>
      </c>
      <c r="C28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magicboardtk207144pcs</v>
      </c>
      <c r="D2885" t="s">
        <v>2831</v>
      </c>
      <c r="E2885" s="1" t="s">
        <v>3366</v>
      </c>
      <c r="F2885">
        <v>0</v>
      </c>
      <c r="H2885">
        <f ca="1">_xlfn.IFNA(SUMIF(MG_3[Column3],Table6[POINTER],MG_3[TOTAL]),"")</f>
        <v>0</v>
      </c>
      <c r="I2885">
        <f ca="1">SUM(Table6[[#This Row],[AWAL]],Table6[[#This Row],[M_3]])</f>
        <v>0</v>
      </c>
    </row>
    <row r="2886" spans="2:9" hidden="1" x14ac:dyDescent="0.25">
      <c r="B2886" t="e">
        <f ca="1">MATCH(Table6[POINTER],MG_3[Column3],0)</f>
        <v>#N/A</v>
      </c>
      <c r="C28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magicboardtk60672pcs</v>
      </c>
      <c r="D2886" t="s">
        <v>2832</v>
      </c>
      <c r="E2886" s="1" t="s">
        <v>3485</v>
      </c>
      <c r="F2886">
        <v>0</v>
      </c>
      <c r="H2886">
        <f ca="1">_xlfn.IFNA(SUMIF(MG_3[Column3],Table6[POINTER],MG_3[TOTAL]),"")</f>
        <v>0</v>
      </c>
      <c r="I2886">
        <f ca="1">SUM(Table6[[#This Row],[AWAL]],Table6[[#This Row],[M_3]])</f>
        <v>0</v>
      </c>
    </row>
    <row r="2887" spans="2:9" hidden="1" x14ac:dyDescent="0.25">
      <c r="B2887" t="e">
        <f ca="1">MATCH(Table6[POINTER],MG_3[Column3],0)</f>
        <v>#N/A</v>
      </c>
      <c r="C28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magicboardtk70172pcs</v>
      </c>
      <c r="D2887" t="s">
        <v>2833</v>
      </c>
      <c r="E2887" s="1" t="s">
        <v>3485</v>
      </c>
      <c r="F2887">
        <v>0</v>
      </c>
      <c r="H2887">
        <f ca="1">_xlfn.IFNA(SUMIF(MG_3[Column3],Table6[POINTER],MG_3[TOTAL]),"")</f>
        <v>0</v>
      </c>
      <c r="I2887">
        <f ca="1">SUM(Table6[[#This Row],[AWAL]],Table6[[#This Row],[M_3]])</f>
        <v>0</v>
      </c>
    </row>
    <row r="2888" spans="2:9" hidden="1" x14ac:dyDescent="0.25">
      <c r="B2888" t="e">
        <f ca="1">MATCH(Table6[POINTER],MG_3[Column3],0)</f>
        <v>#N/A</v>
      </c>
      <c r="C28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magicboardtk806144pcs</v>
      </c>
      <c r="D2888" t="s">
        <v>2834</v>
      </c>
      <c r="E2888" s="1" t="s">
        <v>3366</v>
      </c>
      <c r="F2888">
        <v>0</v>
      </c>
      <c r="H2888">
        <f ca="1">_xlfn.IFNA(SUMIF(MG_3[Column3],Table6[POINTER],MG_3[TOTAL]),"")</f>
        <v>0</v>
      </c>
      <c r="I2888">
        <f ca="1">SUM(Table6[[#This Row],[AWAL]],Table6[[#This Row],[M_3]])</f>
        <v>0</v>
      </c>
    </row>
    <row r="2889" spans="2:9" hidden="1" x14ac:dyDescent="0.25">
      <c r="B2889" t="e">
        <f ca="1">MATCH(Table6[POINTER],MG_3[Column3],0)</f>
        <v>#N/A</v>
      </c>
      <c r="C28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magicboardtk80872pcs</v>
      </c>
      <c r="D2889" t="s">
        <v>2835</v>
      </c>
      <c r="E2889" s="1" t="s">
        <v>3485</v>
      </c>
      <c r="F2889">
        <v>0</v>
      </c>
      <c r="H2889">
        <f ca="1">_xlfn.IFNA(SUMIF(MG_3[Column3],Table6[POINTER],MG_3[TOTAL]),"")</f>
        <v>0</v>
      </c>
      <c r="I2889">
        <f ca="1">SUM(Table6[[#This Row],[AWAL]],Table6[[#This Row],[M_3]])</f>
        <v>0</v>
      </c>
    </row>
    <row r="2890" spans="2:9" hidden="1" x14ac:dyDescent="0.25">
      <c r="B2890" t="e">
        <f ca="1">MATCH(Table6[POINTER],MG_3[Column3],0)</f>
        <v>#N/A</v>
      </c>
      <c r="C28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magicboardtk901144pcs</v>
      </c>
      <c r="D2890" t="s">
        <v>2836</v>
      </c>
      <c r="E2890" s="1" t="s">
        <v>3366</v>
      </c>
      <c r="F2890">
        <v>0</v>
      </c>
      <c r="H2890">
        <f ca="1">_xlfn.IFNA(SUMIF(MG_3[Column3],Table6[POINTER],MG_3[TOTAL]),"")</f>
        <v>0</v>
      </c>
      <c r="I2890">
        <f ca="1">SUM(Table6[[#This Row],[AWAL]],Table6[[#This Row],[M_3]])</f>
        <v>0</v>
      </c>
    </row>
    <row r="2891" spans="2:9" hidden="1" x14ac:dyDescent="0.25">
      <c r="B2891" t="e">
        <f ca="1">MATCH(Table6[POINTER],MG_3[Column3],0)</f>
        <v>#N/A</v>
      </c>
      <c r="C28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magicboardtk981080pcs</v>
      </c>
      <c r="D2891" t="s">
        <v>2837</v>
      </c>
      <c r="E2891" s="1" t="s">
        <v>3687</v>
      </c>
      <c r="F2891">
        <v>0</v>
      </c>
      <c r="H2891">
        <f ca="1">_xlfn.IFNA(SUMIF(MG_3[Column3],Table6[POINTER],MG_3[TOTAL]),"")</f>
        <v>0</v>
      </c>
      <c r="I2891">
        <f ca="1">SUM(Table6[[#This Row],[AWAL]],Table6[[#This Row],[M_3]])</f>
        <v>0</v>
      </c>
    </row>
    <row r="2892" spans="2:9" hidden="1" x14ac:dyDescent="0.25">
      <c r="B2892" t="e">
        <f ca="1">MATCH(Table6[POINTER],MG_3[Column3],0)</f>
        <v>#N/A</v>
      </c>
      <c r="C28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magicboardtk9811144pcs</v>
      </c>
      <c r="D2892" t="s">
        <v>2838</v>
      </c>
      <c r="E2892" s="1" t="s">
        <v>3366</v>
      </c>
      <c r="F2892">
        <v>0</v>
      </c>
      <c r="H2892">
        <f ca="1">_xlfn.IFNA(SUMIF(MG_3[Column3],Table6[POINTER],MG_3[TOTAL]),"")</f>
        <v>0</v>
      </c>
      <c r="I2892">
        <f ca="1">SUM(Table6[[#This Row],[AWAL]],Table6[[#This Row],[M_3]])</f>
        <v>0</v>
      </c>
    </row>
    <row r="2893" spans="2:9" hidden="1" x14ac:dyDescent="0.25">
      <c r="B2893" t="e">
        <f ca="1">MATCH(Table6[POINTER],MG_3[Column3],0)</f>
        <v>#N/A</v>
      </c>
      <c r="C28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magicboardtk9813120pcs</v>
      </c>
      <c r="D2893" t="s">
        <v>2839</v>
      </c>
      <c r="E2893" s="1" t="s">
        <v>3313</v>
      </c>
      <c r="F2893">
        <v>0</v>
      </c>
      <c r="H2893">
        <f ca="1">_xlfn.IFNA(SUMIF(MG_3[Column3],Table6[POINTER],MG_3[TOTAL]),"")</f>
        <v>0</v>
      </c>
      <c r="I2893">
        <f ca="1">SUM(Table6[[#This Row],[AWAL]],Table6[[#This Row],[M_3]])</f>
        <v>0</v>
      </c>
    </row>
    <row r="2894" spans="2:9" hidden="1" x14ac:dyDescent="0.25">
      <c r="B2894" t="e">
        <f ca="1">MATCH(Table6[POINTER],MG_3[Column3],0)</f>
        <v>#N/A</v>
      </c>
      <c r="C28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magicboardtk990372pcs</v>
      </c>
      <c r="D2894" t="s">
        <v>2840</v>
      </c>
      <c r="E2894" s="1" t="s">
        <v>3485</v>
      </c>
      <c r="F2894">
        <v>0</v>
      </c>
      <c r="H2894">
        <f ca="1">_xlfn.IFNA(SUMIF(MG_3[Column3],Table6[POINTER],MG_3[TOTAL]),"")</f>
        <v>0</v>
      </c>
      <c r="I2894">
        <f ca="1">SUM(Table6[[#This Row],[AWAL]],Table6[[#This Row],[M_3]])</f>
        <v>0</v>
      </c>
    </row>
    <row r="2895" spans="2:9" hidden="1" x14ac:dyDescent="0.25">
      <c r="B2895" t="e">
        <f ca="1">MATCH(Table6[POINTER],MG_3[Column3],0)</f>
        <v>#N/A</v>
      </c>
      <c r="C28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magicboardye10896pcs</v>
      </c>
      <c r="D2895" t="s">
        <v>2841</v>
      </c>
      <c r="E2895" s="1" t="s">
        <v>3369</v>
      </c>
      <c r="F2895">
        <v>0</v>
      </c>
      <c r="H2895">
        <f ca="1">_xlfn.IFNA(SUMIF(MG_3[Column3],Table6[POINTER],MG_3[TOTAL]),"")</f>
        <v>0</v>
      </c>
      <c r="I2895">
        <f ca="1">SUM(Table6[[#This Row],[AWAL]],Table6[[#This Row],[M_3]])</f>
        <v>0</v>
      </c>
    </row>
    <row r="2896" spans="2:9" hidden="1" x14ac:dyDescent="0.25">
      <c r="B2896" t="e">
        <f ca="1">MATCH(Table6[POINTER],MG_3[Column3],0)</f>
        <v>#N/A</v>
      </c>
      <c r="C28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magnit2012800pc</v>
      </c>
      <c r="D2896" t="s">
        <v>2842</v>
      </c>
      <c r="E2896" s="1" t="s">
        <v>3484</v>
      </c>
      <c r="F2896">
        <v>0</v>
      </c>
      <c r="H2896">
        <f ca="1">_xlfn.IFNA(SUMIF(MG_3[Column3],Table6[POINTER],MG_3[TOTAL]),"")</f>
        <v>0</v>
      </c>
      <c r="I2896">
        <f ca="1">SUM(Table6[[#This Row],[AWAL]],Table6[[#This Row],[M_3]])</f>
        <v>0</v>
      </c>
    </row>
    <row r="2897" spans="2:9" hidden="1" x14ac:dyDescent="0.25">
      <c r="B2897" t="e">
        <f ca="1">MATCH(Table6[POINTER],MG_3[Column3],0)</f>
        <v>#N/A</v>
      </c>
      <c r="C28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map2sapallwin2as120ls</v>
      </c>
      <c r="D2897" t="s">
        <v>2843</v>
      </c>
      <c r="E2897" s="1" t="s">
        <v>3329</v>
      </c>
      <c r="F2897">
        <v>0</v>
      </c>
      <c r="H2897">
        <f ca="1">_xlfn.IFNA(SUMIF(MG_3[Column3],Table6[POINTER],MG_3[TOTAL]),"")</f>
        <v>0</v>
      </c>
      <c r="I2897">
        <f ca="1">SUM(Table6[[#This Row],[AWAL]],Table6[[#This Row],[M_3]])</f>
        <v>0</v>
      </c>
    </row>
    <row r="2898" spans="2:9" hidden="1" x14ac:dyDescent="0.25">
      <c r="B2898" t="e">
        <f ca="1">MATCH(Table6[POINTER],MG_3[Column3],0)</f>
        <v>#N/A</v>
      </c>
      <c r="C28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map2015csomsi96pc</v>
      </c>
      <c r="D2898" t="s">
        <v>2844</v>
      </c>
      <c r="E2898" s="1" t="s">
        <v>3383</v>
      </c>
      <c r="F2898">
        <v>0</v>
      </c>
      <c r="H2898">
        <f ca="1">_xlfn.IFNA(SUMIF(MG_3[Column3],Table6[POINTER],MG_3[TOTAL]),"")</f>
        <v>0</v>
      </c>
      <c r="I2898">
        <f ca="1">SUM(Table6[[#This Row],[AWAL]],Table6[[#This Row],[M_3]])</f>
        <v>0</v>
      </c>
    </row>
    <row r="2899" spans="2:9" hidden="1" x14ac:dyDescent="0.25">
      <c r="B2899" t="e">
        <f ca="1">MATCH(Table6[POINTER],MG_3[Column3],0)</f>
        <v>#N/A</v>
      </c>
      <c r="C28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mapa6batik72ls</v>
      </c>
      <c r="D2899" t="s">
        <v>2845</v>
      </c>
      <c r="E2899" s="1" t="s">
        <v>3393</v>
      </c>
      <c r="F2899">
        <v>0</v>
      </c>
      <c r="H2899">
        <f ca="1">_xlfn.IFNA(SUMIF(MG_3[Column3],Table6[POINTER],MG_3[TOTAL]),"")</f>
        <v>0</v>
      </c>
      <c r="I2899">
        <f ca="1">SUM(Table6[[#This Row],[AWAL]],Table6[[#This Row],[M_3]])</f>
        <v>0</v>
      </c>
    </row>
    <row r="2900" spans="2:9" hidden="1" x14ac:dyDescent="0.25">
      <c r="B2900" t="e">
        <f ca="1">MATCH(Table6[POINTER],MG_3[Column3],0)</f>
        <v>#N/A</v>
      </c>
      <c r="C29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mapa6kotak0372ls</v>
      </c>
      <c r="D2900" t="s">
        <v>2846</v>
      </c>
      <c r="E2900" s="1" t="s">
        <v>3393</v>
      </c>
      <c r="F2900">
        <v>0</v>
      </c>
      <c r="H2900">
        <f ca="1">_xlfn.IFNA(SUMIF(MG_3[Column3],Table6[POINTER],MG_3[TOTAL]),"")</f>
        <v>0</v>
      </c>
      <c r="I2900">
        <f ca="1">SUM(Table6[[#This Row],[AWAL]],Table6[[#This Row],[M_3]])</f>
        <v>0</v>
      </c>
    </row>
    <row r="2901" spans="2:9" hidden="1" x14ac:dyDescent="0.25">
      <c r="B2901" t="e">
        <f ca="1">MATCH(Table6[POINTER],MG_3[Column3],0)</f>
        <v>#N/A</v>
      </c>
      <c r="C29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mapbatiksika600pcs</v>
      </c>
      <c r="D2901" t="s">
        <v>2847</v>
      </c>
      <c r="E2901" s="1" t="s">
        <v>3429</v>
      </c>
      <c r="F2901">
        <v>0</v>
      </c>
      <c r="H2901">
        <f ca="1">_xlfn.IFNA(SUMIF(MG_3[Column3],Table6[POINTER],MG_3[TOTAL]),"")</f>
        <v>0</v>
      </c>
      <c r="I2901">
        <f ca="1">SUM(Table6[[#This Row],[AWAL]],Table6[[#This Row],[M_3]])</f>
        <v>0</v>
      </c>
    </row>
    <row r="2902" spans="2:9" hidden="1" x14ac:dyDescent="0.25">
      <c r="B2902" t="e">
        <f ca="1">MATCH(Table6[POINTER],MG_3[Column3],0)</f>
        <v>#N/A</v>
      </c>
      <c r="C29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mapfileretbb5b59ls</v>
      </c>
      <c r="D2902" t="s">
        <v>2848</v>
      </c>
      <c r="E2902" s="1" t="s">
        <v>3767</v>
      </c>
      <c r="F2902">
        <v>0</v>
      </c>
      <c r="H2902">
        <f ca="1">_xlfn.IFNA(SUMIF(MG_3[Column3],Table6[POINTER],MG_3[TOTAL]),"")</f>
        <v>0</v>
      </c>
      <c r="I2902">
        <f ca="1">SUM(Table6[[#This Row],[AWAL]],Table6[[#This Row],[M_3]])</f>
        <v>0</v>
      </c>
    </row>
    <row r="2903" spans="2:9" hidden="1" x14ac:dyDescent="0.25">
      <c r="B2903" t="e">
        <f ca="1">MATCH(Table6[POINTER],MG_3[Column3],0)</f>
        <v>#N/A</v>
      </c>
      <c r="C29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mapfileretbb5b60ls</v>
      </c>
      <c r="D2903" t="s">
        <v>2848</v>
      </c>
      <c r="E2903" s="1" t="s">
        <v>3332</v>
      </c>
      <c r="F2903">
        <v>0</v>
      </c>
      <c r="H2903">
        <f ca="1">_xlfn.IFNA(SUMIF(MG_3[Column3],Table6[POINTER],MG_3[TOTAL]),"")</f>
        <v>0</v>
      </c>
      <c r="I2903">
        <f ca="1">SUM(Table6[[#This Row],[AWAL]],Table6[[#This Row],[M_3]])</f>
        <v>0</v>
      </c>
    </row>
    <row r="2904" spans="2:9" hidden="1" x14ac:dyDescent="0.25">
      <c r="B2904" t="e">
        <f ca="1">MATCH(Table6[POINTER],MG_3[Column3],0)</f>
        <v>#N/A</v>
      </c>
      <c r="C29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mapfileretv2b5b59ls</v>
      </c>
      <c r="D2904" t="s">
        <v>1263</v>
      </c>
      <c r="E2904" s="1" t="s">
        <v>3767</v>
      </c>
      <c r="F2904">
        <v>0</v>
      </c>
      <c r="H2904">
        <f ca="1">_xlfn.IFNA(SUMIF(MG_3[Column3],Table6[POINTER],MG_3[TOTAL]),"")</f>
        <v>0</v>
      </c>
      <c r="I2904">
        <f ca="1">SUM(Table6[[#This Row],[AWAL]],Table6[[#This Row],[M_3]])</f>
        <v>0</v>
      </c>
    </row>
    <row r="2905" spans="2:9" hidden="1" x14ac:dyDescent="0.25">
      <c r="B2905" t="e">
        <f ca="1">MATCH(Table6[POINTER],MG_3[Column3],0)</f>
        <v>#N/A</v>
      </c>
      <c r="C29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mapgagangkcg2batiknarikohj1m1b1coklat1240</v>
      </c>
      <c r="D2905" t="s">
        <v>2849</v>
      </c>
      <c r="E2905" s="1">
        <v>240</v>
      </c>
      <c r="F2905">
        <v>0</v>
      </c>
      <c r="H2905">
        <f ca="1">_xlfn.IFNA(SUMIF(MG_3[Column3],Table6[POINTER],MG_3[TOTAL]),"")</f>
        <v>0</v>
      </c>
      <c r="I2905">
        <f ca="1">SUM(Table6[[#This Row],[AWAL]],Table6[[#This Row],[M_3]])</f>
        <v>0</v>
      </c>
    </row>
    <row r="2906" spans="2:9" hidden="1" x14ac:dyDescent="0.25">
      <c r="B2906" t="e">
        <f ca="1">MATCH(Table6[POINTER],MG_3[Column3],0)</f>
        <v>#N/A</v>
      </c>
      <c r="C29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mapharmonicabatik3603120pc</v>
      </c>
      <c r="D2906" t="s">
        <v>2850</v>
      </c>
      <c r="E2906" s="1" t="s">
        <v>3385</v>
      </c>
      <c r="F2906">
        <v>0</v>
      </c>
      <c r="H2906">
        <f ca="1">_xlfn.IFNA(SUMIF(MG_3[Column3],Table6[POINTER],MG_3[TOTAL]),"")</f>
        <v>0</v>
      </c>
      <c r="I2906">
        <f ca="1">SUM(Table6[[#This Row],[AWAL]],Table6[[#This Row],[M_3]])</f>
        <v>0</v>
      </c>
    </row>
    <row r="2907" spans="2:9" hidden="1" x14ac:dyDescent="0.25">
      <c r="B2907" t="e">
        <f ca="1">MATCH(Table6[POINTER],MG_3[Column3],0)</f>
        <v>#N/A</v>
      </c>
      <c r="C29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mapjalaa5enterkcg3552k20lsn</v>
      </c>
      <c r="D2907" t="s">
        <v>2851</v>
      </c>
      <c r="E2907" s="1" t="s">
        <v>3532</v>
      </c>
      <c r="F2907">
        <v>0</v>
      </c>
      <c r="H2907">
        <f ca="1">_xlfn.IFNA(SUMIF(MG_3[Column3],Table6[POINTER],MG_3[TOTAL]),"")</f>
        <v>0</v>
      </c>
      <c r="I2907">
        <f ca="1">SUM(Table6[[#This Row],[AWAL]],Table6[[#This Row],[M_3]])</f>
        <v>0</v>
      </c>
    </row>
    <row r="2908" spans="2:9" hidden="1" x14ac:dyDescent="0.25">
      <c r="B2908" t="e">
        <f ca="1">MATCH(Table6[POINTER],MG_3[Column3],0)</f>
        <v>#N/A</v>
      </c>
      <c r="C29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mapkcg05bp50lsn</v>
      </c>
      <c r="D2908" t="s">
        <v>2852</v>
      </c>
      <c r="E2908" s="1" t="s">
        <v>3478</v>
      </c>
      <c r="F2908">
        <v>0</v>
      </c>
      <c r="H2908">
        <f ca="1">_xlfn.IFNA(SUMIF(MG_3[Column3],Table6[POINTER],MG_3[TOTAL]),"")</f>
        <v>0</v>
      </c>
      <c r="I2908">
        <f ca="1">SUM(Table6[[#This Row],[AWAL]],Table6[[#This Row],[M_3]])</f>
        <v>0</v>
      </c>
    </row>
    <row r="2909" spans="2:9" hidden="1" x14ac:dyDescent="0.25">
      <c r="B2909" t="e">
        <f ca="1">MATCH(Table6[POINTER],MG_3[Column3],0)</f>
        <v>#N/A</v>
      </c>
      <c r="C29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mapkcg2microtopwarnahj240</v>
      </c>
      <c r="D2909" t="s">
        <v>2853</v>
      </c>
      <c r="E2909" s="1">
        <v>240</v>
      </c>
      <c r="F2909">
        <v>0</v>
      </c>
      <c r="H2909">
        <f ca="1">_xlfn.IFNA(SUMIF(MG_3[Column3],Table6[POINTER],MG_3[TOTAL]),"")</f>
        <v>0</v>
      </c>
      <c r="I2909">
        <f ca="1">SUM(Table6[[#This Row],[AWAL]],Table6[[#This Row],[M_3]])</f>
        <v>0</v>
      </c>
    </row>
    <row r="2910" spans="2:9" hidden="1" x14ac:dyDescent="0.25">
      <c r="B2910" t="e">
        <f ca="1">MATCH(Table6[POINTER],MG_3[Column3],0)</f>
        <v>#N/A</v>
      </c>
      <c r="C29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mapkcgcorak2u240pcs</v>
      </c>
      <c r="D2910" t="s">
        <v>2854</v>
      </c>
      <c r="E2910" s="1" t="s">
        <v>3337</v>
      </c>
      <c r="F2910">
        <v>0</v>
      </c>
      <c r="H2910">
        <f ca="1">_xlfn.IFNA(SUMIF(MG_3[Column3],Table6[POINTER],MG_3[TOTAL]),"")</f>
        <v>0</v>
      </c>
      <c r="I2910">
        <f ca="1">SUM(Table6[[#This Row],[AWAL]],Table6[[#This Row],[M_3]])</f>
        <v>0</v>
      </c>
    </row>
    <row r="2911" spans="2:9" hidden="1" x14ac:dyDescent="0.25">
      <c r="B2911" t="e">
        <f ca="1">MATCH(Table6[POINTER],MG_3[Column3],0)</f>
        <v>#N/A</v>
      </c>
      <c r="C29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mapkcgsika05merah50lsn</v>
      </c>
      <c r="D2911" t="s">
        <v>2855</v>
      </c>
      <c r="E2911" s="1" t="s">
        <v>3478</v>
      </c>
      <c r="F2911">
        <v>0</v>
      </c>
      <c r="H2911">
        <f ca="1">_xlfn.IFNA(SUMIF(MG_3[Column3],Table6[POINTER],MG_3[TOTAL]),"")</f>
        <v>0</v>
      </c>
      <c r="I2911">
        <f ca="1">SUM(Table6[[#This Row],[AWAL]],Table6[[#This Row],[M_3]])</f>
        <v>0</v>
      </c>
    </row>
    <row r="2912" spans="2:9" hidden="1" x14ac:dyDescent="0.25">
      <c r="B2912" t="e">
        <f ca="1">MATCH(Table6[POINTER],MG_3[Column3],0)</f>
        <v>#N/A</v>
      </c>
      <c r="C29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mapkcgsika1p50lsn</v>
      </c>
      <c r="D2912" t="s">
        <v>2856</v>
      </c>
      <c r="E2912" s="1" t="s">
        <v>3478</v>
      </c>
      <c r="F2912">
        <v>0</v>
      </c>
      <c r="H2912">
        <f ca="1">_xlfn.IFNA(SUMIF(MG_3[Column3],Table6[POINTER],MG_3[TOTAL]),"")</f>
        <v>0</v>
      </c>
      <c r="I2912">
        <f ca="1">SUM(Table6[[#This Row],[AWAL]],Table6[[#This Row],[M_3]])</f>
        <v>0</v>
      </c>
    </row>
    <row r="2913" spans="2:9" hidden="1" x14ac:dyDescent="0.25">
      <c r="B2913" t="e">
        <f ca="1">MATCH(Table6[POINTER],MG_3[Column3],0)</f>
        <v>#N/A</v>
      </c>
      <c r="C29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maplb60lsn</v>
      </c>
      <c r="D2913" t="s">
        <v>2857</v>
      </c>
      <c r="E2913" s="1" t="s">
        <v>3433</v>
      </c>
      <c r="F2913">
        <v>0</v>
      </c>
      <c r="H2913">
        <f ca="1">_xlfn.IFNA(SUMIF(MG_3[Column3],Table6[POINTER],MG_3[TOTAL]),"")</f>
        <v>0</v>
      </c>
      <c r="I2913">
        <f ca="1">SUM(Table6[[#This Row],[AWAL]],Table6[[#This Row],[M_3]])</f>
        <v>0</v>
      </c>
    </row>
    <row r="2914" spans="2:9" hidden="1" x14ac:dyDescent="0.25">
      <c r="B2914" t="e">
        <f ca="1">MATCH(Table6[POINTER],MG_3[Column3],0)</f>
        <v>#N/A</v>
      </c>
      <c r="C29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maplhj60lsn</v>
      </c>
      <c r="D2914" t="s">
        <v>2858</v>
      </c>
      <c r="E2914" s="1" t="s">
        <v>3433</v>
      </c>
      <c r="F2914">
        <v>0</v>
      </c>
      <c r="H2914">
        <f ca="1">_xlfn.IFNA(SUMIF(MG_3[Column3],Table6[POINTER],MG_3[TOTAL]),"")</f>
        <v>0</v>
      </c>
      <c r="I2914">
        <f ca="1">SUM(Table6[[#This Row],[AWAL]],Table6[[#This Row],[M_3]])</f>
        <v>0</v>
      </c>
    </row>
    <row r="2915" spans="2:9" hidden="1" x14ac:dyDescent="0.25">
      <c r="B2915" t="e">
        <f ca="1">MATCH(Table6[POINTER],MG_3[Column3],0)</f>
        <v>#N/A</v>
      </c>
      <c r="C29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maplk60lsn</v>
      </c>
      <c r="D2915" t="s">
        <v>2859</v>
      </c>
      <c r="E2915" s="1" t="s">
        <v>3433</v>
      </c>
      <c r="F2915">
        <v>0</v>
      </c>
      <c r="H2915">
        <f ca="1">_xlfn.IFNA(SUMIF(MG_3[Column3],Table6[POINTER],MG_3[TOTAL]),"")</f>
        <v>0</v>
      </c>
      <c r="I2915">
        <f ca="1">SUM(Table6[[#This Row],[AWAL]],Table6[[#This Row],[M_3]])</f>
        <v>0</v>
      </c>
    </row>
    <row r="2916" spans="2:9" hidden="1" x14ac:dyDescent="0.25">
      <c r="B2916" t="e">
        <f ca="1">MATCH(Table6[POINTER],MG_3[Column3],0)</f>
        <v>#N/A</v>
      </c>
      <c r="C29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maplm60lsn</v>
      </c>
      <c r="D2916" t="s">
        <v>2860</v>
      </c>
      <c r="E2916" s="1" t="s">
        <v>3433</v>
      </c>
      <c r="F2916">
        <v>0</v>
      </c>
      <c r="H2916">
        <f ca="1">_xlfn.IFNA(SUMIF(MG_3[Column3],Table6[POINTER],MG_3[TOTAL]),"")</f>
        <v>0</v>
      </c>
      <c r="I2916">
        <f ca="1">SUM(Table6[[#This Row],[AWAL]],Table6[[#This Row],[M_3]])</f>
        <v>0</v>
      </c>
    </row>
    <row r="2917" spans="2:9" hidden="1" x14ac:dyDescent="0.25">
      <c r="B2917" t="e">
        <f ca="1">MATCH(Table6[POINTER],MG_3[Column3],0)</f>
        <v>#N/A</v>
      </c>
      <c r="C29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maplmerahvtro100ls</v>
      </c>
      <c r="D2917" t="s">
        <v>2861</v>
      </c>
      <c r="E2917" s="1" t="s">
        <v>3318</v>
      </c>
      <c r="F2917">
        <v>0</v>
      </c>
      <c r="H2917">
        <f ca="1">_xlfn.IFNA(SUMIF(MG_3[Column3],Table6[POINTER],MG_3[TOTAL]),"")</f>
        <v>0</v>
      </c>
      <c r="I2917">
        <f ca="1">SUM(Table6[[#This Row],[AWAL]],Table6[[#This Row],[M_3]])</f>
        <v>0</v>
      </c>
    </row>
    <row r="2918" spans="2:9" hidden="1" x14ac:dyDescent="0.25">
      <c r="B2918" t="e">
        <f ca="1">MATCH(Table6[POINTER],MG_3[Column3],0)</f>
        <v>#N/A</v>
      </c>
      <c r="C29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maplsikaa105fbiru60lsn</v>
      </c>
      <c r="D2918" t="s">
        <v>2862</v>
      </c>
      <c r="E2918" s="1" t="s">
        <v>3433</v>
      </c>
      <c r="F2918">
        <v>0</v>
      </c>
      <c r="H2918">
        <f ca="1">_xlfn.IFNA(SUMIF(MG_3[Column3],Table6[POINTER],MG_3[TOTAL]),"")</f>
        <v>0</v>
      </c>
      <c r="I2918">
        <f ca="1">SUM(Table6[[#This Row],[AWAL]],Table6[[#This Row],[M_3]])</f>
        <v>0</v>
      </c>
    </row>
    <row r="2919" spans="2:9" hidden="1" x14ac:dyDescent="0.25">
      <c r="B2919" t="e">
        <f ca="1">MATCH(Table6[POINTER],MG_3[Column3],0)</f>
        <v>#N/A</v>
      </c>
      <c r="C29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maplsikaputih27m260lsn</v>
      </c>
      <c r="D2919" t="s">
        <v>2863</v>
      </c>
      <c r="E2919" s="1" t="s">
        <v>3433</v>
      </c>
      <c r="F2919">
        <v>0</v>
      </c>
      <c r="H2919">
        <f ca="1">_xlfn.IFNA(SUMIF(MG_3[Column3],Table6[POINTER],MG_3[TOTAL]),"")</f>
        <v>0</v>
      </c>
      <c r="I2919">
        <f ca="1">SUM(Table6[[#This Row],[AWAL]],Table6[[#This Row],[M_3]])</f>
        <v>0</v>
      </c>
    </row>
    <row r="2920" spans="2:9" hidden="1" x14ac:dyDescent="0.25">
      <c r="B2920" t="e">
        <f ca="1">MATCH(Table6[POINTER],MG_3[Column3],0)</f>
        <v>#N/A</v>
      </c>
      <c r="C29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mapresletingjalablkm20lsn</v>
      </c>
      <c r="D2920" t="s">
        <v>2864</v>
      </c>
      <c r="E2920" s="1" t="s">
        <v>3532</v>
      </c>
      <c r="F2920">
        <v>0</v>
      </c>
      <c r="H2920">
        <f ca="1">_xlfn.IFNA(SUMIF(MG_3[Column3],Table6[POINTER],MG_3[TOTAL]),"")</f>
        <v>0</v>
      </c>
      <c r="I2920">
        <f ca="1">SUM(Table6[[#This Row],[AWAL]],Table6[[#This Row],[M_3]])</f>
        <v>0</v>
      </c>
    </row>
    <row r="2921" spans="2:9" hidden="1" x14ac:dyDescent="0.25">
      <c r="B2921" t="e">
        <f ca="1">MATCH(Table6[POINTER],MG_3[Column3],0)</f>
        <v>#N/A</v>
      </c>
      <c r="C29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mapresletingjalahijau20lsn</v>
      </c>
      <c r="D2921" t="s">
        <v>2865</v>
      </c>
      <c r="E2921" s="1" t="s">
        <v>3532</v>
      </c>
      <c r="F2921">
        <v>0</v>
      </c>
      <c r="H2921">
        <f ca="1">_xlfn.IFNA(SUMIF(MG_3[Column3],Table6[POINTER],MG_3[TOTAL]),"")</f>
        <v>0</v>
      </c>
      <c r="I2921">
        <f ca="1">SUM(Table6[[#This Row],[AWAL]],Table6[[#This Row],[M_3]])</f>
        <v>0</v>
      </c>
    </row>
    <row r="2922" spans="2:9" hidden="1" x14ac:dyDescent="0.25">
      <c r="B2922" t="e">
        <f ca="1">MATCH(Table6[POINTER],MG_3[Column3],0)</f>
        <v>#N/A</v>
      </c>
      <c r="C29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maptalisikaac06biru50lsn</v>
      </c>
      <c r="D2922" t="s">
        <v>2866</v>
      </c>
      <c r="E2922" s="1" t="s">
        <v>3478</v>
      </c>
      <c r="F2922">
        <v>0</v>
      </c>
      <c r="H2922">
        <f ca="1">_xlfn.IFNA(SUMIF(MG_3[Column3],Table6[POINTER],MG_3[TOTAL]),"")</f>
        <v>0</v>
      </c>
      <c r="I2922">
        <f ca="1">SUM(Table6[[#This Row],[AWAL]],Table6[[#This Row],[M_3]])</f>
        <v>0</v>
      </c>
    </row>
    <row r="2923" spans="2:9" hidden="1" x14ac:dyDescent="0.25">
      <c r="B2923" t="e">
        <f ca="1">MATCH(Table6[POINTER],MG_3[Column3],0)</f>
        <v>#N/A</v>
      </c>
      <c r="C29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maptopla20lb60pcs</v>
      </c>
      <c r="D2923" t="s">
        <v>2867</v>
      </c>
      <c r="E2923" s="1" t="s">
        <v>3440</v>
      </c>
      <c r="F2923">
        <v>0</v>
      </c>
      <c r="H2923">
        <f ca="1">_xlfn.IFNA(SUMIF(MG_3[Column3],Table6[POINTER],MG_3[TOTAL]),"")</f>
        <v>0</v>
      </c>
      <c r="I2923">
        <f ca="1">SUM(Table6[[#This Row],[AWAL]],Table6[[#This Row],[M_3]])</f>
        <v>0</v>
      </c>
    </row>
    <row r="2924" spans="2:9" hidden="1" x14ac:dyDescent="0.25">
      <c r="B2924" t="e">
        <f ca="1">MATCH(Table6[POINTER],MG_3[Column3],0)</f>
        <v>#N/A</v>
      </c>
      <c r="C29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maptopla3080hj240pcs</v>
      </c>
      <c r="D2924" t="s">
        <v>2868</v>
      </c>
      <c r="E2924" s="1" t="s">
        <v>3337</v>
      </c>
      <c r="F2924">
        <v>0</v>
      </c>
      <c r="H2924">
        <f ca="1">_xlfn.IFNA(SUMIF(MG_3[Column3],Table6[POINTER],MG_3[TOTAL]),"")</f>
        <v>0</v>
      </c>
      <c r="I2924">
        <f ca="1">SUM(Table6[[#This Row],[AWAL]],Table6[[#This Row],[M_3]])</f>
        <v>0</v>
      </c>
    </row>
    <row r="2925" spans="2:9" hidden="1" x14ac:dyDescent="0.25">
      <c r="B2925" t="e">
        <f ca="1">MATCH(Table6[POINTER],MG_3[Column3],0)</f>
        <v>#N/A</v>
      </c>
      <c r="C29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maptopla3080k240pcs</v>
      </c>
      <c r="D2925" t="s">
        <v>2869</v>
      </c>
      <c r="E2925" s="1" t="s">
        <v>3337</v>
      </c>
      <c r="F2925">
        <v>0</v>
      </c>
      <c r="H2925">
        <f ca="1">_xlfn.IFNA(SUMIF(MG_3[Column3],Table6[POINTER],MG_3[TOTAL]),"")</f>
        <v>0</v>
      </c>
      <c r="I2925">
        <f ca="1">SUM(Table6[[#This Row],[AWAL]],Table6[[#This Row],[M_3]])</f>
        <v>0</v>
      </c>
    </row>
    <row r="2926" spans="2:9" hidden="1" x14ac:dyDescent="0.25">
      <c r="B2926" t="e">
        <f ca="1">MATCH(Table6[POINTER],MG_3[Column3],0)</f>
        <v>#N/A</v>
      </c>
      <c r="C29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maptopla3090m1ungu1orange1240pcs</v>
      </c>
      <c r="D2926" t="s">
        <v>2870</v>
      </c>
      <c r="E2926" s="1" t="s">
        <v>3337</v>
      </c>
      <c r="F2926">
        <v>0</v>
      </c>
      <c r="H2926">
        <f ca="1">_xlfn.IFNA(SUMIF(MG_3[Column3],Table6[POINTER],MG_3[TOTAL]),"")</f>
        <v>0</v>
      </c>
      <c r="I2926">
        <f ca="1">SUM(Table6[[#This Row],[AWAL]],Table6[[#This Row],[M_3]])</f>
        <v>0</v>
      </c>
    </row>
    <row r="2927" spans="2:9" hidden="1" x14ac:dyDescent="0.25">
      <c r="B2927" t="e">
        <f ca="1">MATCH(Table6[POINTER],MG_3[Column3],0)</f>
        <v>#N/A</v>
      </c>
      <c r="C29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maptopla40lb60pc</v>
      </c>
      <c r="D2927" t="s">
        <v>2871</v>
      </c>
      <c r="E2927" s="1" t="s">
        <v>3316</v>
      </c>
      <c r="F2927">
        <v>0</v>
      </c>
      <c r="H2927">
        <f ca="1">_xlfn.IFNA(SUMIF(MG_3[Column3],Table6[POINTER],MG_3[TOTAL]),"")</f>
        <v>0</v>
      </c>
      <c r="I2927">
        <f ca="1">SUM(Table6[[#This Row],[AWAL]],Table6[[#This Row],[M_3]])</f>
        <v>0</v>
      </c>
    </row>
    <row r="2928" spans="2:9" hidden="1" x14ac:dyDescent="0.25">
      <c r="B2928" t="e">
        <f ca="1">MATCH(Table6[POINTER],MG_3[Column3],0)</f>
        <v>#N/A</v>
      </c>
      <c r="C29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maptopla60lb60pc</v>
      </c>
      <c r="D2928" t="s">
        <v>2872</v>
      </c>
      <c r="E2928" s="1" t="s">
        <v>3316</v>
      </c>
      <c r="F2928">
        <v>0</v>
      </c>
      <c r="H2928">
        <f ca="1">_xlfn.IFNA(SUMIF(MG_3[Column3],Table6[POINTER],MG_3[TOTAL]),"")</f>
        <v>0</v>
      </c>
      <c r="I2928">
        <f ca="1">SUM(Table6[[#This Row],[AWAL]],Table6[[#This Row],[M_3]])</f>
        <v>0</v>
      </c>
    </row>
    <row r="2929" spans="2:9" hidden="1" x14ac:dyDescent="0.25">
      <c r="B2929" t="e">
        <f ca="1">MATCH(Table6[POINTER],MG_3[Column3],0)</f>
        <v>#N/A</v>
      </c>
      <c r="C29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mapzipperbindera5kotaktopla160ls</v>
      </c>
      <c r="D2929" t="s">
        <v>2873</v>
      </c>
      <c r="E2929" s="1" t="s">
        <v>3428</v>
      </c>
      <c r="F2929">
        <v>0</v>
      </c>
      <c r="H2929">
        <f ca="1">_xlfn.IFNA(SUMIF(MG_3[Column3],Table6[POINTER],MG_3[TOTAL]),"")</f>
        <v>0</v>
      </c>
      <c r="I2929">
        <f ca="1">SUM(Table6[[#This Row],[AWAL]],Table6[[#This Row],[M_3]])</f>
        <v>0</v>
      </c>
    </row>
    <row r="2930" spans="2:9" hidden="1" x14ac:dyDescent="0.25">
      <c r="B2930" t="e">
        <f ca="1">MATCH(Table6[POINTER],MG_3[Column3],0)</f>
        <v>#N/A</v>
      </c>
      <c r="C29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mapzipperjalabrbiasa240pcs</v>
      </c>
      <c r="D2930" t="s">
        <v>2874</v>
      </c>
      <c r="E2930" s="1" t="s">
        <v>3337</v>
      </c>
      <c r="F2930">
        <v>0</v>
      </c>
      <c r="H2930">
        <f ca="1">_xlfn.IFNA(SUMIF(MG_3[Column3],Table6[POINTER],MG_3[TOTAL]),"")</f>
        <v>0</v>
      </c>
      <c r="I2930">
        <f ca="1">SUM(Table6[[#This Row],[AWAL]],Table6[[#This Row],[M_3]])</f>
        <v>0</v>
      </c>
    </row>
    <row r="2931" spans="2:9" hidden="1" x14ac:dyDescent="0.25">
      <c r="B2931" t="e">
        <f ca="1">MATCH(Table6[POINTER],MG_3[Column3],0)</f>
        <v>#N/A</v>
      </c>
      <c r="C29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mapzipperjalahjbiasaresleting2b1240pcs</v>
      </c>
      <c r="D2931" t="s">
        <v>2875</v>
      </c>
      <c r="E2931" s="1" t="s">
        <v>3337</v>
      </c>
      <c r="F2931">
        <v>0</v>
      </c>
      <c r="H2931">
        <f ca="1">_xlfn.IFNA(SUMIF(MG_3[Column3],Table6[POINTER],MG_3[TOTAL]),"")</f>
        <v>0</v>
      </c>
      <c r="I2931">
        <f ca="1">SUM(Table6[[#This Row],[AWAL]],Table6[[#This Row],[M_3]])</f>
        <v>0</v>
      </c>
    </row>
    <row r="2932" spans="2:9" hidden="1" x14ac:dyDescent="0.25">
      <c r="B2932" t="e">
        <f ca="1">MATCH(Table6[POINTER],MG_3[Column3],0)</f>
        <v>#N/A</v>
      </c>
      <c r="C29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mapzipperkancinghj240</v>
      </c>
      <c r="D2932" t="s">
        <v>2876</v>
      </c>
      <c r="E2932" s="1">
        <v>240</v>
      </c>
      <c r="F2932">
        <v>0</v>
      </c>
      <c r="H2932">
        <f ca="1">_xlfn.IFNA(SUMIF(MG_3[Column3],Table6[POINTER],MG_3[TOTAL]),"")</f>
        <v>0</v>
      </c>
      <c r="I2932">
        <f ca="1">SUM(Table6[[#This Row],[AWAL]],Table6[[#This Row],[M_3]])</f>
        <v>0</v>
      </c>
    </row>
    <row r="2933" spans="2:9" hidden="1" x14ac:dyDescent="0.25">
      <c r="B2933" t="e">
        <f ca="1">MATCH(Table6[POINTER],MG_3[Column3],0)</f>
        <v>#N/A</v>
      </c>
      <c r="C29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mapzipperretjalamr240</v>
      </c>
      <c r="D2933" t="s">
        <v>2877</v>
      </c>
      <c r="E2933" s="1">
        <v>240</v>
      </c>
      <c r="F2933">
        <v>0</v>
      </c>
      <c r="H2933">
        <f ca="1">_xlfn.IFNA(SUMIF(MG_3[Column3],Table6[POINTER],MG_3[TOTAL]),"")</f>
        <v>0</v>
      </c>
      <c r="I2933">
        <f ca="1">SUM(Table6[[#This Row],[AWAL]],Table6[[#This Row],[M_3]])</f>
        <v>0</v>
      </c>
    </row>
    <row r="2934" spans="2:9" hidden="1" x14ac:dyDescent="0.25">
      <c r="B2934" t="e">
        <f ca="1">MATCH(Table6[POINTER],MG_3[Column3],0)</f>
        <v>#N/A</v>
      </c>
      <c r="C29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maskerbonus50pcs</v>
      </c>
      <c r="D2934" t="s">
        <v>2878</v>
      </c>
      <c r="E2934" s="1" t="s">
        <v>3768</v>
      </c>
      <c r="F2934">
        <v>0</v>
      </c>
      <c r="H2934">
        <f ca="1">_xlfn.IFNA(SUMIF(MG_3[Column3],Table6[POINTER],MG_3[TOTAL]),"")</f>
        <v>0</v>
      </c>
      <c r="I2934">
        <f ca="1">SUM(Table6[[#This Row],[AWAL]],Table6[[#This Row],[M_3]])</f>
        <v>0</v>
      </c>
    </row>
    <row r="2935" spans="2:9" hidden="1" x14ac:dyDescent="0.25">
      <c r="B2935" t="e">
        <f ca="1">MATCH(Table6[POINTER],MG_3[Column3],0)</f>
        <v>#N/A</v>
      </c>
      <c r="C29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maskertcare50dos</v>
      </c>
      <c r="D2935" t="s">
        <v>2879</v>
      </c>
      <c r="E2935" s="1" t="s">
        <v>3769</v>
      </c>
      <c r="F2935">
        <v>0</v>
      </c>
      <c r="H2935">
        <f ca="1">_xlfn.IFNA(SUMIF(MG_3[Column3],Table6[POINTER],MG_3[TOTAL]),"")</f>
        <v>0</v>
      </c>
      <c r="I2935">
        <f ca="1">SUM(Table6[[#This Row],[AWAL]],Table6[[#This Row],[M_3]])</f>
        <v>0</v>
      </c>
    </row>
    <row r="2936" spans="2:9" hidden="1" x14ac:dyDescent="0.25">
      <c r="B2936" t="e">
        <f ca="1">MATCH(Table6[POINTER],MG_3[Column3],0)</f>
        <v>#N/A</v>
      </c>
      <c r="C29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mechpeng9001144lsn</v>
      </c>
      <c r="D2936" t="s">
        <v>2880</v>
      </c>
      <c r="E2936" s="1" t="s">
        <v>3444</v>
      </c>
      <c r="F2936">
        <v>0</v>
      </c>
      <c r="H2936">
        <f ca="1">_xlfn.IFNA(SUMIF(MG_3[Column3],Table6[POINTER],MG_3[TOTAL]),"")</f>
        <v>0</v>
      </c>
      <c r="I2936">
        <f ca="1">SUM(Table6[[#This Row],[AWAL]],Table6[[#This Row],[M_3]])</f>
        <v>0</v>
      </c>
    </row>
    <row r="2937" spans="2:9" hidden="1" x14ac:dyDescent="0.25">
      <c r="B2937" t="e">
        <f ca="1">MATCH(Table6[POINTER],MG_3[Column3],0)</f>
        <v>#N/A</v>
      </c>
      <c r="C29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mechpeng9002144lsn</v>
      </c>
      <c r="D2937" t="s">
        <v>2881</v>
      </c>
      <c r="E2937" s="1" t="s">
        <v>3444</v>
      </c>
      <c r="F2937">
        <v>0</v>
      </c>
      <c r="H2937">
        <f ca="1">_xlfn.IFNA(SUMIF(MG_3[Column3],Table6[POINTER],MG_3[TOTAL]),"")</f>
        <v>0</v>
      </c>
      <c r="I2937">
        <f ca="1">SUM(Table6[[#This Row],[AWAL]],Table6[[#This Row],[M_3]])</f>
        <v>0</v>
      </c>
    </row>
    <row r="2938" spans="2:9" hidden="1" x14ac:dyDescent="0.25">
      <c r="B2938" t="e">
        <f ca="1">MATCH(Table6[POINTER],MG_3[Column3],0)</f>
        <v>#N/A</v>
      </c>
      <c r="C29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mechpeng9003144lsn</v>
      </c>
      <c r="D2938" t="s">
        <v>2882</v>
      </c>
      <c r="E2938" s="1" t="s">
        <v>3444</v>
      </c>
      <c r="F2938">
        <v>0</v>
      </c>
      <c r="H2938">
        <f ca="1">_xlfn.IFNA(SUMIF(MG_3[Column3],Table6[POINTER],MG_3[TOTAL]),"")</f>
        <v>0</v>
      </c>
      <c r="I2938">
        <f ca="1">SUM(Table6[[#This Row],[AWAL]],Table6[[#This Row],[M_3]])</f>
        <v>0</v>
      </c>
    </row>
    <row r="2939" spans="2:9" hidden="1" x14ac:dyDescent="0.25">
      <c r="B2939" t="e">
        <f ca="1">MATCH(Table6[POINTER],MG_3[Column3],0)</f>
        <v>#N/A</v>
      </c>
      <c r="C29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mechpeng9004144lsn</v>
      </c>
      <c r="D2939" t="s">
        <v>2883</v>
      </c>
      <c r="E2939" s="1" t="s">
        <v>3444</v>
      </c>
      <c r="F2939">
        <v>0</v>
      </c>
      <c r="H2939">
        <f ca="1">_xlfn.IFNA(SUMIF(MG_3[Column3],Table6[POINTER],MG_3[TOTAL]),"")</f>
        <v>0</v>
      </c>
      <c r="I2939">
        <f ca="1">SUM(Table6[[#This Row],[AWAL]],Table6[[#This Row],[M_3]])</f>
        <v>0</v>
      </c>
    </row>
    <row r="2940" spans="2:9" hidden="1" x14ac:dyDescent="0.25">
      <c r="B2940" t="e">
        <f ca="1">MATCH(Table6[POINTER],MG_3[Column3],0)</f>
        <v>#N/A</v>
      </c>
      <c r="C29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mechpeng9005144lsn</v>
      </c>
      <c r="D2940" t="s">
        <v>2884</v>
      </c>
      <c r="E2940" s="1" t="s">
        <v>3444</v>
      </c>
      <c r="F2940">
        <v>0</v>
      </c>
      <c r="H2940">
        <f ca="1">_xlfn.IFNA(SUMIF(MG_3[Column3],Table6[POINTER],MG_3[TOTAL]),"")</f>
        <v>0</v>
      </c>
      <c r="I2940">
        <f ca="1">SUM(Table6[[#This Row],[AWAL]],Table6[[#This Row],[M_3]])</f>
        <v>0</v>
      </c>
    </row>
    <row r="2941" spans="2:9" hidden="1" x14ac:dyDescent="0.25">
      <c r="B2941" t="e">
        <f ca="1">MATCH(Table6[POINTER],MG_3[Column3],0)</f>
        <v>#N/A</v>
      </c>
      <c r="C29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mechpentizo030d96lsn</v>
      </c>
      <c r="D2941" t="s">
        <v>2885</v>
      </c>
      <c r="E2941" s="1" t="s">
        <v>3469</v>
      </c>
      <c r="F2941">
        <v>0</v>
      </c>
      <c r="H2941">
        <f ca="1">_xlfn.IFNA(SUMIF(MG_3[Column3],Table6[POINTER],MG_3[TOTAL]),"")</f>
        <v>0</v>
      </c>
      <c r="I2941">
        <f ca="1">SUM(Table6[[#This Row],[AWAL]],Table6[[#This Row],[M_3]])</f>
        <v>0</v>
      </c>
    </row>
    <row r="2942" spans="2:9" hidden="1" x14ac:dyDescent="0.25">
      <c r="B2942" t="e">
        <f ca="1">MATCH(Table6[POINTER],MG_3[Column3],0)</f>
        <v>#N/A</v>
      </c>
      <c r="C29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mechpentizo20tm030a196lsn</v>
      </c>
      <c r="D2942" t="s">
        <v>2886</v>
      </c>
      <c r="E2942" s="1" t="s">
        <v>3469</v>
      </c>
      <c r="F2942">
        <v>0</v>
      </c>
      <c r="H2942">
        <f ca="1">_xlfn.IFNA(SUMIF(MG_3[Column3],Table6[POINTER],MG_3[TOTAL]),"")</f>
        <v>0</v>
      </c>
      <c r="I2942">
        <f ca="1">SUM(Table6[[#This Row],[AWAL]],Table6[[#This Row],[M_3]])</f>
        <v>0</v>
      </c>
    </row>
    <row r="2943" spans="2:9" hidden="1" x14ac:dyDescent="0.25">
      <c r="B2943" t="e">
        <f ca="1">MATCH(Table6[POINTER],MG_3[Column3],0)</f>
        <v>#N/A</v>
      </c>
      <c r="C29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mechpentizo20tm030c96lsn</v>
      </c>
      <c r="D2943" t="s">
        <v>2887</v>
      </c>
      <c r="E2943" s="1" t="s">
        <v>3469</v>
      </c>
      <c r="F2943">
        <v>0</v>
      </c>
      <c r="H2943">
        <f ca="1">_xlfn.IFNA(SUMIF(MG_3[Column3],Table6[POINTER],MG_3[TOTAL]),"")</f>
        <v>0</v>
      </c>
      <c r="I2943">
        <f ca="1">SUM(Table6[[#This Row],[AWAL]],Table6[[#This Row],[M_3]])</f>
        <v>0</v>
      </c>
    </row>
    <row r="2944" spans="2:9" hidden="1" x14ac:dyDescent="0.25">
      <c r="B2944" t="e">
        <f ca="1">MATCH(Table6[POINTER],MG_3[Column3],0)</f>
        <v>#N/A</v>
      </c>
      <c r="C29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mechpentizo20tm030f96lsn</v>
      </c>
      <c r="D2944" t="s">
        <v>3306</v>
      </c>
      <c r="E2944" s="1" t="s">
        <v>3469</v>
      </c>
      <c r="F2944">
        <v>0</v>
      </c>
      <c r="H2944">
        <f ca="1">_xlfn.IFNA(SUMIF(MG_3[Column3],Table6[POINTER],MG_3[TOTAL]),"")</f>
        <v>0</v>
      </c>
      <c r="I2944">
        <f ca="1">SUM(Table6[[#This Row],[AWAL]],Table6[[#This Row],[M_3]])</f>
        <v>0</v>
      </c>
    </row>
    <row r="2945" spans="2:9" hidden="1" x14ac:dyDescent="0.25">
      <c r="B2945" t="e">
        <f ca="1">MATCH(Table6[POINTER],MG_3[Column3],0)</f>
        <v>#N/A</v>
      </c>
      <c r="C29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mechpentizo20tm030h96lsn</v>
      </c>
      <c r="D2945" t="s">
        <v>3307</v>
      </c>
      <c r="E2945" s="1" t="s">
        <v>3469</v>
      </c>
      <c r="F2945">
        <v>0</v>
      </c>
      <c r="H2945">
        <f ca="1">_xlfn.IFNA(SUMIF(MG_3[Column3],Table6[POINTER],MG_3[TOTAL]),"")</f>
        <v>0</v>
      </c>
      <c r="I2945">
        <f ca="1">SUM(Table6[[#This Row],[AWAL]],Table6[[#This Row],[M_3]])</f>
        <v>0</v>
      </c>
    </row>
    <row r="2946" spans="2:9" hidden="1" x14ac:dyDescent="0.25">
      <c r="B2946" t="e">
        <f ca="1">MATCH(Table6[POINTER],MG_3[Column3],0)</f>
        <v>#N/A</v>
      </c>
      <c r="C29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mechpenvanco521144ls</v>
      </c>
      <c r="D2946" t="s">
        <v>2888</v>
      </c>
      <c r="E2946" s="1" t="s">
        <v>3359</v>
      </c>
      <c r="F2946">
        <v>0</v>
      </c>
      <c r="H2946">
        <f ca="1">_xlfn.IFNA(SUMIF(MG_3[Column3],Table6[POINTER],MG_3[TOTAL]),"")</f>
        <v>0</v>
      </c>
      <c r="I2946">
        <f ca="1">SUM(Table6[[#This Row],[AWAL]],Table6[[#This Row],[M_3]])</f>
        <v>0</v>
      </c>
    </row>
    <row r="2947" spans="2:9" hidden="1" x14ac:dyDescent="0.25">
      <c r="B2947" t="e">
        <f ca="1">MATCH(Table6[POINTER],MG_3[Column3],0)</f>
        <v>#N/A</v>
      </c>
      <c r="C29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mechpensil039c96lsn</v>
      </c>
      <c r="D2947" t="s">
        <v>2889</v>
      </c>
      <c r="E2947" s="1" t="s">
        <v>3469</v>
      </c>
      <c r="F2947">
        <v>0</v>
      </c>
      <c r="H2947">
        <f ca="1">_xlfn.IFNA(SUMIF(MG_3[Column3],Table6[POINTER],MG_3[TOTAL]),"")</f>
        <v>0</v>
      </c>
      <c r="I2947">
        <f ca="1">SUM(Table6[[#This Row],[AWAL]],Table6[[#This Row],[M_3]])</f>
        <v>0</v>
      </c>
    </row>
    <row r="2948" spans="2:9" hidden="1" x14ac:dyDescent="0.25">
      <c r="B2948" t="e">
        <f ca="1">MATCH(Table6[POINTER],MG_3[Column3],0)</f>
        <v>#N/A</v>
      </c>
      <c r="C29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mechpensilg0930672pak</v>
      </c>
      <c r="D2948" t="s">
        <v>2890</v>
      </c>
      <c r="E2948" s="1" t="s">
        <v>3770</v>
      </c>
      <c r="F2948">
        <v>0</v>
      </c>
      <c r="H2948">
        <f ca="1">_xlfn.IFNA(SUMIF(MG_3[Column3],Table6[POINTER],MG_3[TOTAL]),"")</f>
        <v>0</v>
      </c>
      <c r="I2948">
        <f ca="1">SUM(Table6[[#This Row],[AWAL]],Table6[[#This Row],[M_3]])</f>
        <v>0</v>
      </c>
    </row>
    <row r="2949" spans="2:9" hidden="1" x14ac:dyDescent="0.25">
      <c r="B2949" t="e">
        <f ca="1">MATCH(Table6[POINTER],MG_3[Column3],0)</f>
        <v>#N/A</v>
      </c>
      <c r="C29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mechpensilg0930972pak</v>
      </c>
      <c r="D2949" t="s">
        <v>2891</v>
      </c>
      <c r="E2949" s="1" t="s">
        <v>3770</v>
      </c>
      <c r="F2949">
        <v>0</v>
      </c>
      <c r="H2949">
        <f ca="1">_xlfn.IFNA(SUMIF(MG_3[Column3],Table6[POINTER],MG_3[TOTAL]),"")</f>
        <v>0</v>
      </c>
      <c r="I2949">
        <f ca="1">SUM(Table6[[#This Row],[AWAL]],Table6[[#This Row],[M_3]])</f>
        <v>0</v>
      </c>
    </row>
    <row r="2950" spans="2:9" hidden="1" x14ac:dyDescent="0.25">
      <c r="B2950" t="e">
        <f ca="1">MATCH(Table6[POINTER],MG_3[Column3],0)</f>
        <v>#N/A</v>
      </c>
      <c r="C29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mechpensilg930772pak</v>
      </c>
      <c r="D2950" t="s">
        <v>2892</v>
      </c>
      <c r="E2950" s="1" t="s">
        <v>3770</v>
      </c>
      <c r="F2950">
        <v>0</v>
      </c>
      <c r="H2950">
        <f ca="1">_xlfn.IFNA(SUMIF(MG_3[Column3],Table6[POINTER],MG_3[TOTAL]),"")</f>
        <v>0</v>
      </c>
      <c r="I2950">
        <f ca="1">SUM(Table6[[#This Row],[AWAL]],Table6[[#This Row],[M_3]])</f>
        <v>0</v>
      </c>
    </row>
    <row r="2951" spans="2:9" hidden="1" x14ac:dyDescent="0.25">
      <c r="B2951" t="e">
        <f ca="1">MATCH(Table6[POINTER],MG_3[Column3],0)</f>
        <v>#N/A</v>
      </c>
      <c r="C29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mechpensiltizo030def96lsn</v>
      </c>
      <c r="D2951" t="s">
        <v>2893</v>
      </c>
      <c r="E2951" s="1" t="s">
        <v>3469</v>
      </c>
      <c r="F2951">
        <v>0</v>
      </c>
      <c r="H2951">
        <f ca="1">_xlfn.IFNA(SUMIF(MG_3[Column3],Table6[POINTER],MG_3[TOTAL]),"")</f>
        <v>0</v>
      </c>
      <c r="I2951">
        <f ca="1">SUM(Table6[[#This Row],[AWAL]],Table6[[#This Row],[M_3]])</f>
        <v>0</v>
      </c>
    </row>
    <row r="2952" spans="2:9" hidden="1" x14ac:dyDescent="0.25">
      <c r="B2952" t="e">
        <f ca="1">MATCH(Table6[POINTER],MG_3[Column3],0)</f>
        <v>#N/A</v>
      </c>
      <c r="C29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mechtizo030a1030b96lsn</v>
      </c>
      <c r="D2952" t="s">
        <v>2895</v>
      </c>
      <c r="E2952" s="1" t="s">
        <v>3469</v>
      </c>
      <c r="F2952">
        <v>0</v>
      </c>
      <c r="H2952">
        <f ca="1">_xlfn.IFNA(SUMIF(MG_3[Column3],Table6[POINTER],MG_3[TOTAL]),"")</f>
        <v>0</v>
      </c>
      <c r="I2952">
        <f ca="1">SUM(Table6[[#This Row],[AWAL]],Table6[[#This Row],[M_3]])</f>
        <v>0</v>
      </c>
    </row>
    <row r="2953" spans="2:9" hidden="1" x14ac:dyDescent="0.25">
      <c r="B2953" t="e">
        <f ca="1">MATCH(Table6[POINTER],MG_3[Column3],0)</f>
        <v>#N/A</v>
      </c>
      <c r="C29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mechtizo030d96lsn</v>
      </c>
      <c r="D2953" t="s">
        <v>2896</v>
      </c>
      <c r="E2953" s="1" t="s">
        <v>3469</v>
      </c>
      <c r="F2953">
        <v>0</v>
      </c>
      <c r="H2953">
        <f ca="1">_xlfn.IFNA(SUMIF(MG_3[Column3],Table6[POINTER],MG_3[TOTAL]),"")</f>
        <v>0</v>
      </c>
      <c r="I2953">
        <f ca="1">SUM(Table6[[#This Row],[AWAL]],Table6[[#This Row],[M_3]])</f>
        <v>0</v>
      </c>
    </row>
    <row r="2954" spans="2:9" hidden="1" x14ac:dyDescent="0.25">
      <c r="B2954" t="e">
        <f ca="1">MATCH(Table6[POINTER],MG_3[Column3],0)</f>
        <v>#N/A</v>
      </c>
      <c r="C29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mechtizo030g96lsn</v>
      </c>
      <c r="D2954" t="s">
        <v>2897</v>
      </c>
      <c r="E2954" s="1" t="s">
        <v>3469</v>
      </c>
      <c r="F2954">
        <v>0</v>
      </c>
      <c r="H2954">
        <f ca="1">_xlfn.IFNA(SUMIF(MG_3[Column3],Table6[POINTER],MG_3[TOTAL]),"")</f>
        <v>0</v>
      </c>
      <c r="I2954">
        <f ca="1">SUM(Table6[[#This Row],[AWAL]],Table6[[#This Row],[M_3]])</f>
        <v>0</v>
      </c>
    </row>
    <row r="2955" spans="2:9" hidden="1" x14ac:dyDescent="0.25">
      <c r="B2955" t="e">
        <f ca="1">MATCH(Table6[POINTER],MG_3[Column3],0)</f>
        <v>#N/A</v>
      </c>
      <c r="C29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mechtizog9000a144lsn</v>
      </c>
      <c r="D2955" t="s">
        <v>2898</v>
      </c>
      <c r="E2955" s="1" t="s">
        <v>3444</v>
      </c>
      <c r="F2955">
        <v>0</v>
      </c>
      <c r="H2955">
        <f ca="1">_xlfn.IFNA(SUMIF(MG_3[Column3],Table6[POINTER],MG_3[TOTAL]),"")</f>
        <v>0</v>
      </c>
      <c r="I2955">
        <f ca="1">SUM(Table6[[#This Row],[AWAL]],Table6[[#This Row],[M_3]])</f>
        <v>0</v>
      </c>
    </row>
    <row r="2956" spans="2:9" hidden="1" x14ac:dyDescent="0.25">
      <c r="B2956" t="e">
        <f ca="1">MATCH(Table6[POINTER],MG_3[Column3],0)</f>
        <v>#N/A</v>
      </c>
      <c r="C29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mechtizog9001144lsn</v>
      </c>
      <c r="D2956" t="s">
        <v>2899</v>
      </c>
      <c r="E2956" s="1" t="s">
        <v>3444</v>
      </c>
      <c r="F2956">
        <v>0</v>
      </c>
      <c r="H2956">
        <f ca="1">_xlfn.IFNA(SUMIF(MG_3[Column3],Table6[POINTER],MG_3[TOTAL]),"")</f>
        <v>0</v>
      </c>
      <c r="I2956">
        <f ca="1">SUM(Table6[[#This Row],[AWAL]],Table6[[#This Row],[M_3]])</f>
        <v>0</v>
      </c>
    </row>
    <row r="2957" spans="2:9" hidden="1" x14ac:dyDescent="0.25">
      <c r="B2957" t="e">
        <f ca="1">MATCH(Table6[POINTER],MG_3[Column3],0)</f>
        <v>#N/A</v>
      </c>
      <c r="C29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mechtizog9001a144lsn</v>
      </c>
      <c r="D2957" t="s">
        <v>2900</v>
      </c>
      <c r="E2957" s="1" t="s">
        <v>3444</v>
      </c>
      <c r="F2957">
        <v>0</v>
      </c>
      <c r="H2957">
        <f ca="1">_xlfn.IFNA(SUMIF(MG_3[Column3],Table6[POINTER],MG_3[TOTAL]),"")</f>
        <v>0</v>
      </c>
      <c r="I2957">
        <f ca="1">SUM(Table6[[#This Row],[AWAL]],Table6[[#This Row],[M_3]])</f>
        <v>0</v>
      </c>
    </row>
    <row r="2958" spans="2:9" hidden="1" x14ac:dyDescent="0.25">
      <c r="B2958" t="e">
        <f ca="1">MATCH(Table6[POINTER],MG_3[Column3],0)</f>
        <v>#N/A</v>
      </c>
      <c r="C29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mechtizog900290039004144lsn</v>
      </c>
      <c r="D2958" t="s">
        <v>2901</v>
      </c>
      <c r="E2958" s="1" t="s">
        <v>3444</v>
      </c>
      <c r="F2958">
        <v>0</v>
      </c>
      <c r="H2958">
        <f ca="1">_xlfn.IFNA(SUMIF(MG_3[Column3],Table6[POINTER],MG_3[TOTAL]),"")</f>
        <v>0</v>
      </c>
      <c r="I2958">
        <f ca="1">SUM(Table6[[#This Row],[AWAL]],Table6[[#This Row],[M_3]])</f>
        <v>0</v>
      </c>
    </row>
    <row r="2959" spans="2:9" hidden="1" x14ac:dyDescent="0.25">
      <c r="B2959" t="e">
        <f ca="1">MATCH(Table6[POINTER],MG_3[Column3],0)</f>
        <v>#N/A</v>
      </c>
      <c r="C29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mechtizog9003a144lsn</v>
      </c>
      <c r="D2959" t="s">
        <v>2902</v>
      </c>
      <c r="E2959" s="1" t="s">
        <v>3444</v>
      </c>
      <c r="F2959">
        <v>0</v>
      </c>
      <c r="H2959">
        <f ca="1">_xlfn.IFNA(SUMIF(MG_3[Column3],Table6[POINTER],MG_3[TOTAL]),"")</f>
        <v>0</v>
      </c>
      <c r="I2959">
        <f ca="1">SUM(Table6[[#This Row],[AWAL]],Table6[[#This Row],[M_3]])</f>
        <v>0</v>
      </c>
    </row>
    <row r="2960" spans="2:9" hidden="1" x14ac:dyDescent="0.25">
      <c r="B2960" t="e">
        <f ca="1">MATCH(Table6[POINTER],MG_3[Column3],0)</f>
        <v>#N/A</v>
      </c>
      <c r="C29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mechtizotm0180096lsn</v>
      </c>
      <c r="D2960" t="s">
        <v>2894</v>
      </c>
      <c r="E2960" s="1" t="s">
        <v>3469</v>
      </c>
      <c r="F2960">
        <v>0</v>
      </c>
      <c r="H2960">
        <f ca="1">_xlfn.IFNA(SUMIF(MG_3[Column3],Table6[POINTER],MG_3[TOTAL]),"")</f>
        <v>0</v>
      </c>
      <c r="I2960">
        <f ca="1">SUM(Table6[[#This Row],[AWAL]],Table6[[#This Row],[M_3]])</f>
        <v>0</v>
      </c>
    </row>
    <row r="2961" spans="2:9" hidden="1" x14ac:dyDescent="0.25">
      <c r="B2961" t="e">
        <f ca="1">MATCH(Table6[POINTER],MG_3[Column3],0)</f>
        <v>#N/A</v>
      </c>
      <c r="C29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mechanick221105beningpolos144ls</v>
      </c>
      <c r="D2961" t="s">
        <v>2903</v>
      </c>
      <c r="E2961" s="1" t="s">
        <v>3359</v>
      </c>
      <c r="F2961">
        <v>0</v>
      </c>
      <c r="H2961">
        <f ca="1">_xlfn.IFNA(SUMIF(MG_3[Column3],Table6[POINTER],MG_3[TOTAL]),"")</f>
        <v>0</v>
      </c>
      <c r="I2961">
        <f ca="1">SUM(Table6[[#This Row],[AWAL]],Table6[[#This Row],[M_3]])</f>
        <v>0</v>
      </c>
    </row>
    <row r="2962" spans="2:9" hidden="1" x14ac:dyDescent="0.25">
      <c r="B2962" t="e">
        <f ca="1">MATCH(Table6[POINTER],MG_3[Column3],0)</f>
        <v>#N/A</v>
      </c>
      <c r="C29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mejabelajar10pcs</v>
      </c>
      <c r="D2962" t="s">
        <v>2904</v>
      </c>
      <c r="E2962" s="1" t="s">
        <v>3601</v>
      </c>
      <c r="F2962">
        <v>0</v>
      </c>
      <c r="H2962">
        <f ca="1">_xlfn.IFNA(SUMIF(MG_3[Column3],Table6[POINTER],MG_3[TOTAL]),"")</f>
        <v>0</v>
      </c>
      <c r="I2962">
        <f ca="1">SUM(Table6[[#This Row],[AWAL]],Table6[[#This Row],[M_3]])</f>
        <v>0</v>
      </c>
    </row>
    <row r="2963" spans="2:9" hidden="1" x14ac:dyDescent="0.25">
      <c r="B2963" t="e">
        <f ca="1">MATCH(Table6[POINTER],MG_3[Column3],0)</f>
        <v>#N/A</v>
      </c>
      <c r="C29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mejabelajarjumbokarakter10pcs</v>
      </c>
      <c r="D2963" t="s">
        <v>2905</v>
      </c>
      <c r="E2963" s="1" t="s">
        <v>3601</v>
      </c>
      <c r="F2963">
        <v>0</v>
      </c>
      <c r="H2963">
        <f ca="1">_xlfn.IFNA(SUMIF(MG_3[Column3],Table6[POINTER],MG_3[TOTAL]),"")</f>
        <v>0</v>
      </c>
      <c r="I2963">
        <f ca="1">SUM(Table6[[#This Row],[AWAL]],Table6[[#This Row],[M_3]])</f>
        <v>0</v>
      </c>
    </row>
    <row r="2964" spans="2:9" hidden="1" x14ac:dyDescent="0.25">
      <c r="B2964" t="e">
        <f ca="1">MATCH(Table6[POINTER],MG_3[Column3],0)</f>
        <v>#N/A</v>
      </c>
      <c r="C29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mejabelajarpolosbarufaktur10</v>
      </c>
      <c r="D2964" t="s">
        <v>2906</v>
      </c>
      <c r="E2964" s="1">
        <v>10</v>
      </c>
      <c r="F2964">
        <v>0</v>
      </c>
      <c r="H2964">
        <f ca="1">_xlfn.IFNA(SUMIF(MG_3[Column3],Table6[POINTER],MG_3[TOTAL]),"")</f>
        <v>0</v>
      </c>
      <c r="I2964">
        <f ca="1">SUM(Table6[[#This Row],[AWAL]],Table6[[#This Row],[M_3]])</f>
        <v>0</v>
      </c>
    </row>
    <row r="2965" spans="2:9" hidden="1" x14ac:dyDescent="0.25">
      <c r="B2965" t="e">
        <f ca="1">MATCH(Table6[POINTER],MG_3[Column3],0)</f>
        <v>#N/A</v>
      </c>
      <c r="C29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mejabelajarpolosbarufaktur10pcs</v>
      </c>
      <c r="D2965" t="s">
        <v>2906</v>
      </c>
      <c r="E2965" s="1" t="s">
        <v>3601</v>
      </c>
      <c r="F2965">
        <v>0</v>
      </c>
      <c r="H2965">
        <f ca="1">_xlfn.IFNA(SUMIF(MG_3[Column3],Table6[POINTER],MG_3[TOTAL]),"")</f>
        <v>0</v>
      </c>
      <c r="I2965">
        <f ca="1">SUM(Table6[[#This Row],[AWAL]],Table6[[#This Row],[M_3]])</f>
        <v>0</v>
      </c>
    </row>
    <row r="2966" spans="2:9" hidden="1" x14ac:dyDescent="0.25">
      <c r="B2966" t="e">
        <f ca="1">MATCH(Table6[POINTER],MG_3[Column3],0)</f>
        <v>#N/A</v>
      </c>
      <c r="C29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memo10510452ls</v>
      </c>
      <c r="D2966" t="s">
        <v>2907</v>
      </c>
      <c r="E2966" s="1" t="s">
        <v>3771</v>
      </c>
      <c r="F2966">
        <v>0</v>
      </c>
      <c r="H2966">
        <f ca="1">_xlfn.IFNA(SUMIF(MG_3[Column3],Table6[POINTER],MG_3[TOTAL]),"")</f>
        <v>0</v>
      </c>
      <c r="I2966">
        <f ca="1">SUM(Table6[[#This Row],[AWAL]],Table6[[#This Row],[M_3]])</f>
        <v>0</v>
      </c>
    </row>
    <row r="2967" spans="2:9" hidden="1" x14ac:dyDescent="0.25">
      <c r="B2967" t="e">
        <f ca="1">MATCH(Table6[POINTER],MG_3[Column3],0)</f>
        <v>#N/A</v>
      </c>
      <c r="C29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mesintembak18960w48</v>
      </c>
      <c r="D2967" t="s">
        <v>2908</v>
      </c>
      <c r="E2967" s="1">
        <v>48</v>
      </c>
      <c r="F2967">
        <v>0</v>
      </c>
      <c r="H2967">
        <f ca="1">_xlfn.IFNA(SUMIF(MG_3[Column3],Table6[POINTER],MG_3[TOTAL]),"")</f>
        <v>0</v>
      </c>
      <c r="I2967">
        <f ca="1">SUM(Table6[[#This Row],[AWAL]],Table6[[#This Row],[M_3]])</f>
        <v>0</v>
      </c>
    </row>
    <row r="2968" spans="2:9" hidden="1" x14ac:dyDescent="0.25">
      <c r="B2968" t="e">
        <f ca="1">MATCH(Table6[POINTER],MG_3[Column3],0)</f>
        <v>#N/A</v>
      </c>
      <c r="C29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mesintembakk20vhotmelt200</v>
      </c>
      <c r="D2968" t="s">
        <v>2909</v>
      </c>
      <c r="E2968" s="1">
        <v>200</v>
      </c>
      <c r="F2968">
        <v>0</v>
      </c>
      <c r="H2968">
        <f ca="1">_xlfn.IFNA(SUMIF(MG_3[Column3],Table6[POINTER],MG_3[TOTAL]),"")</f>
        <v>0</v>
      </c>
      <c r="I2968">
        <f ca="1">SUM(Table6[[#This Row],[AWAL]],Table6[[#This Row],[M_3]])</f>
        <v>0</v>
      </c>
    </row>
    <row r="2969" spans="2:9" hidden="1" x14ac:dyDescent="0.25">
      <c r="B2969" t="e">
        <f ca="1">MATCH(Table6[POINTER],MG_3[Column3],0)</f>
        <v>#N/A</v>
      </c>
      <c r="C29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mikaenter12x187000pcs</v>
      </c>
      <c r="D2969" t="s">
        <v>3301</v>
      </c>
      <c r="E2969" s="1" t="s">
        <v>3787</v>
      </c>
      <c r="F2969">
        <v>0</v>
      </c>
      <c r="H2969">
        <f ca="1">_xlfn.IFNA(SUMIF(MG_3[Column3],Table6[POINTER],MG_3[TOTAL]),"")</f>
        <v>0</v>
      </c>
      <c r="I2969">
        <f ca="1">SUM(Table6[[#This Row],[AWAL]],Table6[[#This Row],[M_3]])</f>
        <v>0</v>
      </c>
    </row>
    <row r="2970" spans="2:9" hidden="1" x14ac:dyDescent="0.25">
      <c r="B2970" t="e">
        <f ca="1">MATCH(Table6[POINTER],MG_3[Column3],0)</f>
        <v>#N/A</v>
      </c>
      <c r="C29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nameplate105x1620000</v>
      </c>
      <c r="D2970" t="s">
        <v>2910</v>
      </c>
      <c r="E2970" s="1">
        <v>20000</v>
      </c>
      <c r="F2970">
        <v>0</v>
      </c>
      <c r="H2970">
        <f ca="1">_xlfn.IFNA(SUMIF(MG_3[Column3],Table6[POINTER],MG_3[TOTAL]),"")</f>
        <v>0</v>
      </c>
      <c r="I2970">
        <f ca="1">SUM(Table6[[#This Row],[AWAL]],Table6[[#This Row],[M_3]])</f>
        <v>0</v>
      </c>
    </row>
    <row r="2971" spans="2:9" hidden="1" x14ac:dyDescent="0.25">
      <c r="B2971" t="e">
        <f ca="1">MATCH(Table6[POINTER],MG_3[Column3],0)</f>
        <v>#N/A</v>
      </c>
      <c r="C29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nb1568060lsn</v>
      </c>
      <c r="D2971" t="s">
        <v>2911</v>
      </c>
      <c r="E2971" s="1" t="s">
        <v>3433</v>
      </c>
      <c r="F2971">
        <v>0</v>
      </c>
      <c r="H2971">
        <f ca="1">_xlfn.IFNA(SUMIF(MG_3[Column3],Table6[POINTER],MG_3[TOTAL]),"")</f>
        <v>0</v>
      </c>
      <c r="I2971">
        <f ca="1">SUM(Table6[[#This Row],[AWAL]],Table6[[#This Row],[M_3]])</f>
        <v>0</v>
      </c>
    </row>
    <row r="2972" spans="2:9" hidden="1" x14ac:dyDescent="0.25">
      <c r="B2972" t="e">
        <f ca="1">MATCH(Table6[POINTER],MG_3[Column3],0)</f>
        <v>#N/A</v>
      </c>
      <c r="C29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nb70509512</v>
      </c>
      <c r="D2972" t="s">
        <v>2912</v>
      </c>
      <c r="E2972" s="1">
        <v>512</v>
      </c>
      <c r="F2972">
        <v>0</v>
      </c>
      <c r="H2972">
        <f ca="1">_xlfn.IFNA(SUMIF(MG_3[Column3],Table6[POINTER],MG_3[TOTAL]),"")</f>
        <v>0</v>
      </c>
      <c r="I2972">
        <f ca="1">SUM(Table6[[#This Row],[AWAL]],Table6[[#This Row],[M_3]])</f>
        <v>0</v>
      </c>
    </row>
    <row r="2973" spans="2:9" hidden="1" x14ac:dyDescent="0.25">
      <c r="B2973" t="e">
        <f ca="1">MATCH(Table6[POINTER],MG_3[Column3],0)</f>
        <v>#N/A</v>
      </c>
      <c r="C29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nba5bts80biasa2510036160</v>
      </c>
      <c r="D2973" t="s">
        <v>2913</v>
      </c>
      <c r="E2973" s="1">
        <v>160</v>
      </c>
      <c r="F2973">
        <v>0</v>
      </c>
      <c r="H2973">
        <f ca="1">_xlfn.IFNA(SUMIF(MG_3[Column3],Table6[POINTER],MG_3[TOTAL]),"")</f>
        <v>0</v>
      </c>
      <c r="I2973">
        <f ca="1">SUM(Table6[[#This Row],[AWAL]],Table6[[#This Row],[M_3]])</f>
        <v>0</v>
      </c>
    </row>
    <row r="2974" spans="2:9" hidden="1" x14ac:dyDescent="0.25">
      <c r="B2974" t="e">
        <f ca="1">MATCH(Table6[POINTER],MG_3[Column3],0)</f>
        <v>#N/A</v>
      </c>
      <c r="C29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nba5ky8811120pcs</v>
      </c>
      <c r="D2974" t="s">
        <v>2914</v>
      </c>
      <c r="E2974" s="1" t="s">
        <v>3313</v>
      </c>
      <c r="F2974">
        <v>0</v>
      </c>
      <c r="H2974">
        <f ca="1">_xlfn.IFNA(SUMIF(MG_3[Column3],Table6[POINTER],MG_3[TOTAL]),"")</f>
        <v>0</v>
      </c>
      <c r="I2974">
        <f ca="1">SUM(Table6[[#This Row],[AWAL]],Table6[[#This Row],[M_3]])</f>
        <v>0</v>
      </c>
    </row>
    <row r="2975" spans="2:9" hidden="1" x14ac:dyDescent="0.25">
      <c r="B2975" t="e">
        <f ca="1">MATCH(Table6[POINTER],MG_3[Column3],0)</f>
        <v>#N/A</v>
      </c>
      <c r="C29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nba5ky8812120pcs</v>
      </c>
      <c r="D2975" t="s">
        <v>2915</v>
      </c>
      <c r="E2975" s="1" t="s">
        <v>3313</v>
      </c>
      <c r="F2975">
        <v>0</v>
      </c>
      <c r="H2975">
        <f ca="1">_xlfn.IFNA(SUMIF(MG_3[Column3],Table6[POINTER],MG_3[TOTAL]),"")</f>
        <v>0</v>
      </c>
      <c r="I2975">
        <f ca="1">SUM(Table6[[#This Row],[AWAL]],Table6[[#This Row],[M_3]])</f>
        <v>0</v>
      </c>
    </row>
    <row r="2976" spans="2:9" hidden="1" x14ac:dyDescent="0.25">
      <c r="B2976" t="e">
        <f ca="1">MATCH(Table6[POINTER],MG_3[Column3],0)</f>
        <v>#N/A</v>
      </c>
      <c r="C29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nba5ky8815120pcs</v>
      </c>
      <c r="D2976" t="s">
        <v>2916</v>
      </c>
      <c r="E2976" s="1" t="s">
        <v>3313</v>
      </c>
      <c r="F2976">
        <v>0</v>
      </c>
      <c r="H2976">
        <f ca="1">_xlfn.IFNA(SUMIF(MG_3[Column3],Table6[POINTER],MG_3[TOTAL]),"")</f>
        <v>0</v>
      </c>
      <c r="I2976">
        <f ca="1">SUM(Table6[[#This Row],[AWAL]],Table6[[#This Row],[M_3]])</f>
        <v>0</v>
      </c>
    </row>
    <row r="2977" spans="2:9" x14ac:dyDescent="0.25">
      <c r="B2977">
        <f ca="1">MATCH(Table6[POINTER],MG_3[Column3],0)</f>
        <v>45</v>
      </c>
      <c r="C29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nbexclusive08018096pcs</v>
      </c>
      <c r="D2977" t="s">
        <v>2917</v>
      </c>
      <c r="E2977" s="1" t="s">
        <v>3369</v>
      </c>
      <c r="F2977">
        <v>0</v>
      </c>
      <c r="H2977">
        <f ca="1">_xlfn.IFNA(SUMIF(MG_3[Column3],Table6[POINTER],MG_3[TOTAL]),"")</f>
        <v>1</v>
      </c>
      <c r="I2977">
        <f ca="1">SUM(Table6[[#This Row],[AWAL]],Table6[[#This Row],[M_3]])</f>
        <v>1</v>
      </c>
    </row>
    <row r="2978" spans="2:9" hidden="1" x14ac:dyDescent="0.25">
      <c r="B2978" t="e">
        <f ca="1">MATCH(Table6[POINTER],MG_3[Column3],0)</f>
        <v>#N/A</v>
      </c>
      <c r="C29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nbminipocketmb120warnakulit30ls</v>
      </c>
      <c r="D2978" t="s">
        <v>2918</v>
      </c>
      <c r="E2978" s="1" t="s">
        <v>3347</v>
      </c>
      <c r="F2978">
        <v>0</v>
      </c>
      <c r="H2978">
        <f ca="1">_xlfn.IFNA(SUMIF(MG_3[Column3],Table6[POINTER],MG_3[TOTAL]),"")</f>
        <v>0</v>
      </c>
      <c r="I2978">
        <f ca="1">SUM(Table6[[#This Row],[AWAL]],Table6[[#This Row],[M_3]])</f>
        <v>0</v>
      </c>
    </row>
    <row r="2979" spans="2:9" hidden="1" x14ac:dyDescent="0.25">
      <c r="B2979" t="e">
        <f ca="1">MATCH(Table6[POINTER],MG_3[Column3],0)</f>
        <v>#N/A</v>
      </c>
      <c r="C29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nbspiralpvca580160pc</v>
      </c>
      <c r="D2979" t="s">
        <v>2919</v>
      </c>
      <c r="E2979" s="1" t="s">
        <v>3334</v>
      </c>
      <c r="F2979">
        <v>0</v>
      </c>
      <c r="H2979">
        <f ca="1">_xlfn.IFNA(SUMIF(MG_3[Column3],Table6[POINTER],MG_3[TOTAL]),"")</f>
        <v>0</v>
      </c>
      <c r="I2979">
        <f ca="1">SUM(Table6[[#This Row],[AWAL]],Table6[[#This Row],[M_3]])</f>
        <v>0</v>
      </c>
    </row>
    <row r="2980" spans="2:9" hidden="1" x14ac:dyDescent="0.25">
      <c r="B2980" t="e">
        <f ca="1">MATCH(Table6[POINTER],MG_3[Column3],0)</f>
        <v>#N/A</v>
      </c>
      <c r="C29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oilpasteldebozz2460</v>
      </c>
      <c r="D2980" t="s">
        <v>2920</v>
      </c>
      <c r="E2980" s="1">
        <v>60</v>
      </c>
      <c r="F2980">
        <v>0</v>
      </c>
      <c r="H2980">
        <f ca="1">_xlfn.IFNA(SUMIF(MG_3[Column3],Table6[POINTER],MG_3[TOTAL]),"")</f>
        <v>0</v>
      </c>
      <c r="I2980">
        <f ca="1">SUM(Table6[[#This Row],[AWAL]],Table6[[#This Row],[M_3]])</f>
        <v>0</v>
      </c>
    </row>
    <row r="2981" spans="2:9" hidden="1" x14ac:dyDescent="0.25">
      <c r="B2981" t="e">
        <f ca="1">MATCH(Table6[POINTER],MG_3[Column3],0)</f>
        <v>#N/A</v>
      </c>
      <c r="C29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oilpastelhw12144pcs</v>
      </c>
      <c r="D2981" t="s">
        <v>2921</v>
      </c>
      <c r="E2981" s="1" t="s">
        <v>3366</v>
      </c>
      <c r="F2981">
        <v>0</v>
      </c>
      <c r="H2981">
        <f ca="1">_xlfn.IFNA(SUMIF(MG_3[Column3],Table6[POINTER],MG_3[TOTAL]),"")</f>
        <v>0</v>
      </c>
      <c r="I2981">
        <f ca="1">SUM(Table6[[#This Row],[AWAL]],Table6[[#This Row],[M_3]])</f>
        <v>0</v>
      </c>
    </row>
    <row r="2982" spans="2:9" hidden="1" x14ac:dyDescent="0.25">
      <c r="B2982" t="e">
        <f ca="1">MATCH(Table6[POINTER],MG_3[Column3],0)</f>
        <v>#N/A</v>
      </c>
      <c r="C29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oilpasteltwistertf00372pc</v>
      </c>
      <c r="D2982" t="s">
        <v>2922</v>
      </c>
      <c r="E2982" s="1" t="s">
        <v>3384</v>
      </c>
      <c r="F2982">
        <v>0</v>
      </c>
      <c r="H2982">
        <f ca="1">_xlfn.IFNA(SUMIF(MG_3[Column3],Table6[POINTER],MG_3[TOTAL]),"")</f>
        <v>0</v>
      </c>
      <c r="I2982">
        <f ca="1">SUM(Table6[[#This Row],[AWAL]],Table6[[#This Row],[M_3]])</f>
        <v>0</v>
      </c>
    </row>
    <row r="2983" spans="2:9" hidden="1" x14ac:dyDescent="0.25">
      <c r="B2983" t="e">
        <f ca="1">MATCH(Table6[POINTER],MG_3[Column3],0)</f>
        <v>#N/A</v>
      </c>
      <c r="C29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opdb12w144pc</v>
      </c>
      <c r="D2983" t="s">
        <v>2923</v>
      </c>
      <c r="E2983" s="1" t="s">
        <v>3312</v>
      </c>
      <c r="F2983">
        <v>0</v>
      </c>
      <c r="H2983">
        <f ca="1">_xlfn.IFNA(SUMIF(MG_3[Column3],Table6[POINTER],MG_3[TOTAL]),"")</f>
        <v>0</v>
      </c>
      <c r="I2983">
        <f ca="1">SUM(Table6[[#This Row],[AWAL]],Table6[[#This Row],[M_3]])</f>
        <v>0</v>
      </c>
    </row>
    <row r="2984" spans="2:9" hidden="1" x14ac:dyDescent="0.25">
      <c r="B2984" t="e">
        <f ca="1">MATCH(Table6[POINTER],MG_3[Column3],0)</f>
        <v>#N/A</v>
      </c>
      <c r="C29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opdb18w72</v>
      </c>
      <c r="D2984" t="s">
        <v>2924</v>
      </c>
      <c r="E2984" s="1">
        <v>72</v>
      </c>
      <c r="F2984">
        <v>0</v>
      </c>
      <c r="H2984">
        <f ca="1">_xlfn.IFNA(SUMIF(MG_3[Column3],Table6[POINTER],MG_3[TOTAL]),"")</f>
        <v>0</v>
      </c>
      <c r="I2984">
        <f ca="1">SUM(Table6[[#This Row],[AWAL]],Table6[[#This Row],[M_3]])</f>
        <v>0</v>
      </c>
    </row>
    <row r="2985" spans="2:9" hidden="1" x14ac:dyDescent="0.25">
      <c r="B2985" t="e">
        <f ca="1">MATCH(Table6[POINTER],MG_3[Column3],0)</f>
        <v>#N/A</v>
      </c>
      <c r="C29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opdb24w60pc</v>
      </c>
      <c r="D2985" t="s">
        <v>2925</v>
      </c>
      <c r="E2985" s="1" t="s">
        <v>3316</v>
      </c>
      <c r="F2985">
        <v>0</v>
      </c>
      <c r="H2985">
        <f ca="1">_xlfn.IFNA(SUMIF(MG_3[Column3],Table6[POINTER],MG_3[TOTAL]),"")</f>
        <v>0</v>
      </c>
      <c r="I2985">
        <f ca="1">SUM(Table6[[#This Row],[AWAL]],Table6[[#This Row],[M_3]])</f>
        <v>0</v>
      </c>
    </row>
    <row r="2986" spans="2:9" hidden="1" x14ac:dyDescent="0.25">
      <c r="B2986" t="e">
        <f ca="1">MATCH(Table6[POINTER],MG_3[Column3],0)</f>
        <v>#N/A</v>
      </c>
      <c r="C29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oppastel12wpanjangputar1012192pcs</v>
      </c>
      <c r="D2986" t="s">
        <v>2926</v>
      </c>
      <c r="E2986" s="1" t="s">
        <v>3496</v>
      </c>
      <c r="F2986">
        <v>0</v>
      </c>
      <c r="H2986">
        <f ca="1">_xlfn.IFNA(SUMIF(MG_3[Column3],Table6[POINTER],MG_3[TOTAL]),"")</f>
        <v>0</v>
      </c>
      <c r="I2986">
        <f ca="1">SUM(Table6[[#This Row],[AWAL]],Table6[[#This Row],[M_3]])</f>
        <v>0</v>
      </c>
    </row>
    <row r="2987" spans="2:9" hidden="1" x14ac:dyDescent="0.25">
      <c r="B2987" t="e">
        <f ca="1">MATCH(Table6[POINTER],MG_3[Column3],0)</f>
        <v>#N/A</v>
      </c>
      <c r="C29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paletgambar1010buahapel40ls</v>
      </c>
      <c r="D2987" t="s">
        <v>2927</v>
      </c>
      <c r="E2987" s="1" t="s">
        <v>3342</v>
      </c>
      <c r="F2987">
        <v>0</v>
      </c>
      <c r="H2987">
        <f ca="1">_xlfn.IFNA(SUMIF(MG_3[Column3],Table6[POINTER],MG_3[TOTAL]),"")</f>
        <v>0</v>
      </c>
      <c r="I2987">
        <f ca="1">SUM(Table6[[#This Row],[AWAL]],Table6[[#This Row],[M_3]])</f>
        <v>0</v>
      </c>
    </row>
    <row r="2988" spans="2:9" hidden="1" x14ac:dyDescent="0.25">
      <c r="B2988" t="e">
        <f ca="1">MATCH(Table6[POINTER],MG_3[Column3],0)</f>
        <v>#N/A</v>
      </c>
      <c r="C29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paletgambarhp1012kumbang576pc</v>
      </c>
      <c r="D2988" t="s">
        <v>2928</v>
      </c>
      <c r="E2988" s="1" t="s">
        <v>3349</v>
      </c>
      <c r="F2988">
        <v>0</v>
      </c>
      <c r="H2988">
        <f ca="1">_xlfn.IFNA(SUMIF(MG_3[Column3],Table6[POINTER],MG_3[TOTAL]),"")</f>
        <v>0</v>
      </c>
      <c r="I2988">
        <f ca="1">SUM(Table6[[#This Row],[AWAL]],Table6[[#This Row],[M_3]])</f>
        <v>0</v>
      </c>
    </row>
    <row r="2989" spans="2:9" hidden="1" x14ac:dyDescent="0.25">
      <c r="B2989" t="e">
        <f ca="1">MATCH(Table6[POINTER],MG_3[Column3],0)</f>
        <v>#N/A</v>
      </c>
      <c r="C29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paletmickeytr80ls</v>
      </c>
      <c r="D2989" t="s">
        <v>2929</v>
      </c>
      <c r="E2989" s="1" t="s">
        <v>3345</v>
      </c>
      <c r="F2989">
        <v>0</v>
      </c>
      <c r="H2989">
        <f ca="1">_xlfn.IFNA(SUMIF(MG_3[Column3],Table6[POINTER],MG_3[TOTAL]),"")</f>
        <v>0</v>
      </c>
      <c r="I2989">
        <f ca="1">SUM(Table6[[#This Row],[AWAL]],Table6[[#This Row],[M_3]])</f>
        <v>0</v>
      </c>
    </row>
    <row r="2990" spans="2:9" hidden="1" x14ac:dyDescent="0.25">
      <c r="B2990" t="e">
        <f ca="1">MATCH(Table6[POINTER],MG_3[Column3],0)</f>
        <v>#N/A</v>
      </c>
      <c r="C29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paletsuperbutek120ls</v>
      </c>
      <c r="D2990" t="s">
        <v>2930</v>
      </c>
      <c r="E2990" s="1" t="s">
        <v>3329</v>
      </c>
      <c r="F2990">
        <v>0</v>
      </c>
      <c r="H2990">
        <f ca="1">_xlfn.IFNA(SUMIF(MG_3[Column3],Table6[POINTER],MG_3[TOTAL]),"")</f>
        <v>0</v>
      </c>
      <c r="I2990">
        <f ca="1">SUM(Table6[[#This Row],[AWAL]],Table6[[#This Row],[M_3]])</f>
        <v>0</v>
      </c>
    </row>
    <row r="2991" spans="2:9" hidden="1" x14ac:dyDescent="0.25">
      <c r="B2991" t="e">
        <f ca="1">MATCH(Table6[POINTER],MG_3[Column3],0)</f>
        <v>#N/A</v>
      </c>
      <c r="C29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pcad006160pc</v>
      </c>
      <c r="D2991" t="s">
        <v>2931</v>
      </c>
      <c r="E2991" s="1" t="s">
        <v>3334</v>
      </c>
      <c r="F2991">
        <v>0</v>
      </c>
      <c r="H2991">
        <f ca="1">_xlfn.IFNA(SUMIF(MG_3[Column3],Table6[POINTER],MG_3[TOTAL]),"")</f>
        <v>0</v>
      </c>
      <c r="I2991">
        <f ca="1">SUM(Table6[[#This Row],[AWAL]],Table6[[#This Row],[M_3]])</f>
        <v>0</v>
      </c>
    </row>
    <row r="2992" spans="2:9" hidden="1" x14ac:dyDescent="0.25">
      <c r="B2992" t="e">
        <f ca="1">MATCH(Table6[POINTER],MG_3[Column3],0)</f>
        <v>#N/A</v>
      </c>
      <c r="C29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pcbd180un1180pcs</v>
      </c>
      <c r="D2992" t="s">
        <v>2932</v>
      </c>
      <c r="E2992" s="1" t="s">
        <v>3434</v>
      </c>
      <c r="F2992">
        <v>0</v>
      </c>
      <c r="H2992">
        <f ca="1">_xlfn.IFNA(SUMIF(MG_3[Column3],Table6[POINTER],MG_3[TOTAL]),"")</f>
        <v>0</v>
      </c>
      <c r="I2992">
        <f ca="1">SUM(Table6[[#This Row],[AWAL]],Table6[[#This Row],[M_3]])</f>
        <v>0</v>
      </c>
    </row>
    <row r="2993" spans="2:9" hidden="1" x14ac:dyDescent="0.25">
      <c r="B2993" t="e">
        <f ca="1">MATCH(Table6[POINTER],MG_3[Column3],0)</f>
        <v>#N/A</v>
      </c>
      <c r="C29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pcbd19125180pcs</v>
      </c>
      <c r="D2993" t="s">
        <v>2933</v>
      </c>
      <c r="E2993" s="1" t="s">
        <v>3434</v>
      </c>
      <c r="F2993">
        <v>0</v>
      </c>
      <c r="H2993">
        <f ca="1">_xlfn.IFNA(SUMIF(MG_3[Column3],Table6[POINTER],MG_3[TOTAL]),"")</f>
        <v>0</v>
      </c>
      <c r="I2993">
        <f ca="1">SUM(Table6[[#This Row],[AWAL]],Table6[[#This Row],[M_3]])</f>
        <v>0</v>
      </c>
    </row>
    <row r="2994" spans="2:9" hidden="1" x14ac:dyDescent="0.25">
      <c r="B2994" t="e">
        <f ca="1">MATCH(Table6[POINTER],MG_3[Column3],0)</f>
        <v>#N/A</v>
      </c>
      <c r="C29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pcbd194un180pcs</v>
      </c>
      <c r="D2994" t="s">
        <v>2934</v>
      </c>
      <c r="E2994" s="1" t="s">
        <v>3434</v>
      </c>
      <c r="F2994">
        <v>0</v>
      </c>
      <c r="H2994">
        <f ca="1">_xlfn.IFNA(SUMIF(MG_3[Column3],Table6[POINTER],MG_3[TOTAL]),"")</f>
        <v>0</v>
      </c>
      <c r="I2994">
        <f ca="1">SUM(Table6[[#This Row],[AWAL]],Table6[[#This Row],[M_3]])</f>
        <v>0</v>
      </c>
    </row>
    <row r="2995" spans="2:9" hidden="1" x14ac:dyDescent="0.25">
      <c r="B2995" t="e">
        <f ca="1">MATCH(Table6[POINTER],MG_3[Column3],0)</f>
        <v>#N/A</v>
      </c>
      <c r="C29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pcbd940180pcs</v>
      </c>
      <c r="D2995" t="s">
        <v>2935</v>
      </c>
      <c r="E2995" s="1" t="s">
        <v>3434</v>
      </c>
      <c r="F2995">
        <v>0</v>
      </c>
      <c r="H2995">
        <f ca="1">_xlfn.IFNA(SUMIF(MG_3[Column3],Table6[POINTER],MG_3[TOTAL]),"")</f>
        <v>0</v>
      </c>
      <c r="I2995">
        <f ca="1">SUM(Table6[[#This Row],[AWAL]],Table6[[#This Row],[M_3]])</f>
        <v>0</v>
      </c>
    </row>
    <row r="2996" spans="2:9" hidden="1" x14ac:dyDescent="0.25">
      <c r="B2996" t="e">
        <f ca="1">MATCH(Table6[POINTER],MG_3[Column3],0)</f>
        <v>#N/A</v>
      </c>
      <c r="C29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pcimitasi338flag30ls</v>
      </c>
      <c r="D2996" t="s">
        <v>2936</v>
      </c>
      <c r="E2996" s="1" t="s">
        <v>3347</v>
      </c>
      <c r="F2996">
        <v>0</v>
      </c>
      <c r="H2996">
        <f ca="1">_xlfn.IFNA(SUMIF(MG_3[Column3],Table6[POINTER],MG_3[TOTAL]),"")</f>
        <v>0</v>
      </c>
      <c r="I2996">
        <f ca="1">SUM(Table6[[#This Row],[AWAL]],Table6[[#This Row],[M_3]])</f>
        <v>0</v>
      </c>
    </row>
    <row r="2997" spans="2:9" hidden="1" x14ac:dyDescent="0.25">
      <c r="B2997" t="e">
        <f ca="1">MATCH(Table6[POINTER],MG_3[Column3],0)</f>
        <v>#N/A</v>
      </c>
      <c r="C29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pckaintutupstrong102833ls</v>
      </c>
      <c r="D2997" t="s">
        <v>2937</v>
      </c>
      <c r="E2997" s="1" t="s">
        <v>3627</v>
      </c>
      <c r="F2997">
        <v>0</v>
      </c>
      <c r="H2997">
        <f ca="1">_xlfn.IFNA(SUMIF(MG_3[Column3],Table6[POINTER],MG_3[TOTAL]),"")</f>
        <v>0</v>
      </c>
      <c r="I2997">
        <f ca="1">SUM(Table6[[#This Row],[AWAL]],Table6[[#This Row],[M_3]])</f>
        <v>0</v>
      </c>
    </row>
    <row r="2998" spans="2:9" hidden="1" x14ac:dyDescent="0.25">
      <c r="B2998" t="e">
        <f ca="1">MATCH(Table6[POINTER],MG_3[Column3],0)</f>
        <v>#N/A</v>
      </c>
      <c r="C29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pckartonkk12993d3susun96pcs</v>
      </c>
      <c r="D2998" t="s">
        <v>2938</v>
      </c>
      <c r="E2998" s="1" t="s">
        <v>3369</v>
      </c>
      <c r="F2998">
        <v>0</v>
      </c>
      <c r="H2998">
        <f ca="1">_xlfn.IFNA(SUMIF(MG_3[Column3],Table6[POINTER],MG_3[TOTAL]),"")</f>
        <v>0</v>
      </c>
      <c r="I2998">
        <f ca="1">SUM(Table6[[#This Row],[AWAL]],Table6[[#This Row],[M_3]])</f>
        <v>0</v>
      </c>
    </row>
    <row r="2999" spans="2:9" hidden="1" x14ac:dyDescent="0.25">
      <c r="B2999" t="e">
        <f ca="1">MATCH(Table6[POINTER],MG_3[Column3],0)</f>
        <v>#N/A</v>
      </c>
      <c r="C29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pckartonkk2c8d100pc</v>
      </c>
      <c r="D2999" t="s">
        <v>2939</v>
      </c>
      <c r="E2999" s="1" t="s">
        <v>3503</v>
      </c>
      <c r="F2999">
        <v>0</v>
      </c>
      <c r="H2999">
        <f ca="1">_xlfn.IFNA(SUMIF(MG_3[Column3],Table6[POINTER],MG_3[TOTAL]),"")</f>
        <v>0</v>
      </c>
      <c r="I2999">
        <f ca="1">SUM(Table6[[#This Row],[AWAL]],Table6[[#This Row],[M_3]])</f>
        <v>0</v>
      </c>
    </row>
    <row r="3000" spans="2:9" hidden="1" x14ac:dyDescent="0.25">
      <c r="B3000" t="e">
        <f ca="1">MATCH(Table6[POINTER],MG_3[Column3],0)</f>
        <v>#N/A</v>
      </c>
      <c r="C30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pcklg0093set120pcs</v>
      </c>
      <c r="D3000" t="s">
        <v>2940</v>
      </c>
      <c r="E3000" s="1" t="s">
        <v>3313</v>
      </c>
      <c r="F3000">
        <v>0</v>
      </c>
      <c r="H3000">
        <f ca="1">_xlfn.IFNA(SUMIF(MG_3[Column3],Table6[POINTER],MG_3[TOTAL]),"")</f>
        <v>0</v>
      </c>
      <c r="I3000">
        <f ca="1">SUM(Table6[[#This Row],[AWAL]],Table6[[#This Row],[M_3]])</f>
        <v>0</v>
      </c>
    </row>
    <row r="3001" spans="2:9" hidden="1" x14ac:dyDescent="0.25">
      <c r="B3001" t="e">
        <f ca="1">MATCH(Table6[POINTER],MG_3[Column3],0)</f>
        <v>#N/A</v>
      </c>
      <c r="C30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pcklg173312lsn</v>
      </c>
      <c r="D3001" t="s">
        <v>2941</v>
      </c>
      <c r="E3001" s="1" t="s">
        <v>3482</v>
      </c>
      <c r="F3001">
        <v>0</v>
      </c>
      <c r="H3001">
        <f ca="1">_xlfn.IFNA(SUMIF(MG_3[Column3],Table6[POINTER],MG_3[TOTAL]),"")</f>
        <v>0</v>
      </c>
      <c r="I3001">
        <f ca="1">SUM(Table6[[#This Row],[AWAL]],Table6[[#This Row],[M_3]])</f>
        <v>0</v>
      </c>
    </row>
    <row r="3002" spans="2:9" hidden="1" x14ac:dyDescent="0.25">
      <c r="B3002" t="e">
        <f ca="1">MATCH(Table6[POINTER],MG_3[Column3],0)</f>
        <v>#N/A</v>
      </c>
      <c r="C30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pcklg3348hk192pcs</v>
      </c>
      <c r="D3002" t="s">
        <v>2942</v>
      </c>
      <c r="E3002" s="1" t="s">
        <v>3496</v>
      </c>
      <c r="F3002">
        <v>0</v>
      </c>
      <c r="H3002">
        <f ca="1">_xlfn.IFNA(SUMIF(MG_3[Column3],Table6[POINTER],MG_3[TOTAL]),"")</f>
        <v>0</v>
      </c>
      <c r="I3002">
        <f ca="1">SUM(Table6[[#This Row],[AWAL]],Table6[[#This Row],[M_3]])</f>
        <v>0</v>
      </c>
    </row>
    <row r="3003" spans="2:9" hidden="1" x14ac:dyDescent="0.25">
      <c r="B3003" t="e">
        <f ca="1">MATCH(Table6[POINTER],MG_3[Column3],0)</f>
        <v>#N/A</v>
      </c>
      <c r="C30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pcklg3348lucubr192pcs</v>
      </c>
      <c r="D3003" t="s">
        <v>2943</v>
      </c>
      <c r="E3003" s="1" t="s">
        <v>3496</v>
      </c>
      <c r="F3003">
        <v>0</v>
      </c>
      <c r="H3003">
        <f ca="1">_xlfn.IFNA(SUMIF(MG_3[Column3],Table6[POINTER],MG_3[TOTAL]),"")</f>
        <v>0</v>
      </c>
      <c r="I3003">
        <f ca="1">SUM(Table6[[#This Row],[AWAL]],Table6[[#This Row],[M_3]])</f>
        <v>0</v>
      </c>
    </row>
    <row r="3004" spans="2:9" hidden="1" x14ac:dyDescent="0.25">
      <c r="B3004" t="e">
        <f ca="1">MATCH(Table6[POINTER],MG_3[Column3],0)</f>
        <v>#N/A</v>
      </c>
      <c r="C30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pcklg3348lucuhj192pcs</v>
      </c>
      <c r="D3004" t="s">
        <v>2944</v>
      </c>
      <c r="E3004" s="1" t="s">
        <v>3496</v>
      </c>
      <c r="F3004">
        <v>0</v>
      </c>
      <c r="H3004">
        <f ca="1">_xlfn.IFNA(SUMIF(MG_3[Column3],Table6[POINTER],MG_3[TOTAL]),"")</f>
        <v>0</v>
      </c>
      <c r="I3004">
        <f ca="1">SUM(Table6[[#This Row],[AWAL]],Table6[[#This Row],[M_3]])</f>
        <v>0</v>
      </c>
    </row>
    <row r="3005" spans="2:9" hidden="1" x14ac:dyDescent="0.25">
      <c r="B3005" t="e">
        <f ca="1">MATCH(Table6[POINTER],MG_3[Column3],0)</f>
        <v>#N/A</v>
      </c>
      <c r="C30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pcklg3348lucupink192pcs</v>
      </c>
      <c r="D3005" t="s">
        <v>2945</v>
      </c>
      <c r="E3005" s="1" t="s">
        <v>3496</v>
      </c>
      <c r="F3005">
        <v>0</v>
      </c>
      <c r="H3005">
        <f ca="1">_xlfn.IFNA(SUMIF(MG_3[Column3],Table6[POINTER],MG_3[TOTAL]),"")</f>
        <v>0</v>
      </c>
      <c r="I3005">
        <f ca="1">SUM(Table6[[#This Row],[AWAL]],Table6[[#This Row],[M_3]])</f>
        <v>0</v>
      </c>
    </row>
    <row r="3006" spans="2:9" hidden="1" x14ac:dyDescent="0.25">
      <c r="B3006" t="e">
        <f ca="1">MATCH(Table6[POINTER],MG_3[Column3],0)</f>
        <v>#N/A</v>
      </c>
      <c r="C30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pcklg3348minion192pcs</v>
      </c>
      <c r="D3006" t="s">
        <v>2946</v>
      </c>
      <c r="E3006" s="1" t="s">
        <v>3496</v>
      </c>
      <c r="F3006">
        <v>0</v>
      </c>
      <c r="H3006">
        <f ca="1">_xlfn.IFNA(SUMIF(MG_3[Column3],Table6[POINTER],MG_3[TOTAL]),"")</f>
        <v>0</v>
      </c>
      <c r="I3006">
        <f ca="1">SUM(Table6[[#This Row],[AWAL]],Table6[[#This Row],[M_3]])</f>
        <v>0</v>
      </c>
    </row>
    <row r="3007" spans="2:9" hidden="1" x14ac:dyDescent="0.25">
      <c r="B3007" t="e">
        <f ca="1">MATCH(Table6[POINTER],MG_3[Column3],0)</f>
        <v>#N/A</v>
      </c>
      <c r="C30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pcklg3348mm192pcs</v>
      </c>
      <c r="D3007" t="s">
        <v>2947</v>
      </c>
      <c r="E3007" s="1" t="s">
        <v>3496</v>
      </c>
      <c r="F3007">
        <v>0</v>
      </c>
      <c r="H3007">
        <f ca="1">_xlfn.IFNA(SUMIF(MG_3[Column3],Table6[POINTER],MG_3[TOTAL]),"")</f>
        <v>0</v>
      </c>
      <c r="I3007">
        <f ca="1">SUM(Table6[[#This Row],[AWAL]],Table6[[#This Row],[M_3]])</f>
        <v>0</v>
      </c>
    </row>
    <row r="3008" spans="2:9" hidden="1" x14ac:dyDescent="0.25">
      <c r="B3008" t="e">
        <f ca="1">MATCH(Table6[POINTER],MG_3[Column3],0)</f>
        <v>#N/A</v>
      </c>
      <c r="C30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pcklg3348tsum192pcs</v>
      </c>
      <c r="D3008" t="s">
        <v>2948</v>
      </c>
      <c r="E3008" s="1" t="s">
        <v>3496</v>
      </c>
      <c r="F3008">
        <v>0</v>
      </c>
      <c r="H3008">
        <f ca="1">_xlfn.IFNA(SUMIF(MG_3[Column3],Table6[POINTER],MG_3[TOTAL]),"")</f>
        <v>0</v>
      </c>
      <c r="I3008">
        <f ca="1">SUM(Table6[[#This Row],[AWAL]],Table6[[#This Row],[M_3]])</f>
        <v>0</v>
      </c>
    </row>
    <row r="3009" spans="2:9" hidden="1" x14ac:dyDescent="0.25">
      <c r="B3009" t="e">
        <f ca="1">MATCH(Table6[POINTER],MG_3[Column3],0)</f>
        <v>#N/A</v>
      </c>
      <c r="C30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pcklg9888mobil3ss144pc</v>
      </c>
      <c r="D3009" t="s">
        <v>2949</v>
      </c>
      <c r="E3009" s="1" t="s">
        <v>3312</v>
      </c>
      <c r="F3009">
        <v>0</v>
      </c>
      <c r="H3009">
        <f ca="1">_xlfn.IFNA(SUMIF(MG_3[Column3],Table6[POINTER],MG_3[TOTAL]),"")</f>
        <v>0</v>
      </c>
      <c r="I3009">
        <f ca="1">SUM(Table6[[#This Row],[AWAL]],Table6[[#This Row],[M_3]])</f>
        <v>0</v>
      </c>
    </row>
    <row r="3010" spans="2:9" hidden="1" x14ac:dyDescent="0.25">
      <c r="B3010" t="e">
        <f ca="1">MATCH(Table6[POINTER],MG_3[Column3],0)</f>
        <v>#N/A</v>
      </c>
      <c r="C30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pcklgad122192pcs</v>
      </c>
      <c r="D3010" t="s">
        <v>2950</v>
      </c>
      <c r="E3010" s="1" t="s">
        <v>3496</v>
      </c>
      <c r="F3010">
        <v>0</v>
      </c>
      <c r="H3010">
        <f ca="1">_xlfn.IFNA(SUMIF(MG_3[Column3],Table6[POINTER],MG_3[TOTAL]),"")</f>
        <v>0</v>
      </c>
      <c r="I3010">
        <f ca="1">SUM(Table6[[#This Row],[AWAL]],Table6[[#This Row],[M_3]])</f>
        <v>0</v>
      </c>
    </row>
    <row r="3011" spans="2:9" hidden="1" x14ac:dyDescent="0.25">
      <c r="B3011" t="e">
        <f ca="1">MATCH(Table6[POINTER],MG_3[Column3],0)</f>
        <v>#N/A</v>
      </c>
      <c r="C30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pcklgb305120pc</v>
      </c>
      <c r="D3011" t="s">
        <v>2951</v>
      </c>
      <c r="E3011" s="1" t="s">
        <v>3385</v>
      </c>
      <c r="F3011">
        <v>0</v>
      </c>
      <c r="H3011">
        <f ca="1">_xlfn.IFNA(SUMIF(MG_3[Column3],Table6[POINTER],MG_3[TOTAL]),"")</f>
        <v>0</v>
      </c>
      <c r="I3011">
        <f ca="1">SUM(Table6[[#This Row],[AWAL]],Table6[[#This Row],[M_3]])</f>
        <v>0</v>
      </c>
    </row>
    <row r="3012" spans="2:9" hidden="1" x14ac:dyDescent="0.25">
      <c r="B3012" t="e">
        <f ca="1">MATCH(Table6[POINTER],MG_3[Column3],0)</f>
        <v>#N/A</v>
      </c>
      <c r="C30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pcklgb597144pcs</v>
      </c>
      <c r="D3012" t="s">
        <v>2952</v>
      </c>
      <c r="E3012" s="1" t="s">
        <v>3366</v>
      </c>
      <c r="F3012">
        <v>0</v>
      </c>
      <c r="H3012">
        <f ca="1">_xlfn.IFNA(SUMIF(MG_3[Column3],Table6[POINTER],MG_3[TOTAL]),"")</f>
        <v>0</v>
      </c>
      <c r="I3012">
        <f ca="1">SUM(Table6[[#This Row],[AWAL]],Table6[[#This Row],[M_3]])</f>
        <v>0</v>
      </c>
    </row>
    <row r="3013" spans="2:9" hidden="1" x14ac:dyDescent="0.25">
      <c r="B3013" t="e">
        <f ca="1">MATCH(Table6[POINTER],MG_3[Column3],0)</f>
        <v>#N/A</v>
      </c>
      <c r="C30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pcklgb673mobilanak144pcs</v>
      </c>
      <c r="D3013" t="s">
        <v>2953</v>
      </c>
      <c r="E3013" s="1" t="s">
        <v>3366</v>
      </c>
      <c r="F3013">
        <v>0</v>
      </c>
      <c r="H3013">
        <f ca="1">_xlfn.IFNA(SUMIF(MG_3[Column3],Table6[POINTER],MG_3[TOTAL]),"")</f>
        <v>0</v>
      </c>
      <c r="I3013">
        <f ca="1">SUM(Table6[[#This Row],[AWAL]],Table6[[#This Row],[M_3]])</f>
        <v>0</v>
      </c>
    </row>
    <row r="3014" spans="2:9" hidden="1" x14ac:dyDescent="0.25">
      <c r="B3014" t="e">
        <f ca="1">MATCH(Table6[POINTER],MG_3[Column3],0)</f>
        <v>#N/A</v>
      </c>
      <c r="C30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pcklgb725mobil2ss144pcs</v>
      </c>
      <c r="D3014" t="s">
        <v>2954</v>
      </c>
      <c r="E3014" s="1" t="s">
        <v>3366</v>
      </c>
      <c r="F3014">
        <v>0</v>
      </c>
      <c r="H3014">
        <f ca="1">_xlfn.IFNA(SUMIF(MG_3[Column3],Table6[POINTER],MG_3[TOTAL]),"")</f>
        <v>0</v>
      </c>
      <c r="I3014">
        <f ca="1">SUM(Table6[[#This Row],[AWAL]],Table6[[#This Row],[M_3]])</f>
        <v>0</v>
      </c>
    </row>
    <row r="3015" spans="2:9" hidden="1" x14ac:dyDescent="0.25">
      <c r="B3015" t="e">
        <f ca="1">MATCH(Table6[POINTER],MG_3[Column3],0)</f>
        <v>#N/A</v>
      </c>
      <c r="C30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pcklgdm630596pc</v>
      </c>
      <c r="D3015" t="s">
        <v>2955</v>
      </c>
      <c r="E3015" s="1" t="s">
        <v>3383</v>
      </c>
      <c r="F3015">
        <v>0</v>
      </c>
      <c r="H3015">
        <f ca="1">_xlfn.IFNA(SUMIF(MG_3[Column3],Table6[POINTER],MG_3[TOTAL]),"")</f>
        <v>0</v>
      </c>
      <c r="I3015">
        <f ca="1">SUM(Table6[[#This Row],[AWAL]],Table6[[#This Row],[M_3]])</f>
        <v>0</v>
      </c>
    </row>
    <row r="3016" spans="2:9" hidden="1" x14ac:dyDescent="0.25">
      <c r="B3016" t="e">
        <f ca="1">MATCH(Table6[POINTER],MG_3[Column3],0)</f>
        <v>#N/A</v>
      </c>
      <c r="C30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pcklgdm661012ls</v>
      </c>
      <c r="D3016" t="s">
        <v>2956</v>
      </c>
      <c r="E3016" s="1" t="s">
        <v>3487</v>
      </c>
      <c r="F3016">
        <v>0</v>
      </c>
      <c r="H3016">
        <f ca="1">_xlfn.IFNA(SUMIF(MG_3[Column3],Table6[POINTER],MG_3[TOTAL]),"")</f>
        <v>0</v>
      </c>
      <c r="I3016">
        <f ca="1">SUM(Table6[[#This Row],[AWAL]],Table6[[#This Row],[M_3]])</f>
        <v>0</v>
      </c>
    </row>
    <row r="3017" spans="2:9" hidden="1" x14ac:dyDescent="0.25">
      <c r="B3017" t="e">
        <f ca="1">MATCH(Table6[POINTER],MG_3[Column3],0)</f>
        <v>#N/A</v>
      </c>
      <c r="C30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pcklggp008120pcs</v>
      </c>
      <c r="D3017" t="s">
        <v>2957</v>
      </c>
      <c r="E3017" s="1" t="s">
        <v>3313</v>
      </c>
      <c r="F3017">
        <v>0</v>
      </c>
      <c r="H3017">
        <f ca="1">_xlfn.IFNA(SUMIF(MG_3[Column3],Table6[POINTER],MG_3[TOTAL]),"")</f>
        <v>0</v>
      </c>
      <c r="I3017">
        <f ca="1">SUM(Table6[[#This Row],[AWAL]],Table6[[#This Row],[M_3]])</f>
        <v>0</v>
      </c>
    </row>
    <row r="3018" spans="2:9" hidden="1" x14ac:dyDescent="0.25">
      <c r="B3018" t="e">
        <f ca="1">MATCH(Table6[POINTER],MG_3[Column3],0)</f>
        <v>#N/A</v>
      </c>
      <c r="C30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pcklggp009120pcs</v>
      </c>
      <c r="D3018" t="s">
        <v>2958</v>
      </c>
      <c r="E3018" s="1" t="s">
        <v>3313</v>
      </c>
      <c r="F3018">
        <v>0</v>
      </c>
      <c r="H3018">
        <f ca="1">_xlfn.IFNA(SUMIF(MG_3[Column3],Table6[POINTER],MG_3[TOTAL]),"")</f>
        <v>0</v>
      </c>
      <c r="I3018">
        <f ca="1">SUM(Table6[[#This Row],[AWAL]],Table6[[#This Row],[M_3]])</f>
        <v>0</v>
      </c>
    </row>
    <row r="3019" spans="2:9" hidden="1" x14ac:dyDescent="0.25">
      <c r="B3019" t="e">
        <f ca="1">MATCH(Table6[POINTER],MG_3[Column3],0)</f>
        <v>#N/A</v>
      </c>
      <c r="C30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pcklggp018180pcs</v>
      </c>
      <c r="D3019" t="s">
        <v>2959</v>
      </c>
      <c r="E3019" s="1" t="s">
        <v>3434</v>
      </c>
      <c r="F3019">
        <v>0</v>
      </c>
      <c r="H3019">
        <f ca="1">_xlfn.IFNA(SUMIF(MG_3[Column3],Table6[POINTER],MG_3[TOTAL]),"")</f>
        <v>0</v>
      </c>
      <c r="I3019">
        <f ca="1">SUM(Table6[[#This Row],[AWAL]],Table6[[#This Row],[M_3]])</f>
        <v>0</v>
      </c>
    </row>
    <row r="3020" spans="2:9" hidden="1" x14ac:dyDescent="0.25">
      <c r="B3020" t="e">
        <f ca="1">MATCH(Table6[POINTER],MG_3[Column3],0)</f>
        <v>#N/A</v>
      </c>
      <c r="C30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pcklgh9903200pcs</v>
      </c>
      <c r="D3020" t="s">
        <v>2960</v>
      </c>
      <c r="E3020" s="1" t="s">
        <v>3336</v>
      </c>
      <c r="F3020">
        <v>0</v>
      </c>
      <c r="H3020">
        <f ca="1">_xlfn.IFNA(SUMIF(MG_3[Column3],Table6[POINTER],MG_3[TOTAL]),"")</f>
        <v>0</v>
      </c>
      <c r="I3020">
        <f ca="1">SUM(Table6[[#This Row],[AWAL]],Table6[[#This Row],[M_3]])</f>
        <v>0</v>
      </c>
    </row>
    <row r="3021" spans="2:9" hidden="1" x14ac:dyDescent="0.25">
      <c r="B3021" t="e">
        <f ca="1">MATCH(Table6[POINTER],MG_3[Column3],0)</f>
        <v>#N/A</v>
      </c>
      <c r="C30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pcklgk367144pc</v>
      </c>
      <c r="D3021" t="s">
        <v>2961</v>
      </c>
      <c r="E3021" s="1" t="s">
        <v>3312</v>
      </c>
      <c r="F3021">
        <v>0</v>
      </c>
      <c r="H3021">
        <f ca="1">_xlfn.IFNA(SUMIF(MG_3[Column3],Table6[POINTER],MG_3[TOTAL]),"")</f>
        <v>0</v>
      </c>
      <c r="I3021">
        <f ca="1">SUM(Table6[[#This Row],[AWAL]],Table6[[#This Row],[M_3]])</f>
        <v>0</v>
      </c>
    </row>
    <row r="3022" spans="2:9" hidden="1" x14ac:dyDescent="0.25">
      <c r="B3022" t="e">
        <f ca="1">MATCH(Table6[POINTER],MG_3[Column3],0)</f>
        <v>#N/A</v>
      </c>
      <c r="C30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pcklgk668160pcs</v>
      </c>
      <c r="D3022" t="s">
        <v>2962</v>
      </c>
      <c r="E3022" s="1" t="s">
        <v>3338</v>
      </c>
      <c r="F3022">
        <v>0</v>
      </c>
      <c r="H3022">
        <f ca="1">_xlfn.IFNA(SUMIF(MG_3[Column3],Table6[POINTER],MG_3[TOTAL]),"")</f>
        <v>0</v>
      </c>
      <c r="I3022">
        <f ca="1">SUM(Table6[[#This Row],[AWAL]],Table6[[#This Row],[M_3]])</f>
        <v>0</v>
      </c>
    </row>
    <row r="3023" spans="2:9" hidden="1" x14ac:dyDescent="0.25">
      <c r="B3023" t="e">
        <f ca="1">MATCH(Table6[POINTER],MG_3[Column3],0)</f>
        <v>#N/A</v>
      </c>
      <c r="C30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pcklgkt6612stdset144pc</v>
      </c>
      <c r="D3023" t="s">
        <v>2963</v>
      </c>
      <c r="E3023" s="1" t="s">
        <v>3312</v>
      </c>
      <c r="F3023">
        <v>0</v>
      </c>
      <c r="H3023">
        <f ca="1">_xlfn.IFNA(SUMIF(MG_3[Column3],Table6[POINTER],MG_3[TOTAL]),"")</f>
        <v>0</v>
      </c>
      <c r="I3023">
        <f ca="1">SUM(Table6[[#This Row],[AWAL]],Table6[[#This Row],[M_3]])</f>
        <v>0</v>
      </c>
    </row>
    <row r="3024" spans="2:9" hidden="1" x14ac:dyDescent="0.25">
      <c r="B3024" t="e">
        <f ca="1">MATCH(Table6[POINTER],MG_3[Column3],0)</f>
        <v>#N/A</v>
      </c>
      <c r="C30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pcklglpy9910120pcs</v>
      </c>
      <c r="D3024" t="s">
        <v>2964</v>
      </c>
      <c r="E3024" s="1" t="s">
        <v>3313</v>
      </c>
      <c r="F3024">
        <v>0</v>
      </c>
      <c r="H3024">
        <f ca="1">_xlfn.IFNA(SUMIF(MG_3[Column3],Table6[POINTER],MG_3[TOTAL]),"")</f>
        <v>0</v>
      </c>
      <c r="I3024">
        <f ca="1">SUM(Table6[[#This Row],[AWAL]],Table6[[#This Row],[M_3]])</f>
        <v>0</v>
      </c>
    </row>
    <row r="3025" spans="2:9" hidden="1" x14ac:dyDescent="0.25">
      <c r="B3025" t="e">
        <f ca="1">MATCH(Table6[POINTER],MG_3[Column3],0)</f>
        <v>#N/A</v>
      </c>
      <c r="C30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pcklglpy9912120pcs</v>
      </c>
      <c r="D3025" t="s">
        <v>2965</v>
      </c>
      <c r="E3025" s="1" t="s">
        <v>3313</v>
      </c>
      <c r="F3025">
        <v>0</v>
      </c>
      <c r="H3025">
        <f ca="1">_xlfn.IFNA(SUMIF(MG_3[Column3],Table6[POINTER],MG_3[TOTAL]),"")</f>
        <v>0</v>
      </c>
      <c r="I3025">
        <f ca="1">SUM(Table6[[#This Row],[AWAL]],Table6[[#This Row],[M_3]])</f>
        <v>0</v>
      </c>
    </row>
    <row r="3026" spans="2:9" hidden="1" x14ac:dyDescent="0.25">
      <c r="B3026" t="e">
        <f ca="1">MATCH(Table6[POINTER],MG_3[Column3],0)</f>
        <v>#N/A</v>
      </c>
      <c r="C30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pcklglpy992192pc</v>
      </c>
      <c r="D3026" t="s">
        <v>2966</v>
      </c>
      <c r="E3026" s="1" t="s">
        <v>3483</v>
      </c>
      <c r="F3026">
        <v>0</v>
      </c>
      <c r="H3026">
        <f ca="1">_xlfn.IFNA(SUMIF(MG_3[Column3],Table6[POINTER],MG_3[TOTAL]),"")</f>
        <v>0</v>
      </c>
      <c r="I3026">
        <f ca="1">SUM(Table6[[#This Row],[AWAL]],Table6[[#This Row],[M_3]])</f>
        <v>0</v>
      </c>
    </row>
    <row r="3027" spans="2:9" hidden="1" x14ac:dyDescent="0.25">
      <c r="B3027" t="e">
        <f ca="1">MATCH(Table6[POINTER],MG_3[Column3],0)</f>
        <v>#N/A</v>
      </c>
      <c r="C30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pcklglpy998192pcs</v>
      </c>
      <c r="D3027" t="s">
        <v>2967</v>
      </c>
      <c r="E3027" s="1" t="s">
        <v>3496</v>
      </c>
      <c r="F3027">
        <v>0</v>
      </c>
      <c r="H3027">
        <f ca="1">_xlfn.IFNA(SUMIF(MG_3[Column3],Table6[POINTER],MG_3[TOTAL]),"")</f>
        <v>0</v>
      </c>
      <c r="I3027">
        <f ca="1">SUM(Table6[[#This Row],[AWAL]],Table6[[#This Row],[M_3]])</f>
        <v>0</v>
      </c>
    </row>
    <row r="3028" spans="2:9" hidden="1" x14ac:dyDescent="0.25">
      <c r="B3028" t="e">
        <f ca="1">MATCH(Table6[POINTER],MG_3[Column3],0)</f>
        <v>#N/A</v>
      </c>
      <c r="C30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pcklgqz591296pc</v>
      </c>
      <c r="D3028" t="s">
        <v>2968</v>
      </c>
      <c r="E3028" s="1" t="s">
        <v>3383</v>
      </c>
      <c r="F3028">
        <v>0</v>
      </c>
      <c r="H3028">
        <f ca="1">_xlfn.IFNA(SUMIF(MG_3[Column3],Table6[POINTER],MG_3[TOTAL]),"")</f>
        <v>0</v>
      </c>
      <c r="I3028">
        <f ca="1">SUM(Table6[[#This Row],[AWAL]],Table6[[#This Row],[M_3]])</f>
        <v>0</v>
      </c>
    </row>
    <row r="3029" spans="2:9" hidden="1" x14ac:dyDescent="0.25">
      <c r="B3029" t="e">
        <f ca="1">MATCH(Table6[POINTER],MG_3[Column3],0)</f>
        <v>#N/A</v>
      </c>
      <c r="C30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pcklgqz901190pc</v>
      </c>
      <c r="D3029" t="s">
        <v>2969</v>
      </c>
      <c r="E3029" s="1" t="s">
        <v>3772</v>
      </c>
      <c r="F3029">
        <v>0</v>
      </c>
      <c r="H3029">
        <f ca="1">_xlfn.IFNA(SUMIF(MG_3[Column3],Table6[POINTER],MG_3[TOTAL]),"")</f>
        <v>0</v>
      </c>
      <c r="I3029">
        <f ca="1">SUM(Table6[[#This Row],[AWAL]],Table6[[#This Row],[M_3]])</f>
        <v>0</v>
      </c>
    </row>
    <row r="3030" spans="2:9" hidden="1" x14ac:dyDescent="0.25">
      <c r="B3030" t="e">
        <f ca="1">MATCH(Table6[POINTER],MG_3[Column3],0)</f>
        <v>#N/A</v>
      </c>
      <c r="C30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pcklgwbisicc100872</v>
      </c>
      <c r="D3030" t="s">
        <v>2970</v>
      </c>
      <c r="E3030" s="1">
        <v>72</v>
      </c>
      <c r="F3030">
        <v>0</v>
      </c>
      <c r="H3030">
        <f ca="1">_xlfn.IFNA(SUMIF(MG_3[Column3],Table6[POINTER],MG_3[TOTAL]),"")</f>
        <v>0</v>
      </c>
      <c r="I3030">
        <f ca="1">SUM(Table6[[#This Row],[AWAL]],Table6[[#This Row],[M_3]])</f>
        <v>0</v>
      </c>
    </row>
    <row r="3031" spans="2:9" hidden="1" x14ac:dyDescent="0.25">
      <c r="B3031" t="e">
        <f ca="1">MATCH(Table6[POINTER],MG_3[Column3],0)</f>
        <v>#N/A</v>
      </c>
      <c r="C30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pcklgxd9555wb72pc</v>
      </c>
      <c r="D3031" t="s">
        <v>2971</v>
      </c>
      <c r="E3031" s="1" t="s">
        <v>3384</v>
      </c>
      <c r="F3031">
        <v>0</v>
      </c>
      <c r="H3031">
        <f ca="1">_xlfn.IFNA(SUMIF(MG_3[Column3],Table6[POINTER],MG_3[TOTAL]),"")</f>
        <v>0</v>
      </c>
      <c r="I3031">
        <f ca="1">SUM(Table6[[#This Row],[AWAL]],Table6[[#This Row],[M_3]])</f>
        <v>0</v>
      </c>
    </row>
    <row r="3032" spans="2:9" hidden="1" x14ac:dyDescent="0.25">
      <c r="B3032" t="e">
        <f ca="1">MATCH(Table6[POINTER],MG_3[Column3],0)</f>
        <v>#N/A</v>
      </c>
      <c r="C30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pcklgxda3339doraemontsum144pcs</v>
      </c>
      <c r="D3032" t="s">
        <v>2972</v>
      </c>
      <c r="E3032" s="1" t="s">
        <v>3366</v>
      </c>
      <c r="F3032">
        <v>0</v>
      </c>
      <c r="H3032">
        <f ca="1">_xlfn.IFNA(SUMIF(MG_3[Column3],Table6[POINTER],MG_3[TOTAL]),"")</f>
        <v>0</v>
      </c>
      <c r="I3032">
        <f ca="1">SUM(Table6[[#This Row],[AWAL]],Table6[[#This Row],[M_3]])</f>
        <v>0</v>
      </c>
    </row>
    <row r="3033" spans="2:9" hidden="1" x14ac:dyDescent="0.25">
      <c r="B3033" t="e">
        <f ca="1">MATCH(Table6[POINTER],MG_3[Column3],0)</f>
        <v>#N/A</v>
      </c>
      <c r="C30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pckode3susunlampusp39896pcs</v>
      </c>
      <c r="D3033" t="s">
        <v>2973</v>
      </c>
      <c r="E3033" s="1" t="s">
        <v>3369</v>
      </c>
      <c r="F3033">
        <v>0</v>
      </c>
      <c r="H3033">
        <f ca="1">_xlfn.IFNA(SUMIF(MG_3[Column3],Table6[POINTER],MG_3[TOTAL]),"")</f>
        <v>0</v>
      </c>
      <c r="I3033">
        <f ca="1">SUM(Table6[[#This Row],[AWAL]],Table6[[#This Row],[M_3]])</f>
        <v>0</v>
      </c>
    </row>
    <row r="3034" spans="2:9" hidden="1" x14ac:dyDescent="0.25">
      <c r="B3034" t="e">
        <f ca="1">MATCH(Table6[POINTER],MG_3[Column3],0)</f>
        <v>#N/A</v>
      </c>
      <c r="C30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pckode3d129996pc</v>
      </c>
      <c r="D3034" t="s">
        <v>2974</v>
      </c>
      <c r="E3034" s="1" t="s">
        <v>3383</v>
      </c>
      <c r="F3034">
        <v>0</v>
      </c>
      <c r="H3034">
        <f ca="1">_xlfn.IFNA(SUMIF(MG_3[Column3],Table6[POINTER],MG_3[TOTAL]),"")</f>
        <v>0</v>
      </c>
      <c r="I3034">
        <f ca="1">SUM(Table6[[#This Row],[AWAL]],Table6[[#This Row],[M_3]])</f>
        <v>0</v>
      </c>
    </row>
    <row r="3035" spans="2:9" hidden="1" x14ac:dyDescent="0.25">
      <c r="B3035" t="e">
        <f ca="1">MATCH(Table6[POINTER],MG_3[Column3],0)</f>
        <v>#N/A</v>
      </c>
      <c r="C30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pckrt22032susunmetallik120pc</v>
      </c>
      <c r="D3035" t="s">
        <v>2975</v>
      </c>
      <c r="E3035" s="1" t="s">
        <v>3385</v>
      </c>
      <c r="F3035">
        <v>0</v>
      </c>
      <c r="H3035">
        <f ca="1">_xlfn.IFNA(SUMIF(MG_3[Column3],Table6[POINTER],MG_3[TOTAL]),"")</f>
        <v>0</v>
      </c>
      <c r="I3035">
        <f ca="1">SUM(Table6[[#This Row],[AWAL]],Table6[[#This Row],[M_3]])</f>
        <v>0</v>
      </c>
    </row>
    <row r="3036" spans="2:9" hidden="1" x14ac:dyDescent="0.25">
      <c r="B3036" t="e">
        <f ca="1">MATCH(Table6[POINTER],MG_3[Column3],0)</f>
        <v>#N/A</v>
      </c>
      <c r="C30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pckrt2c8dfaktur100pcs</v>
      </c>
      <c r="D3036" t="s">
        <v>2976</v>
      </c>
      <c r="E3036" s="1" t="s">
        <v>3520</v>
      </c>
      <c r="F3036">
        <v>0</v>
      </c>
      <c r="H3036">
        <f ca="1">_xlfn.IFNA(SUMIF(MG_3[Column3],Table6[POINTER],MG_3[TOTAL]),"")</f>
        <v>0</v>
      </c>
      <c r="I3036">
        <f ca="1">SUM(Table6[[#This Row],[AWAL]],Table6[[#This Row],[M_3]])</f>
        <v>0</v>
      </c>
    </row>
    <row r="3037" spans="2:9" hidden="1" x14ac:dyDescent="0.25">
      <c r="B3037" t="e">
        <f ca="1">MATCH(Table6[POINTER],MG_3[Column3],0)</f>
        <v>#N/A</v>
      </c>
      <c r="C30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pckrtkk2c8dss2faktur100</v>
      </c>
      <c r="D3037" t="s">
        <v>2977</v>
      </c>
      <c r="E3037" s="1">
        <v>100</v>
      </c>
      <c r="F3037">
        <v>0</v>
      </c>
      <c r="H3037">
        <f ca="1">_xlfn.IFNA(SUMIF(MG_3[Column3],Table6[POINTER],MG_3[TOTAL]),"")</f>
        <v>0</v>
      </c>
      <c r="I3037">
        <f ca="1">SUM(Table6[[#This Row],[AWAL]],Table6[[#This Row],[M_3]])</f>
        <v>0</v>
      </c>
    </row>
    <row r="3038" spans="2:9" hidden="1" x14ac:dyDescent="0.25">
      <c r="B3038" t="e">
        <f ca="1">MATCH(Table6[POINTER],MG_3[Column3],0)</f>
        <v>#N/A</v>
      </c>
      <c r="C30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pckrtlampu332096pc</v>
      </c>
      <c r="D3038" t="s">
        <v>2978</v>
      </c>
      <c r="E3038" s="1" t="s">
        <v>3383</v>
      </c>
      <c r="F3038">
        <v>0</v>
      </c>
      <c r="H3038">
        <f ca="1">_xlfn.IFNA(SUMIF(MG_3[Column3],Table6[POINTER],MG_3[TOTAL]),"")</f>
        <v>0</v>
      </c>
      <c r="I3038">
        <f ca="1">SUM(Table6[[#This Row],[AWAL]],Table6[[#This Row],[M_3]])</f>
        <v>0</v>
      </c>
    </row>
    <row r="3039" spans="2:9" hidden="1" x14ac:dyDescent="0.25">
      <c r="B3039" t="e">
        <f ca="1">MATCH(Table6[POINTER],MG_3[Column3],0)</f>
        <v>#N/A</v>
      </c>
      <c r="C30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pcla1005fahma432pc</v>
      </c>
      <c r="D3039" t="s">
        <v>2979</v>
      </c>
      <c r="E3039" s="1" t="s">
        <v>3630</v>
      </c>
      <c r="F3039">
        <v>0</v>
      </c>
      <c r="H3039">
        <f ca="1">_xlfn.IFNA(SUMIF(MG_3[Column3],Table6[POINTER],MG_3[TOTAL]),"")</f>
        <v>0</v>
      </c>
      <c r="I3039">
        <f ca="1">SUM(Table6[[#This Row],[AWAL]],Table6[[#This Row],[M_3]])</f>
        <v>0</v>
      </c>
    </row>
    <row r="3040" spans="2:9" hidden="1" x14ac:dyDescent="0.25">
      <c r="B3040" t="e">
        <f ca="1">MATCH(Table6[POINTER],MG_3[Column3],0)</f>
        <v>#N/A</v>
      </c>
      <c r="C30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pclpy996312pcs</v>
      </c>
      <c r="D3040" t="s">
        <v>2980</v>
      </c>
      <c r="E3040" s="1" t="s">
        <v>3773</v>
      </c>
      <c r="F3040">
        <v>0</v>
      </c>
      <c r="H3040">
        <f ca="1">_xlfn.IFNA(SUMIF(MG_3[Column3],Table6[POINTER],MG_3[TOTAL]),"")</f>
        <v>0</v>
      </c>
      <c r="I3040">
        <f ca="1">SUM(Table6[[#This Row],[AWAL]],Table6[[#This Row],[M_3]])</f>
        <v>0</v>
      </c>
    </row>
    <row r="3041" spans="2:9" hidden="1" x14ac:dyDescent="0.25">
      <c r="B3041" t="e">
        <f ca="1">MATCH(Table6[POINTER],MG_3[Column3],0)</f>
        <v>#N/A</v>
      </c>
      <c r="C30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pcm1758144pcs</v>
      </c>
      <c r="D3041" t="s">
        <v>2981</v>
      </c>
      <c r="E3041" s="1" t="s">
        <v>3366</v>
      </c>
      <c r="F3041">
        <v>0</v>
      </c>
      <c r="H3041">
        <f ca="1">_xlfn.IFNA(SUMIF(MG_3[Column3],Table6[POINTER],MG_3[TOTAL]),"")</f>
        <v>0</v>
      </c>
      <c r="I3041">
        <f ca="1">SUM(Table6[[#This Row],[AWAL]],Table6[[#This Row],[M_3]])</f>
        <v>0</v>
      </c>
    </row>
    <row r="3042" spans="2:9" hidden="1" x14ac:dyDescent="0.25">
      <c r="B3042" t="e">
        <f ca="1">MATCH(Table6[POINTER],MG_3[Column3],0)</f>
        <v>#N/A</v>
      </c>
      <c r="C30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pcm650711144pcs</v>
      </c>
      <c r="D3042" t="s">
        <v>2982</v>
      </c>
      <c r="E3042" s="1" t="s">
        <v>3366</v>
      </c>
      <c r="F3042">
        <v>0</v>
      </c>
      <c r="H3042">
        <f ca="1">_xlfn.IFNA(SUMIF(MG_3[Column3],Table6[POINTER],MG_3[TOTAL]),"")</f>
        <v>0</v>
      </c>
      <c r="I3042">
        <f ca="1">SUM(Table6[[#This Row],[AWAL]],Table6[[#This Row],[M_3]])</f>
        <v>0</v>
      </c>
    </row>
    <row r="3043" spans="2:9" hidden="1" x14ac:dyDescent="0.25">
      <c r="B3043" t="e">
        <f ca="1">MATCH(Table6[POINTER],MG_3[Column3],0)</f>
        <v>#N/A</v>
      </c>
      <c r="C30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pcm9294144</v>
      </c>
      <c r="D3043" t="s">
        <v>2983</v>
      </c>
      <c r="E3043" s="1">
        <v>144</v>
      </c>
      <c r="F3043">
        <v>0</v>
      </c>
      <c r="H3043">
        <f ca="1">_xlfn.IFNA(SUMIF(MG_3[Column3],Table6[POINTER],MG_3[TOTAL]),"")</f>
        <v>0</v>
      </c>
      <c r="I3043">
        <f ca="1">SUM(Table6[[#This Row],[AWAL]],Table6[[#This Row],[M_3]])</f>
        <v>0</v>
      </c>
    </row>
    <row r="3044" spans="2:9" hidden="1" x14ac:dyDescent="0.25">
      <c r="B3044" t="e">
        <f ca="1">MATCH(Table6[POINTER],MG_3[Column3],0)</f>
        <v>#N/A</v>
      </c>
      <c r="C30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pcm9342168</v>
      </c>
      <c r="D3044" t="s">
        <v>2984</v>
      </c>
      <c r="E3044" s="1">
        <v>168</v>
      </c>
      <c r="F3044">
        <v>0</v>
      </c>
      <c r="H3044">
        <f ca="1">_xlfn.IFNA(SUMIF(MG_3[Column3],Table6[POINTER],MG_3[TOTAL]),"")</f>
        <v>0</v>
      </c>
      <c r="I3044">
        <f ca="1">SUM(Table6[[#This Row],[AWAL]],Table6[[#This Row],[M_3]])</f>
        <v>0</v>
      </c>
    </row>
    <row r="3045" spans="2:9" hidden="1" x14ac:dyDescent="0.25">
      <c r="B3045" t="e">
        <f ca="1">MATCH(Table6[POINTER],MG_3[Column3],0)</f>
        <v>#N/A</v>
      </c>
      <c r="C30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pcm9372144</v>
      </c>
      <c r="D3045" t="s">
        <v>2985</v>
      </c>
      <c r="E3045" s="1">
        <v>144</v>
      </c>
      <c r="F3045">
        <v>0</v>
      </c>
      <c r="H3045">
        <f ca="1">_xlfn.IFNA(SUMIF(MG_3[Column3],Table6[POINTER],MG_3[TOTAL]),"")</f>
        <v>0</v>
      </c>
      <c r="I3045">
        <f ca="1">SUM(Table6[[#This Row],[AWAL]],Table6[[#This Row],[M_3]])</f>
        <v>0</v>
      </c>
    </row>
    <row r="3046" spans="2:9" hidden="1" x14ac:dyDescent="0.25">
      <c r="B3046" t="e">
        <f ca="1">MATCH(Table6[POINTER],MG_3[Column3],0)</f>
        <v>#N/A</v>
      </c>
      <c r="C30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pcm9374144</v>
      </c>
      <c r="D3046" t="s">
        <v>2986</v>
      </c>
      <c r="E3046" s="1">
        <v>144</v>
      </c>
      <c r="F3046">
        <v>0</v>
      </c>
      <c r="H3046">
        <f ca="1">_xlfn.IFNA(SUMIF(MG_3[Column3],Table6[POINTER],MG_3[TOTAL]),"")</f>
        <v>0</v>
      </c>
      <c r="I3046">
        <f ca="1">SUM(Table6[[#This Row],[AWAL]],Table6[[#This Row],[M_3]])</f>
        <v>0</v>
      </c>
    </row>
    <row r="3047" spans="2:9" hidden="1" x14ac:dyDescent="0.25">
      <c r="B3047" t="e">
        <f ca="1">MATCH(Table6[POINTER],MG_3[Column3],0)</f>
        <v>#N/A</v>
      </c>
      <c r="C30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pcmgp65089192</v>
      </c>
      <c r="D3047" t="s">
        <v>2987</v>
      </c>
      <c r="E3047" s="1">
        <v>192</v>
      </c>
      <c r="F3047">
        <v>0</v>
      </c>
      <c r="H3047">
        <f ca="1">_xlfn.IFNA(SUMIF(MG_3[Column3],Table6[POINTER],MG_3[TOTAL]),"")</f>
        <v>0</v>
      </c>
      <c r="I3047">
        <f ca="1">SUM(Table6[[#This Row],[AWAL]],Table6[[#This Row],[M_3]])</f>
        <v>0</v>
      </c>
    </row>
    <row r="3048" spans="2:9" hidden="1" x14ac:dyDescent="0.25">
      <c r="B3048" t="e">
        <f ca="1">MATCH(Table6[POINTER],MG_3[Column3],0)</f>
        <v>#N/A</v>
      </c>
      <c r="C30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pcmkt1111144pcs</v>
      </c>
      <c r="D3048" t="s">
        <v>2988</v>
      </c>
      <c r="E3048" s="1" t="s">
        <v>3366</v>
      </c>
      <c r="F3048">
        <v>0</v>
      </c>
      <c r="H3048">
        <f ca="1">_xlfn.IFNA(SUMIF(MG_3[Column3],Table6[POINTER],MG_3[TOTAL]),"")</f>
        <v>0</v>
      </c>
      <c r="I3048">
        <f ca="1">SUM(Table6[[#This Row],[AWAL]],Table6[[#This Row],[M_3]])</f>
        <v>0</v>
      </c>
    </row>
    <row r="3049" spans="2:9" hidden="1" x14ac:dyDescent="0.25">
      <c r="B3049" t="e">
        <f ca="1">MATCH(Table6[POINTER],MG_3[Column3],0)</f>
        <v>#N/A</v>
      </c>
      <c r="C30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pcmkt3871144pcs</v>
      </c>
      <c r="D3049" t="s">
        <v>2989</v>
      </c>
      <c r="E3049" s="1" t="s">
        <v>3366</v>
      </c>
      <c r="F3049">
        <v>0</v>
      </c>
      <c r="H3049">
        <f ca="1">_xlfn.IFNA(SUMIF(MG_3[Column3],Table6[POINTER],MG_3[TOTAL]),"")</f>
        <v>0</v>
      </c>
      <c r="I3049">
        <f ca="1">SUM(Table6[[#This Row],[AWAL]],Table6[[#This Row],[M_3]])</f>
        <v>0</v>
      </c>
    </row>
    <row r="3050" spans="2:9" hidden="1" x14ac:dyDescent="0.25">
      <c r="B3050" t="e">
        <f ca="1">MATCH(Table6[POINTER],MG_3[Column3],0)</f>
        <v>#N/A</v>
      </c>
      <c r="C30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pcmlpy6611144</v>
      </c>
      <c r="D3050" t="s">
        <v>2990</v>
      </c>
      <c r="E3050" s="1">
        <v>144</v>
      </c>
      <c r="F3050">
        <v>0</v>
      </c>
      <c r="H3050">
        <f ca="1">_xlfn.IFNA(SUMIF(MG_3[Column3],Table6[POINTER],MG_3[TOTAL]),"")</f>
        <v>0</v>
      </c>
      <c r="I3050">
        <f ca="1">SUM(Table6[[#This Row],[AWAL]],Table6[[#This Row],[M_3]])</f>
        <v>0</v>
      </c>
    </row>
    <row r="3051" spans="2:9" hidden="1" x14ac:dyDescent="0.25">
      <c r="B3051" t="e">
        <f ca="1">MATCH(Table6[POINTER],MG_3[Column3],0)</f>
        <v>#N/A</v>
      </c>
      <c r="C30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pcmlpy6617144</v>
      </c>
      <c r="D3051" t="s">
        <v>2991</v>
      </c>
      <c r="E3051" s="1">
        <v>144</v>
      </c>
      <c r="F3051">
        <v>0</v>
      </c>
      <c r="H3051">
        <f ca="1">_xlfn.IFNA(SUMIF(MG_3[Column3],Table6[POINTER],MG_3[TOTAL]),"")</f>
        <v>0</v>
      </c>
      <c r="I3051">
        <f ca="1">SUM(Table6[[#This Row],[AWAL]],Table6[[#This Row],[M_3]])</f>
        <v>0</v>
      </c>
    </row>
    <row r="3052" spans="2:9" hidden="1" x14ac:dyDescent="0.25">
      <c r="B3052" t="e">
        <f ca="1">MATCH(Table6[POINTER],MG_3[Column3],0)</f>
        <v>#N/A</v>
      </c>
      <c r="C30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pcmxu0080120pcs</v>
      </c>
      <c r="D3052" t="s">
        <v>2992</v>
      </c>
      <c r="E3052" s="1" t="s">
        <v>3313</v>
      </c>
      <c r="F3052">
        <v>0</v>
      </c>
      <c r="H3052">
        <f ca="1">_xlfn.IFNA(SUMIF(MG_3[Column3],Table6[POINTER],MG_3[TOTAL]),"")</f>
        <v>0</v>
      </c>
      <c r="I3052">
        <f ca="1">SUM(Table6[[#This Row],[AWAL]],Table6[[#This Row],[M_3]])</f>
        <v>0</v>
      </c>
    </row>
    <row r="3053" spans="2:9" hidden="1" x14ac:dyDescent="0.25">
      <c r="B3053" t="e">
        <f ca="1">MATCH(Table6[POINTER],MG_3[Column3],0)</f>
        <v>#N/A</v>
      </c>
      <c r="C30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pcmagneta119012lsn</v>
      </c>
      <c r="D3053" t="s">
        <v>2993</v>
      </c>
      <c r="E3053" s="1" t="s">
        <v>3482</v>
      </c>
      <c r="F3053">
        <v>0</v>
      </c>
      <c r="H3053">
        <f ca="1">_xlfn.IFNA(SUMIF(MG_3[Column3],Table6[POINTER],MG_3[TOTAL]),"")</f>
        <v>0</v>
      </c>
      <c r="I3053">
        <f ca="1">SUM(Table6[[#This Row],[AWAL]],Table6[[#This Row],[M_3]])</f>
        <v>0</v>
      </c>
    </row>
    <row r="3054" spans="2:9" hidden="1" x14ac:dyDescent="0.25">
      <c r="B3054" t="e">
        <f ca="1">MATCH(Table6[POINTER],MG_3[Column3],0)</f>
        <v>#N/A</v>
      </c>
      <c r="C30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pcmagnetkt208120</v>
      </c>
      <c r="D3054" t="s">
        <v>2994</v>
      </c>
      <c r="E3054" s="1">
        <v>120</v>
      </c>
      <c r="F3054">
        <v>0</v>
      </c>
      <c r="H3054">
        <f ca="1">_xlfn.IFNA(SUMIF(MG_3[Column3],Table6[POINTER],MG_3[TOTAL]),"")</f>
        <v>0</v>
      </c>
      <c r="I3054">
        <f ca="1">SUM(Table6[[#This Row],[AWAL]],Table6[[#This Row],[M_3]])</f>
        <v>0</v>
      </c>
    </row>
    <row r="3055" spans="2:9" hidden="1" x14ac:dyDescent="0.25">
      <c r="B3055" t="e">
        <f ca="1">MATCH(Table6[POINTER],MG_3[Column3],0)</f>
        <v>#N/A</v>
      </c>
      <c r="C30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pcmagnetkt77144pc</v>
      </c>
      <c r="D3055" t="s">
        <v>2995</v>
      </c>
      <c r="E3055" s="1" t="s">
        <v>3312</v>
      </c>
      <c r="F3055">
        <v>0</v>
      </c>
      <c r="H3055">
        <f ca="1">_xlfn.IFNA(SUMIF(MG_3[Column3],Table6[POINTER],MG_3[TOTAL]),"")</f>
        <v>0</v>
      </c>
      <c r="I3055">
        <f ca="1">SUM(Table6[[#This Row],[AWAL]],Table6[[#This Row],[M_3]])</f>
        <v>0</v>
      </c>
    </row>
    <row r="3056" spans="2:9" hidden="1" x14ac:dyDescent="0.25">
      <c r="B3056" t="e">
        <f ca="1">MATCH(Table6[POINTER],MG_3[Column3],0)</f>
        <v>#N/A</v>
      </c>
      <c r="C30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pcmagnetly992192pcs</v>
      </c>
      <c r="D3056" t="s">
        <v>2996</v>
      </c>
      <c r="E3056" s="1" t="s">
        <v>3496</v>
      </c>
      <c r="F3056">
        <v>0</v>
      </c>
      <c r="H3056">
        <f ca="1">_xlfn.IFNA(SUMIF(MG_3[Column3],Table6[POINTER],MG_3[TOTAL]),"")</f>
        <v>0</v>
      </c>
      <c r="I3056">
        <f ca="1">SUM(Table6[[#This Row],[AWAL]],Table6[[#This Row],[M_3]])</f>
        <v>0</v>
      </c>
    </row>
    <row r="3057" spans="2:9" hidden="1" x14ac:dyDescent="0.25">
      <c r="B3057" t="e">
        <f ca="1">MATCH(Table6[POINTER],MG_3[Column3],0)</f>
        <v>#N/A</v>
      </c>
      <c r="C30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pcmagnitcall7806144</v>
      </c>
      <c r="D3057" t="s">
        <v>2997</v>
      </c>
      <c r="E3057" s="1">
        <v>144</v>
      </c>
      <c r="F3057">
        <v>0</v>
      </c>
      <c r="H3057">
        <f ca="1">_xlfn.IFNA(SUMIF(MG_3[Column3],Table6[POINTER],MG_3[TOTAL]),"")</f>
        <v>0</v>
      </c>
      <c r="I3057">
        <f ca="1">SUM(Table6[[#This Row],[AWAL]],Table6[[#This Row],[M_3]])</f>
        <v>0</v>
      </c>
    </row>
    <row r="3058" spans="2:9" hidden="1" x14ac:dyDescent="0.25">
      <c r="B3058" t="e">
        <f ca="1">MATCH(Table6[POINTER],MG_3[Column3],0)</f>
        <v>#N/A</v>
      </c>
      <c r="C30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pcmagnitcallpb11144pcs</v>
      </c>
      <c r="D3058" t="s">
        <v>2998</v>
      </c>
      <c r="E3058" s="1" t="s">
        <v>3366</v>
      </c>
      <c r="F3058">
        <v>0</v>
      </c>
      <c r="H3058">
        <f ca="1">_xlfn.IFNA(SUMIF(MG_3[Column3],Table6[POINTER],MG_3[TOTAL]),"")</f>
        <v>0</v>
      </c>
      <c r="I3058">
        <f ca="1">SUM(Table6[[#This Row],[AWAL]],Table6[[#This Row],[M_3]])</f>
        <v>0</v>
      </c>
    </row>
    <row r="3059" spans="2:9" hidden="1" x14ac:dyDescent="0.25">
      <c r="B3059" t="e">
        <f ca="1">MATCH(Table6[POINTER],MG_3[Column3],0)</f>
        <v>#N/A</v>
      </c>
      <c r="C30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pcmagnit0022f96pcs</v>
      </c>
      <c r="D3059" t="s">
        <v>2999</v>
      </c>
      <c r="E3059" s="1" t="s">
        <v>3369</v>
      </c>
      <c r="F3059">
        <v>0</v>
      </c>
      <c r="H3059">
        <f ca="1">_xlfn.IFNA(SUMIF(MG_3[Column3],Table6[POINTER],MG_3[TOTAL]),"")</f>
        <v>0</v>
      </c>
      <c r="I3059">
        <f ca="1">SUM(Table6[[#This Row],[AWAL]],Table6[[#This Row],[M_3]])</f>
        <v>0</v>
      </c>
    </row>
    <row r="3060" spans="2:9" hidden="1" x14ac:dyDescent="0.25">
      <c r="B3060" t="e">
        <f ca="1">MATCH(Table6[POINTER],MG_3[Column3],0)</f>
        <v>#N/A</v>
      </c>
      <c r="C30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pcmagnit1628kalkulator120pcs</v>
      </c>
      <c r="D3060" t="s">
        <v>3000</v>
      </c>
      <c r="E3060" s="1" t="s">
        <v>3313</v>
      </c>
      <c r="F3060">
        <v>0</v>
      </c>
      <c r="H3060">
        <f ca="1">_xlfn.IFNA(SUMIF(MG_3[Column3],Table6[POINTER],MG_3[TOTAL]),"")</f>
        <v>0</v>
      </c>
      <c r="I3060">
        <f ca="1">SUM(Table6[[#This Row],[AWAL]],Table6[[#This Row],[M_3]])</f>
        <v>0</v>
      </c>
    </row>
    <row r="3061" spans="2:9" hidden="1" x14ac:dyDescent="0.25">
      <c r="B3061" t="e">
        <f ca="1">MATCH(Table6[POINTER],MG_3[Column3],0)</f>
        <v>#N/A</v>
      </c>
      <c r="C30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pcmagnit1628sp120pcs</v>
      </c>
      <c r="D3061" t="s">
        <v>3001</v>
      </c>
      <c r="E3061" s="1" t="s">
        <v>3313</v>
      </c>
      <c r="F3061">
        <v>0</v>
      </c>
      <c r="H3061">
        <f ca="1">_xlfn.IFNA(SUMIF(MG_3[Column3],Table6[POINTER],MG_3[TOTAL]),"")</f>
        <v>0</v>
      </c>
      <c r="I3061">
        <f ca="1">SUM(Table6[[#This Row],[AWAL]],Table6[[#This Row],[M_3]])</f>
        <v>0</v>
      </c>
    </row>
    <row r="3062" spans="2:9" hidden="1" x14ac:dyDescent="0.25">
      <c r="B3062" t="e">
        <f ca="1">MATCH(Table6[POINTER],MG_3[Column3],0)</f>
        <v>#N/A</v>
      </c>
      <c r="C30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pcmagnit3512896pc</v>
      </c>
      <c r="D3062" t="s">
        <v>3002</v>
      </c>
      <c r="E3062" s="1" t="s">
        <v>3383</v>
      </c>
      <c r="F3062">
        <v>0</v>
      </c>
      <c r="H3062">
        <f ca="1">_xlfn.IFNA(SUMIF(MG_3[Column3],Table6[POINTER],MG_3[TOTAL]),"")</f>
        <v>0</v>
      </c>
      <c r="I3062">
        <f ca="1">SUM(Table6[[#This Row],[AWAL]],Table6[[#This Row],[M_3]])</f>
        <v>0</v>
      </c>
    </row>
    <row r="3063" spans="2:9" hidden="1" x14ac:dyDescent="0.25">
      <c r="B3063" t="e">
        <f ca="1">MATCH(Table6[POINTER],MG_3[Column3],0)</f>
        <v>#N/A</v>
      </c>
      <c r="C30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pcmagnit3513821biasa96pcs</v>
      </c>
      <c r="D3063" t="s">
        <v>3003</v>
      </c>
      <c r="E3063" s="1" t="s">
        <v>3369</v>
      </c>
      <c r="F3063">
        <v>0</v>
      </c>
      <c r="H3063">
        <f ca="1">_xlfn.IFNA(SUMIF(MG_3[Column3],Table6[POINTER],MG_3[TOTAL]),"")</f>
        <v>0</v>
      </c>
      <c r="I3063">
        <f ca="1">SUM(Table6[[#This Row],[AWAL]],Table6[[#This Row],[M_3]])</f>
        <v>0</v>
      </c>
    </row>
    <row r="3064" spans="2:9" hidden="1" x14ac:dyDescent="0.25">
      <c r="B3064" t="e">
        <f ca="1">MATCH(Table6[POINTER],MG_3[Column3],0)</f>
        <v>#N/A</v>
      </c>
      <c r="C30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pcmagnit3513821f96pcs</v>
      </c>
      <c r="D3064" t="s">
        <v>3004</v>
      </c>
      <c r="E3064" s="1" t="s">
        <v>3369</v>
      </c>
      <c r="F3064">
        <v>0</v>
      </c>
      <c r="H3064">
        <f ca="1">_xlfn.IFNA(SUMIF(MG_3[Column3],Table6[POINTER],MG_3[TOTAL]),"")</f>
        <v>0</v>
      </c>
      <c r="I3064">
        <f ca="1">SUM(Table6[[#This Row],[AWAL]],Table6[[#This Row],[M_3]])</f>
        <v>0</v>
      </c>
    </row>
    <row r="3065" spans="2:9" hidden="1" x14ac:dyDescent="0.25">
      <c r="B3065" t="e">
        <f ca="1">MATCH(Table6[POINTER],MG_3[Column3],0)</f>
        <v>#N/A</v>
      </c>
      <c r="C30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pcmagnit35141796pc</v>
      </c>
      <c r="D3065" t="s">
        <v>3005</v>
      </c>
      <c r="E3065" s="1" t="s">
        <v>3383</v>
      </c>
      <c r="F3065">
        <v>0</v>
      </c>
      <c r="H3065">
        <f ca="1">_xlfn.IFNA(SUMIF(MG_3[Column3],Table6[POINTER],MG_3[TOTAL]),"")</f>
        <v>0</v>
      </c>
      <c r="I3065">
        <f ca="1">SUM(Table6[[#This Row],[AWAL]],Table6[[#This Row],[M_3]])</f>
        <v>0</v>
      </c>
    </row>
    <row r="3066" spans="2:9" hidden="1" x14ac:dyDescent="0.25">
      <c r="B3066" t="e">
        <f ca="1">MATCH(Table6[POINTER],MG_3[Column3],0)</f>
        <v>#N/A</v>
      </c>
      <c r="C30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pcmagnit351502144pc</v>
      </c>
      <c r="D3066" t="s">
        <v>3006</v>
      </c>
      <c r="E3066" s="1" t="s">
        <v>3312</v>
      </c>
      <c r="F3066">
        <v>0</v>
      </c>
      <c r="H3066">
        <f ca="1">_xlfn.IFNA(SUMIF(MG_3[Column3],Table6[POINTER],MG_3[TOTAL]),"")</f>
        <v>0</v>
      </c>
      <c r="I3066">
        <f ca="1">SUM(Table6[[#This Row],[AWAL]],Table6[[#This Row],[M_3]])</f>
        <v>0</v>
      </c>
    </row>
    <row r="3067" spans="2:9" hidden="1" x14ac:dyDescent="0.25">
      <c r="B3067" t="e">
        <f ca="1">MATCH(Table6[POINTER],MG_3[Column3],0)</f>
        <v>#N/A</v>
      </c>
      <c r="C30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pcmagnit35352496pcs</v>
      </c>
      <c r="D3067" t="s">
        <v>3007</v>
      </c>
      <c r="E3067" s="1" t="s">
        <v>3369</v>
      </c>
      <c r="F3067">
        <v>0</v>
      </c>
      <c r="H3067">
        <f ca="1">_xlfn.IFNA(SUMIF(MG_3[Column3],Table6[POINTER],MG_3[TOTAL]),"")</f>
        <v>0</v>
      </c>
      <c r="I3067">
        <f ca="1">SUM(Table6[[#This Row],[AWAL]],Table6[[#This Row],[M_3]])</f>
        <v>0</v>
      </c>
    </row>
    <row r="3068" spans="2:9" hidden="1" x14ac:dyDescent="0.25">
      <c r="B3068" t="e">
        <f ca="1">MATCH(Table6[POINTER],MG_3[Column3],0)</f>
        <v>#N/A</v>
      </c>
      <c r="C30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pcmagnit35491896pc</v>
      </c>
      <c r="D3068" t="s">
        <v>3008</v>
      </c>
      <c r="E3068" s="1" t="s">
        <v>3383</v>
      </c>
      <c r="F3068">
        <v>0</v>
      </c>
      <c r="H3068">
        <f ca="1">_xlfn.IFNA(SUMIF(MG_3[Column3],Table6[POINTER],MG_3[TOTAL]),"")</f>
        <v>0</v>
      </c>
      <c r="I3068">
        <f ca="1">SUM(Table6[[#This Row],[AWAL]],Table6[[#This Row],[M_3]])</f>
        <v>0</v>
      </c>
    </row>
    <row r="3069" spans="2:9" hidden="1" x14ac:dyDescent="0.25">
      <c r="B3069" t="e">
        <f ca="1">MATCH(Table6[POINTER],MG_3[Column3],0)</f>
        <v>#N/A</v>
      </c>
      <c r="C30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pcmagnit35691996pc</v>
      </c>
      <c r="D3069" t="s">
        <v>3009</v>
      </c>
      <c r="E3069" s="1" t="s">
        <v>3383</v>
      </c>
      <c r="F3069">
        <v>0</v>
      </c>
      <c r="H3069">
        <f ca="1">_xlfn.IFNA(SUMIF(MG_3[Column3],Table6[POINTER],MG_3[TOTAL]),"")</f>
        <v>0</v>
      </c>
      <c r="I3069">
        <f ca="1">SUM(Table6[[#This Row],[AWAL]],Table6[[#This Row],[M_3]])</f>
        <v>0</v>
      </c>
    </row>
    <row r="3070" spans="2:9" hidden="1" x14ac:dyDescent="0.25">
      <c r="B3070" t="e">
        <f ca="1">MATCH(Table6[POINTER],MG_3[Column3],0)</f>
        <v>#N/A</v>
      </c>
      <c r="C30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pcmagnit5212144pcs</v>
      </c>
      <c r="D3070" t="s">
        <v>3010</v>
      </c>
      <c r="E3070" s="1" t="s">
        <v>3366</v>
      </c>
      <c r="F3070">
        <v>0</v>
      </c>
      <c r="H3070">
        <f ca="1">_xlfn.IFNA(SUMIF(MG_3[Column3],Table6[POINTER],MG_3[TOTAL]),"")</f>
        <v>0</v>
      </c>
      <c r="I3070">
        <f ca="1">SUM(Table6[[#This Row],[AWAL]],Table6[[#This Row],[M_3]])</f>
        <v>0</v>
      </c>
    </row>
    <row r="3071" spans="2:9" hidden="1" x14ac:dyDescent="0.25">
      <c r="B3071" t="e">
        <f ca="1">MATCH(Table6[POINTER],MG_3[Column3],0)</f>
        <v>#N/A</v>
      </c>
      <c r="C30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pcmagnit551796pcs</v>
      </c>
      <c r="D3071" t="s">
        <v>3011</v>
      </c>
      <c r="E3071" s="1" t="s">
        <v>3369</v>
      </c>
      <c r="F3071">
        <v>0</v>
      </c>
      <c r="H3071">
        <f ca="1">_xlfn.IFNA(SUMIF(MG_3[Column3],Table6[POINTER],MG_3[TOTAL]),"")</f>
        <v>0</v>
      </c>
      <c r="I3071">
        <f ca="1">SUM(Table6[[#This Row],[AWAL]],Table6[[#This Row],[M_3]])</f>
        <v>0</v>
      </c>
    </row>
    <row r="3072" spans="2:9" hidden="1" x14ac:dyDescent="0.25">
      <c r="B3072" t="e">
        <f ca="1">MATCH(Table6[POINTER],MG_3[Column3],0)</f>
        <v>#N/A</v>
      </c>
      <c r="C30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pcmagnit5531196pcs</v>
      </c>
      <c r="D3072" t="s">
        <v>3012</v>
      </c>
      <c r="E3072" s="1" t="s">
        <v>3369</v>
      </c>
      <c r="F3072">
        <v>0</v>
      </c>
      <c r="H3072">
        <f ca="1">_xlfn.IFNA(SUMIF(MG_3[Column3],Table6[POINTER],MG_3[TOTAL]),"")</f>
        <v>0</v>
      </c>
      <c r="I3072">
        <f ca="1">SUM(Table6[[#This Row],[AWAL]],Table6[[#This Row],[M_3]])</f>
        <v>0</v>
      </c>
    </row>
    <row r="3073" spans="2:9" hidden="1" x14ac:dyDescent="0.25">
      <c r="B3073" t="e">
        <f ca="1">MATCH(Table6[POINTER],MG_3[Column3],0)</f>
        <v>#N/A</v>
      </c>
      <c r="C30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pcmagnit553396pcs</v>
      </c>
      <c r="D3073" t="s">
        <v>3013</v>
      </c>
      <c r="E3073" s="1" t="s">
        <v>3369</v>
      </c>
      <c r="F3073">
        <v>0</v>
      </c>
      <c r="H3073">
        <f ca="1">_xlfn.IFNA(SUMIF(MG_3[Column3],Table6[POINTER],MG_3[TOTAL]),"")</f>
        <v>0</v>
      </c>
      <c r="I3073">
        <f ca="1">SUM(Table6[[#This Row],[AWAL]],Table6[[#This Row],[M_3]])</f>
        <v>0</v>
      </c>
    </row>
    <row r="3074" spans="2:9" hidden="1" x14ac:dyDescent="0.25">
      <c r="B3074" t="e">
        <f ca="1">MATCH(Table6[POINTER],MG_3[Column3],0)</f>
        <v>#N/A</v>
      </c>
      <c r="C30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pcmagnit553796pcs</v>
      </c>
      <c r="D3074" t="s">
        <v>3014</v>
      </c>
      <c r="E3074" s="1" t="s">
        <v>3369</v>
      </c>
      <c r="F3074">
        <v>0</v>
      </c>
      <c r="H3074">
        <f ca="1">_xlfn.IFNA(SUMIF(MG_3[Column3],Table6[POINTER],MG_3[TOTAL]),"")</f>
        <v>0</v>
      </c>
      <c r="I3074">
        <f ca="1">SUM(Table6[[#This Row],[AWAL]],Table6[[#This Row],[M_3]])</f>
        <v>0</v>
      </c>
    </row>
    <row r="3075" spans="2:9" hidden="1" x14ac:dyDescent="0.25">
      <c r="B3075" t="e">
        <f ca="1">MATCH(Table6[POINTER],MG_3[Column3],0)</f>
        <v>#N/A</v>
      </c>
      <c r="C30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pcmagnit65005baru144pc</v>
      </c>
      <c r="D3075" t="s">
        <v>3015</v>
      </c>
      <c r="E3075" s="1" t="s">
        <v>3312</v>
      </c>
      <c r="F3075">
        <v>0</v>
      </c>
      <c r="H3075">
        <f ca="1">_xlfn.IFNA(SUMIF(MG_3[Column3],Table6[POINTER],MG_3[TOTAL]),"")</f>
        <v>0</v>
      </c>
      <c r="I3075">
        <f ca="1">SUM(Table6[[#This Row],[AWAL]],Table6[[#This Row],[M_3]])</f>
        <v>0</v>
      </c>
    </row>
    <row r="3076" spans="2:9" hidden="1" x14ac:dyDescent="0.25">
      <c r="B3076" t="e">
        <f ca="1">MATCH(Table6[POINTER],MG_3[Column3],0)</f>
        <v>#N/A</v>
      </c>
      <c r="C30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pcmagnit65005fr144pc</v>
      </c>
      <c r="D3076" t="s">
        <v>3016</v>
      </c>
      <c r="E3076" s="1" t="s">
        <v>3312</v>
      </c>
      <c r="F3076">
        <v>0</v>
      </c>
      <c r="H3076">
        <f ca="1">_xlfn.IFNA(SUMIF(MG_3[Column3],Table6[POINTER],MG_3[TOTAL]),"")</f>
        <v>0</v>
      </c>
      <c r="I3076">
        <f ca="1">SUM(Table6[[#This Row],[AWAL]],Table6[[#This Row],[M_3]])</f>
        <v>0</v>
      </c>
    </row>
    <row r="3077" spans="2:9" hidden="1" x14ac:dyDescent="0.25">
      <c r="B3077" t="e">
        <f ca="1">MATCH(Table6[POINTER],MG_3[Column3],0)</f>
        <v>#N/A</v>
      </c>
      <c r="C30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pcmagnit65005xqbighero300pc</v>
      </c>
      <c r="D3077" t="s">
        <v>3017</v>
      </c>
      <c r="E3077" s="1" t="s">
        <v>3335</v>
      </c>
      <c r="F3077">
        <v>0</v>
      </c>
      <c r="H3077">
        <f ca="1">_xlfn.IFNA(SUMIF(MG_3[Column3],Table6[POINTER],MG_3[TOTAL]),"")</f>
        <v>0</v>
      </c>
      <c r="I3077">
        <f ca="1">SUM(Table6[[#This Row],[AWAL]],Table6[[#This Row],[M_3]])</f>
        <v>0</v>
      </c>
    </row>
    <row r="3078" spans="2:9" hidden="1" x14ac:dyDescent="0.25">
      <c r="B3078" t="e">
        <f ca="1">MATCH(Table6[POINTER],MG_3[Column3],0)</f>
        <v>#N/A</v>
      </c>
      <c r="C30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pcmagnit65084120pcs</v>
      </c>
      <c r="D3078" t="s">
        <v>3018</v>
      </c>
      <c r="E3078" s="1" t="s">
        <v>3313</v>
      </c>
      <c r="F3078">
        <v>0</v>
      </c>
      <c r="H3078">
        <f ca="1">_xlfn.IFNA(SUMIF(MG_3[Column3],Table6[POINTER],MG_3[TOTAL]),"")</f>
        <v>0</v>
      </c>
      <c r="I3078">
        <f ca="1">SUM(Table6[[#This Row],[AWAL]],Table6[[#This Row],[M_3]])</f>
        <v>0</v>
      </c>
    </row>
    <row r="3079" spans="2:9" hidden="1" x14ac:dyDescent="0.25">
      <c r="B3079" t="e">
        <f ca="1">MATCH(Table6[POINTER],MG_3[Column3],0)</f>
        <v>#N/A</v>
      </c>
      <c r="C30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pcmagnit7806120pcs</v>
      </c>
      <c r="D3079" t="s">
        <v>3019</v>
      </c>
      <c r="E3079" s="1" t="s">
        <v>3313</v>
      </c>
      <c r="F3079">
        <v>0</v>
      </c>
      <c r="H3079">
        <f ca="1">_xlfn.IFNA(SUMIF(MG_3[Column3],Table6[POINTER],MG_3[TOTAL]),"")</f>
        <v>0</v>
      </c>
      <c r="I3079">
        <f ca="1">SUM(Table6[[#This Row],[AWAL]],Table6[[#This Row],[M_3]])</f>
        <v>0</v>
      </c>
    </row>
    <row r="3080" spans="2:9" hidden="1" x14ac:dyDescent="0.25">
      <c r="B3080" t="e">
        <f ca="1">MATCH(Table6[POINTER],MG_3[Column3],0)</f>
        <v>#N/A</v>
      </c>
      <c r="C30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pcmagnit811kungfupanda120pc</v>
      </c>
      <c r="D3080" t="s">
        <v>3020</v>
      </c>
      <c r="E3080" s="1" t="s">
        <v>3385</v>
      </c>
      <c r="F3080">
        <v>0</v>
      </c>
      <c r="H3080">
        <f ca="1">_xlfn.IFNA(SUMIF(MG_3[Column3],Table6[POINTER],MG_3[TOTAL]),"")</f>
        <v>0</v>
      </c>
      <c r="I3080">
        <f ca="1">SUM(Table6[[#This Row],[AWAL]],Table6[[#This Row],[M_3]])</f>
        <v>0</v>
      </c>
    </row>
    <row r="3081" spans="2:9" hidden="1" x14ac:dyDescent="0.25">
      <c r="B3081" t="e">
        <f ca="1">MATCH(Table6[POINTER],MG_3[Column3],0)</f>
        <v>#N/A</v>
      </c>
      <c r="C30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pcmagnit9342168pc</v>
      </c>
      <c r="D3081" t="s">
        <v>3021</v>
      </c>
      <c r="E3081" s="1" t="s">
        <v>3476</v>
      </c>
      <c r="F3081">
        <v>0</v>
      </c>
      <c r="H3081">
        <f ca="1">_xlfn.IFNA(SUMIF(MG_3[Column3],Table6[POINTER],MG_3[TOTAL]),"")</f>
        <v>0</v>
      </c>
      <c r="I3081">
        <f ca="1">SUM(Table6[[#This Row],[AWAL]],Table6[[#This Row],[M_3]])</f>
        <v>0</v>
      </c>
    </row>
    <row r="3082" spans="2:9" hidden="1" x14ac:dyDescent="0.25">
      <c r="B3082" t="e">
        <f ca="1">MATCH(Table6[POINTER],MG_3[Column3],0)</f>
        <v>#N/A</v>
      </c>
      <c r="C30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pcmagnit9354192pc</v>
      </c>
      <c r="D3082" t="s">
        <v>3022</v>
      </c>
      <c r="E3082" s="1" t="s">
        <v>3483</v>
      </c>
      <c r="F3082">
        <v>0</v>
      </c>
      <c r="H3082">
        <f ca="1">_xlfn.IFNA(SUMIF(MG_3[Column3],Table6[POINTER],MG_3[TOTAL]),"")</f>
        <v>0</v>
      </c>
      <c r="I3082">
        <f ca="1">SUM(Table6[[#This Row],[AWAL]],Table6[[#This Row],[M_3]])</f>
        <v>0</v>
      </c>
    </row>
    <row r="3083" spans="2:9" hidden="1" x14ac:dyDescent="0.25">
      <c r="B3083" t="e">
        <f ca="1">MATCH(Table6[POINTER],MG_3[Column3],0)</f>
        <v>#N/A</v>
      </c>
      <c r="C30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pcmagnit9356160pc</v>
      </c>
      <c r="D3083" t="s">
        <v>3023</v>
      </c>
      <c r="E3083" s="1" t="s">
        <v>3334</v>
      </c>
      <c r="F3083">
        <v>0</v>
      </c>
      <c r="H3083">
        <f ca="1">_xlfn.IFNA(SUMIF(MG_3[Column3],Table6[POINTER],MG_3[TOTAL]),"")</f>
        <v>0</v>
      </c>
      <c r="I3083">
        <f ca="1">SUM(Table6[[#This Row],[AWAL]],Table6[[#This Row],[M_3]])</f>
        <v>0</v>
      </c>
    </row>
    <row r="3084" spans="2:9" hidden="1" x14ac:dyDescent="0.25">
      <c r="B3084" t="e">
        <f ca="1">MATCH(Table6[POINTER],MG_3[Column3],0)</f>
        <v>#N/A</v>
      </c>
      <c r="C30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pcmagnit9357160pc</v>
      </c>
      <c r="D3084" t="s">
        <v>3024</v>
      </c>
      <c r="E3084" s="1" t="s">
        <v>3334</v>
      </c>
      <c r="F3084">
        <v>0</v>
      </c>
      <c r="H3084">
        <f ca="1">_xlfn.IFNA(SUMIF(MG_3[Column3],Table6[POINTER],MG_3[TOTAL]),"")</f>
        <v>0</v>
      </c>
      <c r="I3084">
        <f ca="1">SUM(Table6[[#This Row],[AWAL]],Table6[[#This Row],[M_3]])</f>
        <v>0</v>
      </c>
    </row>
    <row r="3085" spans="2:9" hidden="1" x14ac:dyDescent="0.25">
      <c r="B3085" t="e">
        <f ca="1">MATCH(Table6[POINTER],MG_3[Column3],0)</f>
        <v>#N/A</v>
      </c>
      <c r="C30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pcmagnita1172144pc</v>
      </c>
      <c r="D3085" t="s">
        <v>3025</v>
      </c>
      <c r="E3085" s="1" t="s">
        <v>3312</v>
      </c>
      <c r="F3085">
        <v>0</v>
      </c>
      <c r="H3085">
        <f ca="1">_xlfn.IFNA(SUMIF(MG_3[Column3],Table6[POINTER],MG_3[TOTAL]),"")</f>
        <v>0</v>
      </c>
      <c r="I3085">
        <f ca="1">SUM(Table6[[#This Row],[AWAL]],Table6[[#This Row],[M_3]])</f>
        <v>0</v>
      </c>
    </row>
    <row r="3086" spans="2:9" hidden="1" x14ac:dyDescent="0.25">
      <c r="B3086" t="e">
        <f ca="1">MATCH(Table6[POINTER],MG_3[Column3],0)</f>
        <v>#N/A</v>
      </c>
      <c r="C30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pcmagnitb351315biasa96pcs</v>
      </c>
      <c r="D3086" t="s">
        <v>3026</v>
      </c>
      <c r="E3086" s="1" t="s">
        <v>3369</v>
      </c>
      <c r="F3086">
        <v>0</v>
      </c>
      <c r="H3086">
        <f ca="1">_xlfn.IFNA(SUMIF(MG_3[Column3],Table6[POINTER],MG_3[TOTAL]),"")</f>
        <v>0</v>
      </c>
      <c r="I3086">
        <f ca="1">SUM(Table6[[#This Row],[AWAL]],Table6[[#This Row],[M_3]])</f>
        <v>0</v>
      </c>
    </row>
    <row r="3087" spans="2:9" hidden="1" x14ac:dyDescent="0.25">
      <c r="B3087" t="e">
        <f ca="1">MATCH(Table6[POINTER],MG_3[Column3],0)</f>
        <v>#N/A</v>
      </c>
      <c r="C30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pcmagnitb351315f96pcs</v>
      </c>
      <c r="D3087" t="s">
        <v>3027</v>
      </c>
      <c r="E3087" s="1" t="s">
        <v>3369</v>
      </c>
      <c r="F3087">
        <v>0</v>
      </c>
      <c r="H3087">
        <f ca="1">_xlfn.IFNA(SUMIF(MG_3[Column3],Table6[POINTER],MG_3[TOTAL]),"")</f>
        <v>0</v>
      </c>
      <c r="I3087">
        <f ca="1">SUM(Table6[[#This Row],[AWAL]],Table6[[#This Row],[M_3]])</f>
        <v>0</v>
      </c>
    </row>
    <row r="3088" spans="2:9" hidden="1" x14ac:dyDescent="0.25">
      <c r="B3088" t="e">
        <f ca="1">MATCH(Table6[POINTER],MG_3[Column3],0)</f>
        <v>#N/A</v>
      </c>
      <c r="C30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pcmagnitb35132496pcs</v>
      </c>
      <c r="D3088" t="s">
        <v>3028</v>
      </c>
      <c r="E3088" s="1" t="s">
        <v>3369</v>
      </c>
      <c r="F3088">
        <v>0</v>
      </c>
      <c r="H3088">
        <f ca="1">_xlfn.IFNA(SUMIF(MG_3[Column3],Table6[POINTER],MG_3[TOTAL]),"")</f>
        <v>0</v>
      </c>
      <c r="I3088">
        <f ca="1">SUM(Table6[[#This Row],[AWAL]],Table6[[#This Row],[M_3]])</f>
        <v>0</v>
      </c>
    </row>
    <row r="3089" spans="2:9" hidden="1" x14ac:dyDescent="0.25">
      <c r="B3089" t="e">
        <f ca="1">MATCH(Table6[POINTER],MG_3[Column3],0)</f>
        <v>#N/A</v>
      </c>
      <c r="C30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pcmagnitc1756faktur160pcs</v>
      </c>
      <c r="D3089" t="s">
        <v>3029</v>
      </c>
      <c r="E3089" s="1" t="s">
        <v>3338</v>
      </c>
      <c r="F3089">
        <v>0</v>
      </c>
      <c r="H3089">
        <f ca="1">_xlfn.IFNA(SUMIF(MG_3[Column3],Table6[POINTER],MG_3[TOTAL]),"")</f>
        <v>0</v>
      </c>
      <c r="I3089">
        <f ca="1">SUM(Table6[[#This Row],[AWAL]],Table6[[#This Row],[M_3]])</f>
        <v>0</v>
      </c>
    </row>
    <row r="3090" spans="2:9" hidden="1" x14ac:dyDescent="0.25">
      <c r="B3090" t="e">
        <f ca="1">MATCH(Table6[POINTER],MG_3[Column3],0)</f>
        <v>#N/A</v>
      </c>
      <c r="C30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pcmagnitcc1021isi144</v>
      </c>
      <c r="D3090" t="s">
        <v>3030</v>
      </c>
      <c r="E3090" s="1">
        <v>144</v>
      </c>
      <c r="F3090">
        <v>0</v>
      </c>
      <c r="H3090">
        <f ca="1">_xlfn.IFNA(SUMIF(MG_3[Column3],Table6[POINTER],MG_3[TOTAL]),"")</f>
        <v>0</v>
      </c>
      <c r="I3090">
        <f ca="1">SUM(Table6[[#This Row],[AWAL]],Table6[[#This Row],[M_3]])</f>
        <v>0</v>
      </c>
    </row>
    <row r="3091" spans="2:9" hidden="1" x14ac:dyDescent="0.25">
      <c r="B3091" t="e">
        <f ca="1">MATCH(Table6[POINTER],MG_3[Column3],0)</f>
        <v>#N/A</v>
      </c>
      <c r="C30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pcmagnitd005296pc</v>
      </c>
      <c r="D3091" t="s">
        <v>3031</v>
      </c>
      <c r="E3091" s="1" t="s">
        <v>3383</v>
      </c>
      <c r="F3091">
        <v>0</v>
      </c>
      <c r="H3091">
        <f ca="1">_xlfn.IFNA(SUMIF(MG_3[Column3],Table6[POINTER],MG_3[TOTAL]),"")</f>
        <v>0</v>
      </c>
      <c r="I3091">
        <f ca="1">SUM(Table6[[#This Row],[AWAL]],Table6[[#This Row],[M_3]])</f>
        <v>0</v>
      </c>
    </row>
    <row r="3092" spans="2:9" hidden="1" x14ac:dyDescent="0.25">
      <c r="B3092" t="e">
        <f ca="1">MATCH(Table6[POINTER],MG_3[Column3],0)</f>
        <v>#N/A</v>
      </c>
      <c r="C30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pcmagnitf1757144pcs</v>
      </c>
      <c r="D3092" t="s">
        <v>3032</v>
      </c>
      <c r="E3092" s="1" t="s">
        <v>3366</v>
      </c>
      <c r="F3092">
        <v>0</v>
      </c>
      <c r="H3092">
        <f ca="1">_xlfn.IFNA(SUMIF(MG_3[Column3],Table6[POINTER],MG_3[TOTAL]),"")</f>
        <v>0</v>
      </c>
      <c r="I3092">
        <f ca="1">SUM(Table6[[#This Row],[AWAL]],Table6[[#This Row],[M_3]])</f>
        <v>0</v>
      </c>
    </row>
    <row r="3093" spans="2:9" hidden="1" x14ac:dyDescent="0.25">
      <c r="B3093" t="e">
        <f ca="1">MATCH(Table6[POINTER],MG_3[Column3],0)</f>
        <v>#N/A</v>
      </c>
      <c r="C30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pcmagnitfc1760timbulfaktur144</v>
      </c>
      <c r="D3093" t="s">
        <v>3033</v>
      </c>
      <c r="E3093" s="1">
        <v>144</v>
      </c>
      <c r="F3093">
        <v>0</v>
      </c>
      <c r="H3093">
        <f ca="1">_xlfn.IFNA(SUMIF(MG_3[Column3],Table6[POINTER],MG_3[TOTAL]),"")</f>
        <v>0</v>
      </c>
      <c r="I3093">
        <f ca="1">SUM(Table6[[#This Row],[AWAL]],Table6[[#This Row],[M_3]])</f>
        <v>0</v>
      </c>
    </row>
    <row r="3094" spans="2:9" hidden="1" x14ac:dyDescent="0.25">
      <c r="B3094" t="e">
        <f ca="1">MATCH(Table6[POINTER],MG_3[Column3],0)</f>
        <v>#N/A</v>
      </c>
      <c r="C30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pcmagnitfx2275faktur144</v>
      </c>
      <c r="D3094" t="s">
        <v>1608</v>
      </c>
      <c r="E3094" s="1">
        <v>144</v>
      </c>
      <c r="F3094">
        <v>0</v>
      </c>
      <c r="H3094">
        <f ca="1">_xlfn.IFNA(SUMIF(MG_3[Column3],Table6[POINTER],MG_3[TOTAL]),"")</f>
        <v>0</v>
      </c>
      <c r="I3094">
        <f ca="1">SUM(Table6[[#This Row],[AWAL]],Table6[[#This Row],[M_3]])</f>
        <v>0</v>
      </c>
    </row>
    <row r="3095" spans="2:9" hidden="1" x14ac:dyDescent="0.25">
      <c r="B3095" t="e">
        <f ca="1">MATCH(Table6[POINTER],MG_3[Column3],0)</f>
        <v>#N/A</v>
      </c>
      <c r="C30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pcmagnitfx2276faktur144</v>
      </c>
      <c r="D3095" t="s">
        <v>3034</v>
      </c>
      <c r="E3095" s="1">
        <v>144</v>
      </c>
      <c r="F3095">
        <v>0</v>
      </c>
      <c r="H3095">
        <f ca="1">_xlfn.IFNA(SUMIF(MG_3[Column3],Table6[POINTER],MG_3[TOTAL]),"")</f>
        <v>0</v>
      </c>
      <c r="I3095">
        <f ca="1">SUM(Table6[[#This Row],[AWAL]],Table6[[#This Row],[M_3]])</f>
        <v>0</v>
      </c>
    </row>
    <row r="3096" spans="2:9" hidden="1" x14ac:dyDescent="0.25">
      <c r="B3096" t="e">
        <f ca="1">MATCH(Table6[POINTER],MG_3[Column3],0)</f>
        <v>#N/A</v>
      </c>
      <c r="C30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pcmagnitjumbob35761948</v>
      </c>
      <c r="D3096" t="s">
        <v>3035</v>
      </c>
      <c r="E3096" s="1">
        <v>48</v>
      </c>
      <c r="F3096">
        <v>0</v>
      </c>
      <c r="H3096">
        <f ca="1">_xlfn.IFNA(SUMIF(MG_3[Column3],Table6[POINTER],MG_3[TOTAL]),"")</f>
        <v>0</v>
      </c>
      <c r="I3096">
        <f ca="1">SUM(Table6[[#This Row],[AWAL]],Table6[[#This Row],[M_3]])</f>
        <v>0</v>
      </c>
    </row>
    <row r="3097" spans="2:9" hidden="1" x14ac:dyDescent="0.25">
      <c r="B3097" t="e">
        <f ca="1">MATCH(Table6[POINTER],MG_3[Column3],0)</f>
        <v>#N/A</v>
      </c>
      <c r="C30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pcmagnitjumbokalkulatorpb3396pc</v>
      </c>
      <c r="D3097" t="s">
        <v>3036</v>
      </c>
      <c r="E3097" s="1" t="s">
        <v>3383</v>
      </c>
      <c r="F3097">
        <v>0</v>
      </c>
      <c r="H3097">
        <f ca="1">_xlfn.IFNA(SUMIF(MG_3[Column3],Table6[POINTER],MG_3[TOTAL]),"")</f>
        <v>0</v>
      </c>
      <c r="I3097">
        <f ca="1">SUM(Table6[[#This Row],[AWAL]],Table6[[#This Row],[M_3]])</f>
        <v>0</v>
      </c>
    </row>
    <row r="3098" spans="2:9" hidden="1" x14ac:dyDescent="0.25">
      <c r="B3098" t="e">
        <f ca="1">MATCH(Table6[POINTER],MG_3[Column3],0)</f>
        <v>#N/A</v>
      </c>
      <c r="C30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pcmagnitk28872120pc</v>
      </c>
      <c r="D3098" t="s">
        <v>3037</v>
      </c>
      <c r="E3098" s="1" t="s">
        <v>3385</v>
      </c>
      <c r="F3098">
        <v>0</v>
      </c>
      <c r="H3098">
        <f ca="1">_xlfn.IFNA(SUMIF(MG_3[Column3],Table6[POINTER],MG_3[TOTAL]),"")</f>
        <v>0</v>
      </c>
      <c r="I3098">
        <f ca="1">SUM(Table6[[#This Row],[AWAL]],Table6[[#This Row],[M_3]])</f>
        <v>0</v>
      </c>
    </row>
    <row r="3099" spans="2:9" hidden="1" x14ac:dyDescent="0.25">
      <c r="B3099" t="e">
        <f ca="1">MATCH(Table6[POINTER],MG_3[Column3],0)</f>
        <v>#N/A</v>
      </c>
      <c r="C30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pcmagnitkm5186196pc</v>
      </c>
      <c r="D3099" t="s">
        <v>3038</v>
      </c>
      <c r="E3099" s="1" t="s">
        <v>3383</v>
      </c>
      <c r="F3099">
        <v>0</v>
      </c>
      <c r="H3099">
        <f ca="1">_xlfn.IFNA(SUMIF(MG_3[Column3],Table6[POINTER],MG_3[TOTAL]),"")</f>
        <v>0</v>
      </c>
      <c r="I3099">
        <f ca="1">SUM(Table6[[#This Row],[AWAL]],Table6[[#This Row],[M_3]])</f>
        <v>0</v>
      </c>
    </row>
    <row r="3100" spans="2:9" hidden="1" x14ac:dyDescent="0.25">
      <c r="B3100" t="e">
        <f ca="1">MATCH(Table6[POINTER],MG_3[Column3],0)</f>
        <v>#N/A</v>
      </c>
      <c r="C31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pcmagnitkm5187196pc</v>
      </c>
      <c r="D3100" t="s">
        <v>3039</v>
      </c>
      <c r="E3100" s="1" t="s">
        <v>3383</v>
      </c>
      <c r="F3100">
        <v>0</v>
      </c>
      <c r="H3100">
        <f ca="1">_xlfn.IFNA(SUMIF(MG_3[Column3],Table6[POINTER],MG_3[TOTAL]),"")</f>
        <v>0</v>
      </c>
      <c r="I3100">
        <f ca="1">SUM(Table6[[#This Row],[AWAL]],Table6[[#This Row],[M_3]])</f>
        <v>0</v>
      </c>
    </row>
    <row r="3101" spans="2:9" hidden="1" x14ac:dyDescent="0.25">
      <c r="B3101" t="e">
        <f ca="1">MATCH(Table6[POINTER],MG_3[Column3],0)</f>
        <v>#N/A</v>
      </c>
      <c r="C31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pcmagnitlc8088144pc</v>
      </c>
      <c r="D3101" t="s">
        <v>3040</v>
      </c>
      <c r="E3101" s="1" t="s">
        <v>3312</v>
      </c>
      <c r="F3101">
        <v>0</v>
      </c>
      <c r="H3101">
        <f ca="1">_xlfn.IFNA(SUMIF(MG_3[Column3],Table6[POINTER],MG_3[TOTAL]),"")</f>
        <v>0</v>
      </c>
      <c r="I3101">
        <f ca="1">SUM(Table6[[#This Row],[AWAL]],Table6[[#This Row],[M_3]])</f>
        <v>0</v>
      </c>
    </row>
    <row r="3102" spans="2:9" hidden="1" x14ac:dyDescent="0.25">
      <c r="B3102" t="e">
        <f ca="1">MATCH(Table6[POINTER],MG_3[Column3],0)</f>
        <v>#N/A</v>
      </c>
      <c r="C31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pcmagnitmc5238144pc</v>
      </c>
      <c r="D3102" t="s">
        <v>3041</v>
      </c>
      <c r="E3102" s="1" t="s">
        <v>3312</v>
      </c>
      <c r="F3102">
        <v>0</v>
      </c>
      <c r="H3102">
        <f ca="1">_xlfn.IFNA(SUMIF(MG_3[Column3],Table6[POINTER],MG_3[TOTAL]),"")</f>
        <v>0</v>
      </c>
      <c r="I3102">
        <f ca="1">SUM(Table6[[#This Row],[AWAL]],Table6[[#This Row],[M_3]])</f>
        <v>0</v>
      </c>
    </row>
    <row r="3103" spans="2:9" hidden="1" x14ac:dyDescent="0.25">
      <c r="B3103" t="e">
        <f ca="1">MATCH(Table6[POINTER],MG_3[Column3],0)</f>
        <v>#N/A</v>
      </c>
      <c r="C31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pcmagnitmc8086144pc</v>
      </c>
      <c r="D3103" t="s">
        <v>3042</v>
      </c>
      <c r="E3103" s="1" t="s">
        <v>3312</v>
      </c>
      <c r="F3103">
        <v>0</v>
      </c>
      <c r="H3103">
        <f ca="1">_xlfn.IFNA(SUMIF(MG_3[Column3],Table6[POINTER],MG_3[TOTAL]),"")</f>
        <v>0</v>
      </c>
      <c r="I3103">
        <f ca="1">SUM(Table6[[#This Row],[AWAL]],Table6[[#This Row],[M_3]])</f>
        <v>0</v>
      </c>
    </row>
    <row r="3104" spans="2:9" hidden="1" x14ac:dyDescent="0.25">
      <c r="B3104" t="e">
        <f ca="1">MATCH(Table6[POINTER],MG_3[Column3],0)</f>
        <v>#N/A</v>
      </c>
      <c r="C31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pcmagnits9696120pc</v>
      </c>
      <c r="D3104" t="s">
        <v>3043</v>
      </c>
      <c r="E3104" s="1" t="s">
        <v>3385</v>
      </c>
      <c r="F3104">
        <v>0</v>
      </c>
      <c r="H3104">
        <f ca="1">_xlfn.IFNA(SUMIF(MG_3[Column3],Table6[POINTER],MG_3[TOTAL]),"")</f>
        <v>0</v>
      </c>
      <c r="I3104">
        <f ca="1">SUM(Table6[[#This Row],[AWAL]],Table6[[#This Row],[M_3]])</f>
        <v>0</v>
      </c>
    </row>
    <row r="3105" spans="2:9" hidden="1" x14ac:dyDescent="0.25">
      <c r="B3105" t="e">
        <f ca="1">MATCH(Table6[POINTER],MG_3[Column3],0)</f>
        <v>#N/A</v>
      </c>
      <c r="C31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pcmagnitxu0030callblk144pc</v>
      </c>
      <c r="D3105" t="s">
        <v>3044</v>
      </c>
      <c r="E3105" s="1" t="s">
        <v>3312</v>
      </c>
      <c r="F3105">
        <v>0</v>
      </c>
      <c r="H3105">
        <f ca="1">_xlfn.IFNA(SUMIF(MG_3[Column3],Table6[POINTER],MG_3[TOTAL]),"")</f>
        <v>0</v>
      </c>
      <c r="I3105">
        <f ca="1">SUM(Table6[[#This Row],[AWAL]],Table6[[#This Row],[M_3]])</f>
        <v>0</v>
      </c>
    </row>
    <row r="3106" spans="2:9" hidden="1" x14ac:dyDescent="0.25">
      <c r="B3106" t="e">
        <f ca="1">MATCH(Table6[POINTER],MG_3[Column3],0)</f>
        <v>#N/A</v>
      </c>
      <c r="C31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pcmagnitza06blk48pc</v>
      </c>
      <c r="D3106" t="s">
        <v>3045</v>
      </c>
      <c r="E3106" s="1" t="s">
        <v>3377</v>
      </c>
      <c r="F3106">
        <v>0</v>
      </c>
      <c r="H3106">
        <f ca="1">_xlfn.IFNA(SUMIF(MG_3[Column3],Table6[POINTER],MG_3[TOTAL]),"")</f>
        <v>0</v>
      </c>
      <c r="I3106">
        <f ca="1">SUM(Table6[[#This Row],[AWAL]],Table6[[#This Row],[M_3]])</f>
        <v>0</v>
      </c>
    </row>
    <row r="3107" spans="2:9" hidden="1" x14ac:dyDescent="0.25">
      <c r="B3107" t="e">
        <f ca="1">MATCH(Table6[POINTER],MG_3[Column3],0)</f>
        <v>#N/A</v>
      </c>
      <c r="C31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pcplstht408mm144pc</v>
      </c>
      <c r="D3107" t="s">
        <v>3046</v>
      </c>
      <c r="E3107" s="1" t="s">
        <v>3312</v>
      </c>
      <c r="F3107">
        <v>0</v>
      </c>
      <c r="H3107">
        <f ca="1">_xlfn.IFNA(SUMIF(MG_3[Column3],Table6[POINTER],MG_3[TOTAL]),"")</f>
        <v>0</v>
      </c>
      <c r="I3107">
        <f ca="1">SUM(Table6[[#This Row],[AWAL]],Table6[[#This Row],[M_3]])</f>
        <v>0</v>
      </c>
    </row>
    <row r="3108" spans="2:9" hidden="1" x14ac:dyDescent="0.25">
      <c r="B3108" t="e">
        <f ca="1">MATCH(Table6[POINTER],MG_3[Column3],0)</f>
        <v>#N/A</v>
      </c>
      <c r="C31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pcps002120pc</v>
      </c>
      <c r="D3108" t="s">
        <v>3047</v>
      </c>
      <c r="E3108" s="1" t="s">
        <v>3385</v>
      </c>
      <c r="F3108">
        <v>0</v>
      </c>
      <c r="H3108">
        <f ca="1">_xlfn.IFNA(SUMIF(MG_3[Column3],Table6[POINTER],MG_3[TOTAL]),"")</f>
        <v>0</v>
      </c>
      <c r="I3108">
        <f ca="1">SUM(Table6[[#This Row],[AWAL]],Table6[[#This Row],[M_3]])</f>
        <v>0</v>
      </c>
    </row>
    <row r="3109" spans="2:9" hidden="1" x14ac:dyDescent="0.25">
      <c r="B3109" t="e">
        <f ca="1">MATCH(Table6[POINTER],MG_3[Column3],0)</f>
        <v>#N/A</v>
      </c>
      <c r="C31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pcrestbd17728a180pcs</v>
      </c>
      <c r="D3109" t="s">
        <v>3048</v>
      </c>
      <c r="E3109" s="1" t="s">
        <v>3434</v>
      </c>
      <c r="F3109">
        <v>0</v>
      </c>
      <c r="H3109">
        <f ca="1">_xlfn.IFNA(SUMIF(MG_3[Column3],Table6[POINTER],MG_3[TOTAL]),"")</f>
        <v>0</v>
      </c>
      <c r="I3109">
        <f ca="1">SUM(Table6[[#This Row],[AWAL]],Table6[[#This Row],[M_3]])</f>
        <v>0</v>
      </c>
    </row>
    <row r="3110" spans="2:9" hidden="1" x14ac:dyDescent="0.25">
      <c r="B3110" t="e">
        <f ca="1">MATCH(Table6[POINTER],MG_3[Column3],0)</f>
        <v>#N/A</v>
      </c>
      <c r="C31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pcrestbd191180pcs</v>
      </c>
      <c r="D3110" t="s">
        <v>3049</v>
      </c>
      <c r="E3110" s="1" t="s">
        <v>3434</v>
      </c>
      <c r="F3110">
        <v>0</v>
      </c>
      <c r="H3110">
        <f ca="1">_xlfn.IFNA(SUMIF(MG_3[Column3],Table6[POINTER],MG_3[TOTAL]),"")</f>
        <v>0</v>
      </c>
      <c r="I3110">
        <f ca="1">SUM(Table6[[#This Row],[AWAL]],Table6[[#This Row],[M_3]])</f>
        <v>0</v>
      </c>
    </row>
    <row r="3111" spans="2:9" hidden="1" x14ac:dyDescent="0.25">
      <c r="B3111" t="e">
        <f ca="1">MATCH(Table6[POINTER],MG_3[Column3],0)</f>
        <v>#N/A</v>
      </c>
      <c r="C31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pcrestbd33122180pcs</v>
      </c>
      <c r="D3111" t="s">
        <v>3050</v>
      </c>
      <c r="E3111" s="1" t="s">
        <v>3434</v>
      </c>
      <c r="F3111">
        <v>0</v>
      </c>
      <c r="H3111">
        <f ca="1">_xlfn.IFNA(SUMIF(MG_3[Column3],Table6[POINTER],MG_3[TOTAL]),"")</f>
        <v>0</v>
      </c>
      <c r="I3111">
        <f ca="1">SUM(Table6[[#This Row],[AWAL]],Table6[[#This Row],[M_3]])</f>
        <v>0</v>
      </c>
    </row>
    <row r="3112" spans="2:9" hidden="1" x14ac:dyDescent="0.25">
      <c r="B3112" t="e">
        <f ca="1">MATCH(Table6[POINTER],MG_3[Column3],0)</f>
        <v>#N/A</v>
      </c>
      <c r="C31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pcrestbd762300pc</v>
      </c>
      <c r="D3112" t="s">
        <v>3051</v>
      </c>
      <c r="E3112" s="1" t="s">
        <v>3335</v>
      </c>
      <c r="F3112">
        <v>0</v>
      </c>
      <c r="H3112">
        <f ca="1">_xlfn.IFNA(SUMIF(MG_3[Column3],Table6[POINTER],MG_3[TOTAL]),"")</f>
        <v>0</v>
      </c>
      <c r="I3112">
        <f ca="1">SUM(Table6[[#This Row],[AWAL]],Table6[[#This Row],[M_3]])</f>
        <v>0</v>
      </c>
    </row>
    <row r="3113" spans="2:9" hidden="1" x14ac:dyDescent="0.25">
      <c r="B3113" t="e">
        <f ca="1">MATCH(Table6[POINTER],MG_3[Column3],0)</f>
        <v>#N/A</v>
      </c>
      <c r="C31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pcrestbd772300pc</v>
      </c>
      <c r="D3113" t="s">
        <v>3052</v>
      </c>
      <c r="E3113" s="1" t="s">
        <v>3335</v>
      </c>
      <c r="F3113">
        <v>0</v>
      </c>
      <c r="H3113">
        <f ca="1">_xlfn.IFNA(SUMIF(MG_3[Column3],Table6[POINTER],MG_3[TOTAL]),"")</f>
        <v>0</v>
      </c>
      <c r="I3113">
        <f ca="1">SUM(Table6[[#This Row],[AWAL]],Table6[[#This Row],[M_3]])</f>
        <v>0</v>
      </c>
    </row>
    <row r="3114" spans="2:9" hidden="1" x14ac:dyDescent="0.25">
      <c r="B3114" t="e">
        <f ca="1">MATCH(Table6[POINTER],MG_3[Column3],0)</f>
        <v>#N/A</v>
      </c>
      <c r="C31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pcrestbd866144pcs</v>
      </c>
      <c r="D3114" t="s">
        <v>3053</v>
      </c>
      <c r="E3114" s="1" t="s">
        <v>3366</v>
      </c>
      <c r="F3114">
        <v>0</v>
      </c>
      <c r="H3114">
        <f ca="1">_xlfn.IFNA(SUMIF(MG_3[Column3],Table6[POINTER],MG_3[TOTAL]),"")</f>
        <v>0</v>
      </c>
      <c r="I3114">
        <f ca="1">SUM(Table6[[#This Row],[AWAL]],Table6[[#This Row],[M_3]])</f>
        <v>0</v>
      </c>
    </row>
    <row r="3115" spans="2:9" hidden="1" x14ac:dyDescent="0.25">
      <c r="B3115" t="e">
        <f ca="1">MATCH(Table6[POINTER],MG_3[Column3],0)</f>
        <v>#N/A</v>
      </c>
      <c r="C31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pcret385imitasi27ls</v>
      </c>
      <c r="D3115" t="s">
        <v>3054</v>
      </c>
      <c r="E3115" s="1" t="s">
        <v>3639</v>
      </c>
      <c r="F3115">
        <v>0</v>
      </c>
      <c r="H3115">
        <f ca="1">_xlfn.IFNA(SUMIF(MG_3[Column3],Table6[POINTER],MG_3[TOTAL]),"")</f>
        <v>0</v>
      </c>
      <c r="I3115">
        <f ca="1">SUM(Table6[[#This Row],[AWAL]],Table6[[#This Row],[M_3]])</f>
        <v>0</v>
      </c>
    </row>
    <row r="3116" spans="2:9" hidden="1" x14ac:dyDescent="0.25">
      <c r="B3116" t="e">
        <f ca="1">MATCH(Table6[POINTER],MG_3[Column3],0)</f>
        <v>#N/A</v>
      </c>
      <c r="C31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pcret4172120pc</v>
      </c>
      <c r="D3116" t="s">
        <v>3055</v>
      </c>
      <c r="E3116" s="1" t="s">
        <v>3385</v>
      </c>
      <c r="F3116">
        <v>0</v>
      </c>
      <c r="H3116">
        <f ca="1">_xlfn.IFNA(SUMIF(MG_3[Column3],Table6[POINTER],MG_3[TOTAL]),"")</f>
        <v>0</v>
      </c>
      <c r="I3116">
        <f ca="1">SUM(Table6[[#This Row],[AWAL]],Table6[[#This Row],[M_3]])</f>
        <v>0</v>
      </c>
    </row>
    <row r="3117" spans="2:9" hidden="1" x14ac:dyDescent="0.25">
      <c r="B3117" t="e">
        <f ca="1">MATCH(Table6[POINTER],MG_3[Column3],0)</f>
        <v>#N/A</v>
      </c>
      <c r="C31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pcretbd180c180</v>
      </c>
      <c r="D3117" t="s">
        <v>3056</v>
      </c>
      <c r="E3117" s="1">
        <v>180</v>
      </c>
      <c r="F3117">
        <v>0</v>
      </c>
      <c r="H3117">
        <f ca="1">_xlfn.IFNA(SUMIF(MG_3[Column3],Table6[POINTER],MG_3[TOTAL]),"")</f>
        <v>0</v>
      </c>
      <c r="I3117">
        <f ca="1">SUM(Table6[[#This Row],[AWAL]],Table6[[#This Row],[M_3]])</f>
        <v>0</v>
      </c>
    </row>
    <row r="3118" spans="2:9" hidden="1" x14ac:dyDescent="0.25">
      <c r="B3118" t="e">
        <f ca="1">MATCH(Table6[POINTER],MG_3[Column3],0)</f>
        <v>#N/A</v>
      </c>
      <c r="C31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pcretbd18026180pcs</v>
      </c>
      <c r="D3118" t="s">
        <v>3057</v>
      </c>
      <c r="E3118" s="1" t="s">
        <v>3434</v>
      </c>
      <c r="F3118">
        <v>0</v>
      </c>
      <c r="H3118">
        <f ca="1">_xlfn.IFNA(SUMIF(MG_3[Column3],Table6[POINTER],MG_3[TOTAL]),"")</f>
        <v>0</v>
      </c>
      <c r="I3118">
        <f ca="1">SUM(Table6[[#This Row],[AWAL]],Table6[[#This Row],[M_3]])</f>
        <v>0</v>
      </c>
    </row>
    <row r="3119" spans="2:9" hidden="1" x14ac:dyDescent="0.25">
      <c r="B3119" t="e">
        <f ca="1">MATCH(Table6[POINTER],MG_3[Column3],0)</f>
        <v>#N/A</v>
      </c>
      <c r="C31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pcretbd806180pcs</v>
      </c>
      <c r="D3119" t="s">
        <v>3058</v>
      </c>
      <c r="E3119" s="1" t="s">
        <v>3434</v>
      </c>
      <c r="F3119">
        <v>0</v>
      </c>
      <c r="H3119">
        <f ca="1">_xlfn.IFNA(SUMIF(MG_3[Column3],Table6[POINTER],MG_3[TOTAL]),"")</f>
        <v>0</v>
      </c>
      <c r="I3119">
        <f ca="1">SUM(Table6[[#This Row],[AWAL]],Table6[[#This Row],[M_3]])</f>
        <v>0</v>
      </c>
    </row>
    <row r="3120" spans="2:9" hidden="1" x14ac:dyDescent="0.25">
      <c r="B3120" t="e">
        <f ca="1">MATCH(Table6[POINTER],MG_3[Column3],0)</f>
        <v>#N/A</v>
      </c>
      <c r="C31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pcretbd828180</v>
      </c>
      <c r="D3120" t="s">
        <v>3059</v>
      </c>
      <c r="E3120" s="1">
        <v>180</v>
      </c>
      <c r="F3120">
        <v>0</v>
      </c>
      <c r="H3120">
        <f ca="1">_xlfn.IFNA(SUMIF(MG_3[Column3],Table6[POINTER],MG_3[TOTAL]),"")</f>
        <v>0</v>
      </c>
      <c r="I3120">
        <f ca="1">SUM(Table6[[#This Row],[AWAL]],Table6[[#This Row],[M_3]])</f>
        <v>0</v>
      </c>
    </row>
    <row r="3121" spans="2:9" hidden="1" x14ac:dyDescent="0.25">
      <c r="B3121" t="e">
        <f ca="1">MATCH(Table6[POINTER],MG_3[Column3],0)</f>
        <v>#N/A</v>
      </c>
      <c r="C31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pcretbd828180pcs</v>
      </c>
      <c r="D3121" t="s">
        <v>3059</v>
      </c>
      <c r="E3121" s="1" t="s">
        <v>3434</v>
      </c>
      <c r="F3121">
        <v>0</v>
      </c>
      <c r="H3121">
        <f ca="1">_xlfn.IFNA(SUMIF(MG_3[Column3],Table6[POINTER],MG_3[TOTAL]),"")</f>
        <v>0</v>
      </c>
      <c r="I3121">
        <f ca="1">SUM(Table6[[#This Row],[AWAL]],Table6[[#This Row],[M_3]])</f>
        <v>0</v>
      </c>
    </row>
    <row r="3122" spans="2:9" hidden="1" x14ac:dyDescent="0.25">
      <c r="B3122" t="e">
        <f ca="1">MATCH(Table6[POINTER],MG_3[Column3],0)</f>
        <v>#N/A</v>
      </c>
      <c r="C31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pcretbd839144pcs</v>
      </c>
      <c r="D3122" t="s">
        <v>3060</v>
      </c>
      <c r="E3122" s="1" t="s">
        <v>3366</v>
      </c>
      <c r="F3122">
        <v>0</v>
      </c>
      <c r="H3122">
        <f ca="1">_xlfn.IFNA(SUMIF(MG_3[Column3],Table6[POINTER],MG_3[TOTAL]),"")</f>
        <v>0</v>
      </c>
      <c r="I3122">
        <f ca="1">SUM(Table6[[#This Row],[AWAL]],Table6[[#This Row],[M_3]])</f>
        <v>0</v>
      </c>
    </row>
    <row r="3123" spans="2:9" hidden="1" x14ac:dyDescent="0.25">
      <c r="B3123" t="e">
        <f ca="1">MATCH(Table6[POINTER],MG_3[Column3],0)</f>
        <v>#N/A</v>
      </c>
      <c r="C31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pcretbd858144pcs</v>
      </c>
      <c r="D3123" t="s">
        <v>3061</v>
      </c>
      <c r="E3123" s="1" t="s">
        <v>3366</v>
      </c>
      <c r="F3123">
        <v>0</v>
      </c>
      <c r="H3123">
        <f ca="1">_xlfn.IFNA(SUMIF(MG_3[Column3],Table6[POINTER],MG_3[TOTAL]),"")</f>
        <v>0</v>
      </c>
      <c r="I3123">
        <f ca="1">SUM(Table6[[#This Row],[AWAL]],Table6[[#This Row],[M_3]])</f>
        <v>0</v>
      </c>
    </row>
    <row r="3124" spans="2:9" hidden="1" x14ac:dyDescent="0.25">
      <c r="B3124" t="e">
        <f ca="1">MATCH(Table6[POINTER],MG_3[Column3],0)</f>
        <v>#N/A</v>
      </c>
      <c r="C31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pcretbd933180pcs</v>
      </c>
      <c r="D3124" t="s">
        <v>3062</v>
      </c>
      <c r="E3124" s="1" t="s">
        <v>3434</v>
      </c>
      <c r="F3124">
        <v>0</v>
      </c>
      <c r="H3124">
        <f ca="1">_xlfn.IFNA(SUMIF(MG_3[Column3],Table6[POINTER],MG_3[TOTAL]),"")</f>
        <v>0</v>
      </c>
      <c r="I3124">
        <f ca="1">SUM(Table6[[#This Row],[AWAL]],Table6[[#This Row],[M_3]])</f>
        <v>0</v>
      </c>
    </row>
    <row r="3125" spans="2:9" hidden="1" x14ac:dyDescent="0.25">
      <c r="B3125" t="e">
        <f ca="1">MATCH(Table6[POINTER],MG_3[Column3],0)</f>
        <v>#N/A</v>
      </c>
      <c r="C31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pcretbd942180pcs</v>
      </c>
      <c r="D3125" t="s">
        <v>3063</v>
      </c>
      <c r="E3125" s="1" t="s">
        <v>3434</v>
      </c>
      <c r="F3125">
        <v>0</v>
      </c>
      <c r="H3125">
        <f ca="1">_xlfn.IFNA(SUMIF(MG_3[Column3],Table6[POINTER],MG_3[TOTAL]),"")</f>
        <v>0</v>
      </c>
      <c r="I3125">
        <f ca="1">SUM(Table6[[#This Row],[AWAL]],Table6[[#This Row],[M_3]])</f>
        <v>0</v>
      </c>
    </row>
    <row r="3126" spans="2:9" hidden="1" x14ac:dyDescent="0.25">
      <c r="B3126" t="e">
        <f ca="1">MATCH(Table6[POINTER],MG_3[Column3],0)</f>
        <v>#N/A</v>
      </c>
      <c r="C31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pcrethjd4170</v>
      </c>
      <c r="D3126" t="s">
        <v>3064</v>
      </c>
      <c r="E3126" s="1"/>
      <c r="F3126">
        <v>0</v>
      </c>
      <c r="H3126">
        <f ca="1">_xlfn.IFNA(SUMIF(MG_3[Column3],Table6[POINTER],MG_3[TOTAL]),"")</f>
        <v>0</v>
      </c>
      <c r="I3126">
        <f ca="1">SUM(Table6[[#This Row],[AWAL]],Table6[[#This Row],[M_3]])</f>
        <v>0</v>
      </c>
    </row>
    <row r="3127" spans="2:9" hidden="1" x14ac:dyDescent="0.25">
      <c r="B3127" t="e">
        <f ca="1">MATCH(Table6[POINTER],MG_3[Column3],0)</f>
        <v>#N/A</v>
      </c>
      <c r="C31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pcretky1192144pc</v>
      </c>
      <c r="D3127" t="s">
        <v>3065</v>
      </c>
      <c r="E3127" s="1" t="s">
        <v>3312</v>
      </c>
      <c r="F3127">
        <v>0</v>
      </c>
      <c r="H3127">
        <f ca="1">_xlfn.IFNA(SUMIF(MG_3[Column3],Table6[POINTER],MG_3[TOTAL]),"")</f>
        <v>0</v>
      </c>
      <c r="I3127">
        <f ca="1">SUM(Table6[[#This Row],[AWAL]],Table6[[#This Row],[M_3]])</f>
        <v>0</v>
      </c>
    </row>
    <row r="3128" spans="2:9" hidden="1" x14ac:dyDescent="0.25">
      <c r="B3128" t="e">
        <f ca="1">MATCH(Table6[POINTER],MG_3[Column3],0)</f>
        <v>#N/A</v>
      </c>
      <c r="C31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pcretky1202144pcs</v>
      </c>
      <c r="D3128" t="s">
        <v>3066</v>
      </c>
      <c r="E3128" s="1" t="s">
        <v>3366</v>
      </c>
      <c r="F3128">
        <v>0</v>
      </c>
      <c r="H3128">
        <f ca="1">_xlfn.IFNA(SUMIF(MG_3[Column3],Table6[POINTER],MG_3[TOTAL]),"")</f>
        <v>0</v>
      </c>
      <c r="I3128">
        <f ca="1">SUM(Table6[[#This Row],[AWAL]],Table6[[#This Row],[M_3]])</f>
        <v>0</v>
      </c>
    </row>
    <row r="3129" spans="2:9" hidden="1" x14ac:dyDescent="0.25">
      <c r="B3129" t="e">
        <f ca="1">MATCH(Table6[POINTER],MG_3[Column3],0)</f>
        <v>#N/A</v>
      </c>
      <c r="C31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pcretkya2009144pc</v>
      </c>
      <c r="D3129" t="s">
        <v>3067</v>
      </c>
      <c r="E3129" s="1" t="s">
        <v>3312</v>
      </c>
      <c r="F3129">
        <v>0</v>
      </c>
      <c r="H3129">
        <f ca="1">_xlfn.IFNA(SUMIF(MG_3[Column3],Table6[POINTER],MG_3[TOTAL]),"")</f>
        <v>0</v>
      </c>
      <c r="I3129">
        <f ca="1">SUM(Table6[[#This Row],[AWAL]],Table6[[#This Row],[M_3]])</f>
        <v>0</v>
      </c>
    </row>
    <row r="3130" spans="2:9" hidden="1" x14ac:dyDescent="0.25">
      <c r="B3130" t="e">
        <f ca="1">MATCH(Table6[POINTER],MG_3[Column3],0)</f>
        <v>#N/A</v>
      </c>
      <c r="C31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pcretkya6201144pcs</v>
      </c>
      <c r="D3130" t="s">
        <v>3068</v>
      </c>
      <c r="E3130" s="1" t="s">
        <v>3366</v>
      </c>
      <c r="F3130">
        <v>0</v>
      </c>
      <c r="H3130">
        <f ca="1">_xlfn.IFNA(SUMIF(MG_3[Column3],Table6[POINTER],MG_3[TOTAL]),"")</f>
        <v>0</v>
      </c>
      <c r="I3130">
        <f ca="1">SUM(Table6[[#This Row],[AWAL]],Table6[[#This Row],[M_3]])</f>
        <v>0</v>
      </c>
    </row>
    <row r="3131" spans="2:9" hidden="1" x14ac:dyDescent="0.25">
      <c r="B3131" t="e">
        <f ca="1">MATCH(Table6[POINTER],MG_3[Column3],0)</f>
        <v>#N/A</v>
      </c>
      <c r="C31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pcretworrywj2198360pc</v>
      </c>
      <c r="D3131" t="s">
        <v>3069</v>
      </c>
      <c r="E3131" s="1" t="s">
        <v>3351</v>
      </c>
      <c r="F3131">
        <v>0</v>
      </c>
      <c r="H3131">
        <f ca="1">_xlfn.IFNA(SUMIF(MG_3[Column3],Table6[POINTER],MG_3[TOTAL]),"")</f>
        <v>0</v>
      </c>
      <c r="I3131">
        <f ca="1">SUM(Table6[[#This Row],[AWAL]],Table6[[#This Row],[M_3]])</f>
        <v>0</v>
      </c>
    </row>
    <row r="3132" spans="2:9" hidden="1" x14ac:dyDescent="0.25">
      <c r="B3132" t="e">
        <f ca="1">MATCH(Table6[POINTER],MG_3[Column3],0)</f>
        <v>#N/A</v>
      </c>
      <c r="C31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pcsusunsikafir16ls</v>
      </c>
      <c r="D3132" t="s">
        <v>3070</v>
      </c>
      <c r="E3132" s="1" t="s">
        <v>3490</v>
      </c>
      <c r="F3132">
        <v>0</v>
      </c>
      <c r="H3132">
        <f ca="1">_xlfn.IFNA(SUMIF(MG_3[Column3],Table6[POINTER],MG_3[TOTAL]),"")</f>
        <v>0</v>
      </c>
      <c r="I3132">
        <f ca="1">SUM(Table6[[#This Row],[AWAL]],Table6[[#This Row],[M_3]])</f>
        <v>0</v>
      </c>
    </row>
    <row r="3133" spans="2:9" hidden="1" x14ac:dyDescent="0.25">
      <c r="B3133" t="e">
        <f ca="1">MATCH(Table6[POINTER],MG_3[Column3],0)</f>
        <v>#N/A</v>
      </c>
      <c r="C31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pctopla2878216pcs</v>
      </c>
      <c r="D3133" t="s">
        <v>3071</v>
      </c>
      <c r="E3133" s="1" t="s">
        <v>3636</v>
      </c>
      <c r="F3133">
        <v>0</v>
      </c>
      <c r="H3133">
        <f ca="1">_xlfn.IFNA(SUMIF(MG_3[Column3],Table6[POINTER],MG_3[TOTAL]),"")</f>
        <v>0</v>
      </c>
      <c r="I3133">
        <f ca="1">SUM(Table6[[#This Row],[AWAL]],Table6[[#This Row],[M_3]])</f>
        <v>0</v>
      </c>
    </row>
    <row r="3134" spans="2:9" hidden="1" x14ac:dyDescent="0.25">
      <c r="B3134" t="e">
        <f ca="1">MATCH(Table6[POINTER],MG_3[Column3],0)</f>
        <v>#N/A</v>
      </c>
      <c r="C31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pcstationeryset8801480pc</v>
      </c>
      <c r="D3134" t="s">
        <v>3072</v>
      </c>
      <c r="E3134" s="1" t="s">
        <v>3396</v>
      </c>
      <c r="F3134">
        <v>0</v>
      </c>
      <c r="H3134">
        <f ca="1">_xlfn.IFNA(SUMIF(MG_3[Column3],Table6[POINTER],MG_3[TOTAL]),"")</f>
        <v>0</v>
      </c>
      <c r="I3134">
        <f ca="1">SUM(Table6[[#This Row],[AWAL]],Table6[[#This Row],[M_3]])</f>
        <v>0</v>
      </c>
    </row>
    <row r="3135" spans="2:9" hidden="1" x14ac:dyDescent="0.25">
      <c r="B3135" t="e">
        <f ca="1">MATCH(Table6[POINTER],MG_3[Column3],0)</f>
        <v>#N/A</v>
      </c>
      <c r="C31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pcstationeryset8802720pc</v>
      </c>
      <c r="D3135" t="s">
        <v>3073</v>
      </c>
      <c r="E3135" s="1" t="s">
        <v>3508</v>
      </c>
      <c r="F3135">
        <v>0</v>
      </c>
      <c r="H3135">
        <f ca="1">_xlfn.IFNA(SUMIF(MG_3[Column3],Table6[POINTER],MG_3[TOTAL]),"")</f>
        <v>0</v>
      </c>
      <c r="I3135">
        <f ca="1">SUM(Table6[[#This Row],[AWAL]],Table6[[#This Row],[M_3]])</f>
        <v>0</v>
      </c>
    </row>
    <row r="3136" spans="2:9" hidden="1" x14ac:dyDescent="0.25">
      <c r="B3136" t="e">
        <f ca="1">MATCH(Table6[POINTER],MG_3[Column3],0)</f>
        <v>#N/A</v>
      </c>
      <c r="C31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penghapuswb803benter48ls</v>
      </c>
      <c r="D3136" t="s">
        <v>3074</v>
      </c>
      <c r="E3136" s="1" t="s">
        <v>3371</v>
      </c>
      <c r="F3136">
        <v>0</v>
      </c>
      <c r="H3136">
        <f ca="1">_xlfn.IFNA(SUMIF(MG_3[Column3],Table6[POINTER],MG_3[TOTAL]),"")</f>
        <v>0</v>
      </c>
      <c r="I3136">
        <f ca="1">SUM(Table6[[#This Row],[AWAL]],Table6[[#This Row],[M_3]])</f>
        <v>0</v>
      </c>
    </row>
    <row r="3137" spans="2:9" hidden="1" x14ac:dyDescent="0.25">
      <c r="B3137" t="e">
        <f ca="1">MATCH(Table6[POINTER],MG_3[Column3],0)</f>
        <v>#N/A</v>
      </c>
      <c r="C31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penghapuswbb80348lsn</v>
      </c>
      <c r="D3137" t="s">
        <v>3075</v>
      </c>
      <c r="E3137" s="1" t="s">
        <v>3533</v>
      </c>
      <c r="F3137">
        <v>0</v>
      </c>
      <c r="H3137">
        <f ca="1">_xlfn.IFNA(SUMIF(MG_3[Column3],Table6[POINTER],MG_3[TOTAL]),"")</f>
        <v>0</v>
      </c>
      <c r="I3137">
        <f ca="1">SUM(Table6[[#This Row],[AWAL]],Table6[[#This Row],[M_3]])</f>
        <v>0</v>
      </c>
    </row>
    <row r="3138" spans="2:9" hidden="1" x14ac:dyDescent="0.25">
      <c r="B3138" t="e">
        <f ca="1">MATCH(Table6[POINTER],MG_3[Column3],0)</f>
        <v>#N/A</v>
      </c>
      <c r="C31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penghapuswbenter802k60lsn</v>
      </c>
      <c r="D3138" t="s">
        <v>3076</v>
      </c>
      <c r="E3138" s="1" t="s">
        <v>3433</v>
      </c>
      <c r="F3138">
        <v>0</v>
      </c>
      <c r="H3138">
        <f ca="1">_xlfn.IFNA(SUMIF(MG_3[Column3],Table6[POINTER],MG_3[TOTAL]),"")</f>
        <v>0</v>
      </c>
      <c r="I3138">
        <f ca="1">SUM(Table6[[#This Row],[AWAL]],Table6[[#This Row],[M_3]])</f>
        <v>0</v>
      </c>
    </row>
    <row r="3139" spans="2:9" hidden="1" x14ac:dyDescent="0.25">
      <c r="B3139" t="e">
        <f ca="1">MATCH(Table6[POINTER],MG_3[Column3],0)</f>
        <v>#N/A</v>
      </c>
      <c r="C31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penghapuswbgunindo80330ls</v>
      </c>
      <c r="D3139" t="s">
        <v>3077</v>
      </c>
      <c r="E3139" s="1" t="s">
        <v>3347</v>
      </c>
      <c r="F3139">
        <v>0</v>
      </c>
      <c r="H3139">
        <f ca="1">_xlfn.IFNA(SUMIF(MG_3[Column3],Table6[POINTER],MG_3[TOTAL]),"")</f>
        <v>0</v>
      </c>
      <c r="I3139">
        <f ca="1">SUM(Table6[[#This Row],[AWAL]],Table6[[#This Row],[M_3]])</f>
        <v>0</v>
      </c>
    </row>
    <row r="3140" spans="2:9" hidden="1" x14ac:dyDescent="0.25">
      <c r="B3140" t="e">
        <f ca="1">MATCH(Table6[POINTER],MG_3[Column3],0)</f>
        <v>#N/A</v>
      </c>
      <c r="C31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penghapuswbkenjoylubangkecil60pcs</v>
      </c>
      <c r="D3140" t="s">
        <v>3078</v>
      </c>
      <c r="E3140" s="1" t="s">
        <v>3440</v>
      </c>
      <c r="F3140">
        <v>0</v>
      </c>
      <c r="H3140">
        <f ca="1">_xlfn.IFNA(SUMIF(MG_3[Column3],Table6[POINTER],MG_3[TOTAL]),"")</f>
        <v>0</v>
      </c>
      <c r="I3140">
        <f ca="1">SUM(Table6[[#This Row],[AWAL]],Table6[[#This Row],[M_3]])</f>
        <v>0</v>
      </c>
    </row>
    <row r="3141" spans="2:9" hidden="1" x14ac:dyDescent="0.25">
      <c r="B3141" t="e">
        <f ca="1">MATCH(Table6[POINTER],MG_3[Column3],0)</f>
        <v>#N/A</v>
      </c>
      <c r="C31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pensil6925atas40box</v>
      </c>
      <c r="D3141" t="s">
        <v>3079</v>
      </c>
      <c r="E3141" s="1" t="s">
        <v>3376</v>
      </c>
      <c r="F3141">
        <v>0</v>
      </c>
      <c r="H3141">
        <f ca="1">_xlfn.IFNA(SUMIF(MG_3[Column3],Table6[POINTER],MG_3[TOTAL]),"")</f>
        <v>0</v>
      </c>
      <c r="I3141">
        <f ca="1">SUM(Table6[[#This Row],[AWAL]],Table6[[#This Row],[M_3]])</f>
        <v>0</v>
      </c>
    </row>
    <row r="3142" spans="2:9" hidden="1" x14ac:dyDescent="0.25">
      <c r="B3142" t="e">
        <f ca="1">MATCH(Table6[POINTER],MG_3[Column3],0)</f>
        <v>#N/A</v>
      </c>
      <c r="C31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pensilchunghwa889930gr</v>
      </c>
      <c r="D3142" t="s">
        <v>3080</v>
      </c>
      <c r="E3142" s="1" t="s">
        <v>3647</v>
      </c>
      <c r="F3142">
        <v>0</v>
      </c>
      <c r="H3142">
        <f ca="1">_xlfn.IFNA(SUMIF(MG_3[Column3],Table6[POINTER],MG_3[TOTAL]),"")</f>
        <v>0</v>
      </c>
      <c r="I3142">
        <f ca="1">SUM(Table6[[#This Row],[AWAL]],Table6[[#This Row],[M_3]])</f>
        <v>0</v>
      </c>
    </row>
    <row r="3143" spans="2:9" hidden="1" x14ac:dyDescent="0.25">
      <c r="B3143" t="e">
        <f ca="1">MATCH(Table6[POINTER],MG_3[Column3],0)</f>
        <v>#N/A</v>
      </c>
      <c r="C31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pensilcollen2bfancy40box</v>
      </c>
      <c r="D3143" t="s">
        <v>3081</v>
      </c>
      <c r="E3143" s="1" t="s">
        <v>3376</v>
      </c>
      <c r="F3143">
        <v>0</v>
      </c>
      <c r="H3143">
        <f ca="1">_xlfn.IFNA(SUMIF(MG_3[Column3],Table6[POINTER],MG_3[TOTAL]),"")</f>
        <v>0</v>
      </c>
      <c r="I3143">
        <f ca="1">SUM(Table6[[#This Row],[AWAL]],Table6[[#This Row],[M_3]])</f>
        <v>0</v>
      </c>
    </row>
    <row r="3144" spans="2:9" hidden="1" x14ac:dyDescent="0.25">
      <c r="B3144" t="e">
        <f ca="1">MATCH(Table6[POINTER],MG_3[Column3],0)</f>
        <v>#N/A</v>
      </c>
      <c r="C31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pensilfancy2bdsytpstip00140gr</v>
      </c>
      <c r="D3144" t="s">
        <v>3082</v>
      </c>
      <c r="E3144" s="1" t="s">
        <v>3661</v>
      </c>
      <c r="F3144">
        <v>0</v>
      </c>
      <c r="H3144">
        <f ca="1">_xlfn.IFNA(SUMIF(MG_3[Column3],Table6[POINTER],MG_3[TOTAL]),"")</f>
        <v>0</v>
      </c>
      <c r="I3144">
        <f ca="1">SUM(Table6[[#This Row],[AWAL]],Table6[[#This Row],[M_3]])</f>
        <v>0</v>
      </c>
    </row>
    <row r="3145" spans="2:9" hidden="1" x14ac:dyDescent="0.25">
      <c r="B3145" t="e">
        <f ca="1">MATCH(Table6[POINTER],MG_3[Column3],0)</f>
        <v>#N/A</v>
      </c>
      <c r="C31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pensilkayagi202230grs</v>
      </c>
      <c r="D3145" t="s">
        <v>3083</v>
      </c>
      <c r="E3145" s="1" t="s">
        <v>3774</v>
      </c>
      <c r="F3145">
        <v>0</v>
      </c>
      <c r="H3145">
        <f ca="1">_xlfn.IFNA(SUMIF(MG_3[Column3],Table6[POINTER],MG_3[TOTAL]),"")</f>
        <v>0</v>
      </c>
      <c r="I3145">
        <f ca="1">SUM(Table6[[#This Row],[AWAL]],Table6[[#This Row],[M_3]])</f>
        <v>0</v>
      </c>
    </row>
    <row r="3146" spans="2:9" hidden="1" x14ac:dyDescent="0.25">
      <c r="B3146" t="e">
        <f ca="1">MATCH(Table6[POINTER],MG_3[Column3],0)</f>
        <v>#N/A</v>
      </c>
      <c r="C31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pensilkayagi202630grs</v>
      </c>
      <c r="D3146" t="s">
        <v>3084</v>
      </c>
      <c r="E3146" s="1" t="s">
        <v>3774</v>
      </c>
      <c r="F3146">
        <v>0</v>
      </c>
      <c r="H3146">
        <f ca="1">_xlfn.IFNA(SUMIF(MG_3[Column3],Table6[POINTER],MG_3[TOTAL]),"")</f>
        <v>0</v>
      </c>
      <c r="I3146">
        <f ca="1">SUM(Table6[[#This Row],[AWAL]],Table6[[#This Row],[M_3]])</f>
        <v>0</v>
      </c>
    </row>
    <row r="3147" spans="2:9" hidden="1" x14ac:dyDescent="0.25">
      <c r="B3147" t="e">
        <f ca="1">MATCH(Table6[POINTER],MG_3[Column3],0)</f>
        <v>#N/A</v>
      </c>
      <c r="C31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pensilkayagi302530grs</v>
      </c>
      <c r="D3147" t="s">
        <v>3085</v>
      </c>
      <c r="E3147" s="1" t="s">
        <v>3774</v>
      </c>
      <c r="F3147">
        <v>0</v>
      </c>
      <c r="H3147">
        <f ca="1">_xlfn.IFNA(SUMIF(MG_3[Column3],Table6[POINTER],MG_3[TOTAL]),"")</f>
        <v>0</v>
      </c>
      <c r="I3147">
        <f ca="1">SUM(Table6[[#This Row],[AWAL]],Table6[[#This Row],[M_3]])</f>
        <v>0</v>
      </c>
    </row>
    <row r="3148" spans="2:9" hidden="1" x14ac:dyDescent="0.25">
      <c r="B3148" t="e">
        <f ca="1">MATCH(Table6[POINTER],MG_3[Column3],0)</f>
        <v>#N/A</v>
      </c>
      <c r="C31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pensilkayagi303930grs</v>
      </c>
      <c r="D3148" t="s">
        <v>3086</v>
      </c>
      <c r="E3148" s="1" t="s">
        <v>3774</v>
      </c>
      <c r="F3148">
        <v>0</v>
      </c>
      <c r="H3148">
        <f ca="1">_xlfn.IFNA(SUMIF(MG_3[Column3],Table6[POINTER],MG_3[TOTAL]),"")</f>
        <v>0</v>
      </c>
      <c r="I3148">
        <f ca="1">SUM(Table6[[#This Row],[AWAL]],Table6[[#This Row],[M_3]])</f>
        <v>0</v>
      </c>
    </row>
    <row r="3149" spans="2:9" hidden="1" x14ac:dyDescent="0.25">
      <c r="B3149" t="e">
        <f ca="1">MATCH(Table6[POINTER],MG_3[Column3],0)</f>
        <v>#N/A</v>
      </c>
      <c r="C31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pensilkayagi304030grs</v>
      </c>
      <c r="D3149" t="s">
        <v>3087</v>
      </c>
      <c r="E3149" s="1" t="s">
        <v>3774</v>
      </c>
      <c r="F3149">
        <v>0</v>
      </c>
      <c r="H3149">
        <f ca="1">_xlfn.IFNA(SUMIF(MG_3[Column3],Table6[POINTER],MG_3[TOTAL]),"")</f>
        <v>0</v>
      </c>
      <c r="I3149">
        <f ca="1">SUM(Table6[[#This Row],[AWAL]],Table6[[#This Row],[M_3]])</f>
        <v>0</v>
      </c>
    </row>
    <row r="3150" spans="2:9" hidden="1" x14ac:dyDescent="0.25">
      <c r="B3150" t="e">
        <f ca="1">MATCH(Table6[POINTER],MG_3[Column3],0)</f>
        <v>#N/A</v>
      </c>
      <c r="C31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pensilkayagi304230grs</v>
      </c>
      <c r="D3150" t="s">
        <v>3088</v>
      </c>
      <c r="E3150" s="1" t="s">
        <v>3774</v>
      </c>
      <c r="F3150">
        <v>0</v>
      </c>
      <c r="H3150">
        <f ca="1">_xlfn.IFNA(SUMIF(MG_3[Column3],Table6[POINTER],MG_3[TOTAL]),"")</f>
        <v>0</v>
      </c>
      <c r="I3150">
        <f ca="1">SUM(Table6[[#This Row],[AWAL]],Table6[[#This Row],[M_3]])</f>
        <v>0</v>
      </c>
    </row>
    <row r="3151" spans="2:9" hidden="1" x14ac:dyDescent="0.25">
      <c r="B3151" t="e">
        <f ca="1">MATCH(Table6[POINTER],MG_3[Column3],0)</f>
        <v>#N/A</v>
      </c>
      <c r="C31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pensilkayagi305030grs</v>
      </c>
      <c r="D3151" t="s">
        <v>3089</v>
      </c>
      <c r="E3151" s="1" t="s">
        <v>3774</v>
      </c>
      <c r="F3151">
        <v>0</v>
      </c>
      <c r="H3151">
        <f ca="1">_xlfn.IFNA(SUMIF(MG_3[Column3],Table6[POINTER],MG_3[TOTAL]),"")</f>
        <v>0</v>
      </c>
      <c r="I3151">
        <f ca="1">SUM(Table6[[#This Row],[AWAL]],Table6[[#This Row],[M_3]])</f>
        <v>0</v>
      </c>
    </row>
    <row r="3152" spans="2:9" hidden="1" x14ac:dyDescent="0.25">
      <c r="B3152" t="e">
        <f ca="1">MATCH(Table6[POINTER],MG_3[Column3],0)</f>
        <v>#N/A</v>
      </c>
      <c r="C31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pensilkayagi305230grs</v>
      </c>
      <c r="D3152" t="s">
        <v>3090</v>
      </c>
      <c r="E3152" s="1" t="s">
        <v>3774</v>
      </c>
      <c r="F3152">
        <v>0</v>
      </c>
      <c r="H3152">
        <f ca="1">_xlfn.IFNA(SUMIF(MG_3[Column3],Table6[POINTER],MG_3[TOTAL]),"")</f>
        <v>0</v>
      </c>
      <c r="I3152">
        <f ca="1">SUM(Table6[[#This Row],[AWAL]],Table6[[#This Row],[M_3]])</f>
        <v>0</v>
      </c>
    </row>
    <row r="3153" spans="2:9" hidden="1" x14ac:dyDescent="0.25">
      <c r="B3153" t="e">
        <f ca="1">MATCH(Table6[POINTER],MG_3[Column3],0)</f>
        <v>#N/A</v>
      </c>
      <c r="C31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pensilkayagi306030grs</v>
      </c>
      <c r="D3153" t="s">
        <v>3091</v>
      </c>
      <c r="E3153" s="1" t="s">
        <v>3774</v>
      </c>
      <c r="F3153">
        <v>0</v>
      </c>
      <c r="H3153">
        <f ca="1">_xlfn.IFNA(SUMIF(MG_3[Column3],Table6[POINTER],MG_3[TOTAL]),"")</f>
        <v>0</v>
      </c>
      <c r="I3153">
        <f ca="1">SUM(Table6[[#This Row],[AWAL]],Table6[[#This Row],[M_3]])</f>
        <v>0</v>
      </c>
    </row>
    <row r="3154" spans="2:9" hidden="1" x14ac:dyDescent="0.25">
      <c r="B3154" t="e">
        <f ca="1">MATCH(Table6[POINTER],MG_3[Column3],0)</f>
        <v>#N/A</v>
      </c>
      <c r="C31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pensilltrees306140box</v>
      </c>
      <c r="D3154" t="s">
        <v>3092</v>
      </c>
      <c r="E3154" s="1" t="s">
        <v>3376</v>
      </c>
      <c r="F3154">
        <v>0</v>
      </c>
      <c r="H3154">
        <f ca="1">_xlfn.IFNA(SUMIF(MG_3[Column3],Table6[POINTER],MG_3[TOTAL]),"")</f>
        <v>0</v>
      </c>
      <c r="I3154">
        <f ca="1">SUM(Table6[[#This Row],[AWAL]],Table6[[#This Row],[M_3]])</f>
        <v>0</v>
      </c>
    </row>
    <row r="3155" spans="2:9" hidden="1" x14ac:dyDescent="0.25">
      <c r="B3155" t="e">
        <f ca="1">MATCH(Table6[POINTER],MG_3[Column3],0)</f>
        <v>#N/A</v>
      </c>
      <c r="C31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pensilltrees306240box</v>
      </c>
      <c r="D3155" t="s">
        <v>3093</v>
      </c>
      <c r="E3155" s="1" t="s">
        <v>3376</v>
      </c>
      <c r="F3155">
        <v>0</v>
      </c>
      <c r="H3155">
        <f ca="1">_xlfn.IFNA(SUMIF(MG_3[Column3],Table6[POINTER],MG_3[TOTAL]),"")</f>
        <v>0</v>
      </c>
      <c r="I3155">
        <f ca="1">SUM(Table6[[#This Row],[AWAL]],Table6[[#This Row],[M_3]])</f>
        <v>0</v>
      </c>
    </row>
    <row r="3156" spans="2:9" hidden="1" x14ac:dyDescent="0.25">
      <c r="B3156" t="e">
        <f ca="1">MATCH(Table6[POINTER],MG_3[Column3],0)</f>
        <v>#N/A</v>
      </c>
      <c r="C31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pensilpf306030grs</v>
      </c>
      <c r="D3156" t="s">
        <v>3094</v>
      </c>
      <c r="E3156" s="1" t="s">
        <v>3774</v>
      </c>
      <c r="F3156">
        <v>0</v>
      </c>
      <c r="H3156">
        <f ca="1">_xlfn.IFNA(SUMIF(MG_3[Column3],Table6[POINTER],MG_3[TOTAL]),"")</f>
        <v>0</v>
      </c>
      <c r="I3156">
        <f ca="1">SUM(Table6[[#This Row],[AWAL]],Table6[[#This Row],[M_3]])</f>
        <v>0</v>
      </c>
    </row>
    <row r="3157" spans="2:9" hidden="1" x14ac:dyDescent="0.25">
      <c r="B3157" t="e">
        <f ca="1">MATCH(Table6[POINTER],MG_3[Column3],0)</f>
        <v>#N/A</v>
      </c>
      <c r="C31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pensilpf306230grs</v>
      </c>
      <c r="D3157" t="s">
        <v>3095</v>
      </c>
      <c r="E3157" s="1" t="s">
        <v>3774</v>
      </c>
      <c r="F3157">
        <v>0</v>
      </c>
      <c r="H3157">
        <f ca="1">_xlfn.IFNA(SUMIF(MG_3[Column3],Table6[POINTER],MG_3[TOTAL]),"")</f>
        <v>0</v>
      </c>
      <c r="I3157">
        <f ca="1">SUM(Table6[[#This Row],[AWAL]],Table6[[#This Row],[M_3]])</f>
        <v>0</v>
      </c>
    </row>
    <row r="3158" spans="2:9" hidden="1" x14ac:dyDescent="0.25">
      <c r="B3158" t="e">
        <f ca="1">MATCH(Table6[POINTER],MG_3[Column3],0)</f>
        <v>#N/A</v>
      </c>
      <c r="C31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pensilpf306530grs</v>
      </c>
      <c r="D3158" t="s">
        <v>3096</v>
      </c>
      <c r="E3158" s="1" t="s">
        <v>3774</v>
      </c>
      <c r="F3158">
        <v>0</v>
      </c>
      <c r="H3158">
        <f ca="1">_xlfn.IFNA(SUMIF(MG_3[Column3],Table6[POINTER],MG_3[TOTAL]),"")</f>
        <v>0</v>
      </c>
      <c r="I3158">
        <f ca="1">SUM(Table6[[#This Row],[AWAL]],Table6[[#This Row],[M_3]])</f>
        <v>0</v>
      </c>
    </row>
    <row r="3159" spans="2:9" hidden="1" x14ac:dyDescent="0.25">
      <c r="B3159" t="e">
        <f ca="1">MATCH(Table6[POINTER],MG_3[Column3],0)</f>
        <v>#N/A</v>
      </c>
      <c r="C31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pensiltf48820grs</v>
      </c>
      <c r="D3159" t="s">
        <v>3097</v>
      </c>
      <c r="E3159" s="1" t="s">
        <v>3467</v>
      </c>
      <c r="F3159">
        <v>0</v>
      </c>
      <c r="H3159">
        <f ca="1">_xlfn.IFNA(SUMIF(MG_3[Column3],Table6[POINTER],MG_3[TOTAL]),"")</f>
        <v>0</v>
      </c>
      <c r="I3159">
        <f ca="1">SUM(Table6[[#This Row],[AWAL]],Table6[[#This Row],[M_3]])</f>
        <v>0</v>
      </c>
    </row>
    <row r="3160" spans="2:9" hidden="1" x14ac:dyDescent="0.25">
      <c r="B3160" t="e">
        <f ca="1">MATCH(Table6[POINTER],MG_3[Column3],0)</f>
        <v>#N/A</v>
      </c>
      <c r="C31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pensiltf58820grs</v>
      </c>
      <c r="D3160" t="s">
        <v>3098</v>
      </c>
      <c r="E3160" s="1" t="s">
        <v>3467</v>
      </c>
      <c r="F3160">
        <v>0</v>
      </c>
      <c r="H3160">
        <f ca="1">_xlfn.IFNA(SUMIF(MG_3[Column3],Table6[POINTER],MG_3[TOTAL]),"")</f>
        <v>0</v>
      </c>
      <c r="I3160">
        <f ca="1">SUM(Table6[[#This Row],[AWAL]],Table6[[#This Row],[M_3]])</f>
        <v>0</v>
      </c>
    </row>
    <row r="3161" spans="2:9" hidden="1" x14ac:dyDescent="0.25">
      <c r="B3161" t="e">
        <f ca="1">MATCH(Table6[POINTER],MG_3[Column3],0)</f>
        <v>#N/A</v>
      </c>
      <c r="C31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pensiltf77sdepankantor20gr</v>
      </c>
      <c r="D3161" t="s">
        <v>3099</v>
      </c>
      <c r="E3161" s="1" t="s">
        <v>3580</v>
      </c>
      <c r="F3161">
        <v>0</v>
      </c>
      <c r="H3161">
        <f ca="1">_xlfn.IFNA(SUMIF(MG_3[Column3],Table6[POINTER],MG_3[TOTAL]),"")</f>
        <v>0</v>
      </c>
      <c r="I3161">
        <f ca="1">SUM(Table6[[#This Row],[AWAL]],Table6[[#This Row],[M_3]])</f>
        <v>0</v>
      </c>
    </row>
    <row r="3162" spans="2:9" hidden="1" x14ac:dyDescent="0.25">
      <c r="B3162" t="e">
        <f ca="1">MATCH(Table6[POINTER],MG_3[Column3],0)</f>
        <v>#N/A</v>
      </c>
      <c r="C31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pensiltf98820grs</v>
      </c>
      <c r="D3162" t="s">
        <v>3100</v>
      </c>
      <c r="E3162" s="1" t="s">
        <v>3467</v>
      </c>
      <c r="F3162">
        <v>0</v>
      </c>
      <c r="H3162">
        <f ca="1">_xlfn.IFNA(SUMIF(MG_3[Column3],Table6[POINTER],MG_3[TOTAL]),"")</f>
        <v>0</v>
      </c>
      <c r="I3162">
        <f ca="1">SUM(Table6[[#This Row],[AWAL]],Table6[[#This Row],[M_3]])</f>
        <v>0</v>
      </c>
    </row>
    <row r="3163" spans="2:9" hidden="1" x14ac:dyDescent="0.25">
      <c r="B3163" t="e">
        <f ca="1">MATCH(Table6[POINTER],MG_3[Column3],0)</f>
        <v>#N/A</v>
      </c>
      <c r="C31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pianikaaltosbox12pcs</v>
      </c>
      <c r="D3163" t="s">
        <v>3101</v>
      </c>
      <c r="E3163" s="1" t="s">
        <v>3591</v>
      </c>
      <c r="F3163">
        <v>0</v>
      </c>
      <c r="H3163">
        <f ca="1">_xlfn.IFNA(SUMIF(MG_3[Column3],Table6[POINTER],MG_3[TOTAL]),"")</f>
        <v>0</v>
      </c>
      <c r="I3163">
        <f ca="1">SUM(Table6[[#This Row],[AWAL]],Table6[[#This Row],[M_3]])</f>
        <v>0</v>
      </c>
    </row>
    <row r="3164" spans="2:9" hidden="1" x14ac:dyDescent="0.25">
      <c r="B3164" t="e">
        <f ca="1">MATCH(Table6[POINTER],MG_3[Column3],0)</f>
        <v>#N/A</v>
      </c>
      <c r="C31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pianikaaltoskain12pcs</v>
      </c>
      <c r="D3164" t="s">
        <v>3102</v>
      </c>
      <c r="E3164" s="1" t="s">
        <v>3591</v>
      </c>
      <c r="F3164">
        <v>0</v>
      </c>
      <c r="H3164">
        <f ca="1">_xlfn.IFNA(SUMIF(MG_3[Column3],Table6[POINTER],MG_3[TOTAL]),"")</f>
        <v>0</v>
      </c>
      <c r="I3164">
        <f ca="1">SUM(Table6[[#This Row],[AWAL]],Table6[[#This Row],[M_3]])</f>
        <v>0</v>
      </c>
    </row>
    <row r="3165" spans="2:9" hidden="1" x14ac:dyDescent="0.25">
      <c r="B3165" t="e">
        <f ca="1">MATCH(Table6[POINTER],MG_3[Column3],0)</f>
        <v>#N/A</v>
      </c>
      <c r="C31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pianikabrotherb12pcs</v>
      </c>
      <c r="D3165" t="s">
        <v>3103</v>
      </c>
      <c r="E3165" s="1" t="s">
        <v>3591</v>
      </c>
      <c r="F3165">
        <v>0</v>
      </c>
      <c r="H3165">
        <f ca="1">_xlfn.IFNA(SUMIF(MG_3[Column3],Table6[POINTER],MG_3[TOTAL]),"")</f>
        <v>0</v>
      </c>
      <c r="I3165">
        <f ca="1">SUM(Table6[[#This Row],[AWAL]],Table6[[#This Row],[M_3]])</f>
        <v>0</v>
      </c>
    </row>
    <row r="3166" spans="2:9" hidden="1" x14ac:dyDescent="0.25">
      <c r="B3166" t="e">
        <f ca="1">MATCH(Table6[POINTER],MG_3[Column3],0)</f>
        <v>#N/A</v>
      </c>
      <c r="C31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pianikabrotherp12pcs</v>
      </c>
      <c r="D3166" t="s">
        <v>3104</v>
      </c>
      <c r="E3166" s="1" t="s">
        <v>3591</v>
      </c>
      <c r="F3166">
        <v>0</v>
      </c>
      <c r="H3166">
        <f ca="1">_xlfn.IFNA(SUMIF(MG_3[Column3],Table6[POINTER],MG_3[TOTAL]),"")</f>
        <v>0</v>
      </c>
      <c r="I3166">
        <f ca="1">SUM(Table6[[#This Row],[AWAL]],Table6[[#This Row],[M_3]])</f>
        <v>0</v>
      </c>
    </row>
    <row r="3167" spans="2:9" hidden="1" x14ac:dyDescent="0.25">
      <c r="B3167" t="e">
        <f ca="1">MATCH(Table6[POINTER],MG_3[Column3],0)</f>
        <v>#N/A</v>
      </c>
      <c r="C31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pianikadhboxpremium10pcs</v>
      </c>
      <c r="D3167" t="s">
        <v>3105</v>
      </c>
      <c r="E3167" s="1" t="s">
        <v>3601</v>
      </c>
      <c r="F3167">
        <v>0</v>
      </c>
      <c r="H3167">
        <f ca="1">_xlfn.IFNA(SUMIF(MG_3[Column3],Table6[POINTER],MG_3[TOTAL]),"")</f>
        <v>0</v>
      </c>
      <c r="I3167">
        <f ca="1">SUM(Table6[[#This Row],[AWAL]],Table6[[#This Row],[M_3]])</f>
        <v>0</v>
      </c>
    </row>
    <row r="3168" spans="2:9" hidden="1" x14ac:dyDescent="0.25">
      <c r="B3168" t="e">
        <f ca="1">MATCH(Table6[POINTER],MG_3[Column3],0)</f>
        <v>#N/A</v>
      </c>
      <c r="C31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pianikagambarcewek12pcs</v>
      </c>
      <c r="D3168" t="s">
        <v>3106</v>
      </c>
      <c r="E3168" s="1" t="s">
        <v>3591</v>
      </c>
      <c r="F3168">
        <v>0</v>
      </c>
      <c r="H3168">
        <f ca="1">_xlfn.IFNA(SUMIF(MG_3[Column3],Table6[POINTER],MG_3[TOTAL]),"")</f>
        <v>0</v>
      </c>
      <c r="I3168">
        <f ca="1">SUM(Table6[[#This Row],[AWAL]],Table6[[#This Row],[M_3]])</f>
        <v>0</v>
      </c>
    </row>
    <row r="3169" spans="2:9" hidden="1" x14ac:dyDescent="0.25">
      <c r="B3169" t="e">
        <f ca="1">MATCH(Table6[POINTER],MG_3[Column3],0)</f>
        <v>#N/A</v>
      </c>
      <c r="C31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pianikagambarcewektz32624</v>
      </c>
      <c r="D3169" t="s">
        <v>3107</v>
      </c>
      <c r="E3169" s="1">
        <v>24</v>
      </c>
      <c r="F3169">
        <v>0</v>
      </c>
      <c r="H3169">
        <f ca="1">_xlfn.IFNA(SUMIF(MG_3[Column3],Table6[POINTER],MG_3[TOTAL]),"")</f>
        <v>0</v>
      </c>
      <c r="I3169">
        <f ca="1">SUM(Table6[[#This Row],[AWAL]],Table6[[#This Row],[M_3]])</f>
        <v>0</v>
      </c>
    </row>
    <row r="3170" spans="2:9" hidden="1" x14ac:dyDescent="0.25">
      <c r="B3170" t="e">
        <f ca="1">MATCH(Table6[POINTER],MG_3[Column3],0)</f>
        <v>#N/A</v>
      </c>
      <c r="C31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pianikagambarcowok12pcs</v>
      </c>
      <c r="D3170" t="s">
        <v>3108</v>
      </c>
      <c r="E3170" s="1" t="s">
        <v>3591</v>
      </c>
      <c r="F3170">
        <v>0</v>
      </c>
      <c r="H3170">
        <f ca="1">_xlfn.IFNA(SUMIF(MG_3[Column3],Table6[POINTER],MG_3[TOTAL]),"")</f>
        <v>0</v>
      </c>
      <c r="I3170">
        <f ca="1">SUM(Table6[[#This Row],[AWAL]],Table6[[#This Row],[M_3]])</f>
        <v>0</v>
      </c>
    </row>
    <row r="3171" spans="2:9" hidden="1" x14ac:dyDescent="0.25">
      <c r="B3171" t="e">
        <f ca="1">MATCH(Table6[POINTER],MG_3[Column3],0)</f>
        <v>#N/A</v>
      </c>
      <c r="C31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pianikakoperfluffy10pcs</v>
      </c>
      <c r="D3171" t="s">
        <v>3109</v>
      </c>
      <c r="E3171" s="1" t="s">
        <v>3601</v>
      </c>
      <c r="F3171">
        <v>0</v>
      </c>
      <c r="H3171">
        <f ca="1">_xlfn.IFNA(SUMIF(MG_3[Column3],Table6[POINTER],MG_3[TOTAL]),"")</f>
        <v>0</v>
      </c>
      <c r="I3171">
        <f ca="1">SUM(Table6[[#This Row],[AWAL]],Table6[[#This Row],[M_3]])</f>
        <v>0</v>
      </c>
    </row>
    <row r="3172" spans="2:9" hidden="1" x14ac:dyDescent="0.25">
      <c r="B3172" t="e">
        <f ca="1">MATCH(Table6[POINTER],MG_3[Column3],0)</f>
        <v>#N/A</v>
      </c>
      <c r="C31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pianikamarvelboxkainbiru12pcs</v>
      </c>
      <c r="D3172" t="s">
        <v>3110</v>
      </c>
      <c r="E3172" s="1" t="s">
        <v>3591</v>
      </c>
      <c r="F3172">
        <v>0</v>
      </c>
      <c r="H3172">
        <f ca="1">_xlfn.IFNA(SUMIF(MG_3[Column3],Table6[POINTER],MG_3[TOTAL]),"")</f>
        <v>0</v>
      </c>
      <c r="I3172">
        <f ca="1">SUM(Table6[[#This Row],[AWAL]],Table6[[#This Row],[M_3]])</f>
        <v>0</v>
      </c>
    </row>
    <row r="3173" spans="2:9" hidden="1" x14ac:dyDescent="0.25">
      <c r="B3173" t="e">
        <f ca="1">MATCH(Table6[POINTER],MG_3[Column3],0)</f>
        <v>#N/A</v>
      </c>
      <c r="C31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pianikamarvelkoperbiru12pc</v>
      </c>
      <c r="D3173" t="s">
        <v>3111</v>
      </c>
      <c r="E3173" s="1" t="s">
        <v>3506</v>
      </c>
      <c r="F3173">
        <v>0</v>
      </c>
      <c r="H3173">
        <f ca="1">_xlfn.IFNA(SUMIF(MG_3[Column3],Table6[POINTER],MG_3[TOTAL]),"")</f>
        <v>0</v>
      </c>
      <c r="I3173">
        <f ca="1">SUM(Table6[[#This Row],[AWAL]],Table6[[#This Row],[M_3]])</f>
        <v>0</v>
      </c>
    </row>
    <row r="3174" spans="2:9" hidden="1" x14ac:dyDescent="0.25">
      <c r="B3174" t="e">
        <f ca="1">MATCH(Table6[POINTER],MG_3[Column3],0)</f>
        <v>#N/A</v>
      </c>
      <c r="C31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pianikasuperprotas12pcs</v>
      </c>
      <c r="D3174" t="s">
        <v>3112</v>
      </c>
      <c r="E3174" s="1" t="s">
        <v>3591</v>
      </c>
      <c r="F3174">
        <v>0</v>
      </c>
      <c r="H3174">
        <f ca="1">_xlfn.IFNA(SUMIF(MG_3[Column3],Table6[POINTER],MG_3[TOTAL]),"")</f>
        <v>0</v>
      </c>
      <c r="I3174">
        <f ca="1">SUM(Table6[[#This Row],[AWAL]],Table6[[#This Row],[M_3]])</f>
        <v>0</v>
      </c>
    </row>
    <row r="3175" spans="2:9" hidden="1" x14ac:dyDescent="0.25">
      <c r="B3175" t="e">
        <f ca="1">MATCH(Table6[POINTER],MG_3[Column3],0)</f>
        <v>#N/A</v>
      </c>
      <c r="C31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piringcatair003besarkatak48ls</v>
      </c>
      <c r="D3175" t="s">
        <v>3113</v>
      </c>
      <c r="E3175" s="1" t="s">
        <v>3371</v>
      </c>
      <c r="F3175">
        <v>0</v>
      </c>
      <c r="H3175">
        <f ca="1">_xlfn.IFNA(SUMIF(MG_3[Column3],Table6[POINTER],MG_3[TOTAL]),"")</f>
        <v>0</v>
      </c>
      <c r="I3175">
        <f ca="1">SUM(Table6[[#This Row],[AWAL]],Table6[[#This Row],[M_3]])</f>
        <v>0</v>
      </c>
    </row>
    <row r="3176" spans="2:9" hidden="1" x14ac:dyDescent="0.25">
      <c r="B3176" t="e">
        <f ca="1">MATCH(Table6[POINTER],MG_3[Column3],0)</f>
        <v>#N/A</v>
      </c>
      <c r="C31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piringcatair005sdgkumbang48ls</v>
      </c>
      <c r="D3176" t="s">
        <v>3114</v>
      </c>
      <c r="E3176" s="1" t="s">
        <v>3371</v>
      </c>
      <c r="F3176">
        <v>0</v>
      </c>
      <c r="H3176">
        <f ca="1">_xlfn.IFNA(SUMIF(MG_3[Column3],Table6[POINTER],MG_3[TOTAL]),"")</f>
        <v>0</v>
      </c>
      <c r="I3176">
        <f ca="1">SUM(Table6[[#This Row],[AWAL]],Table6[[#This Row],[M_3]])</f>
        <v>0</v>
      </c>
    </row>
    <row r="3177" spans="2:9" hidden="1" x14ac:dyDescent="0.25">
      <c r="B3177" t="e">
        <f ca="1">MATCH(Table6[POINTER],MG_3[Column3],0)</f>
        <v>#N/A</v>
      </c>
      <c r="C31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piringcatairnakoya10824ls</v>
      </c>
      <c r="D3177" t="s">
        <v>3115</v>
      </c>
      <c r="E3177" s="1" t="s">
        <v>3310</v>
      </c>
      <c r="F3177">
        <v>0</v>
      </c>
      <c r="H3177">
        <f ca="1">_xlfn.IFNA(SUMIF(MG_3[Column3],Table6[POINTER],MG_3[TOTAL]),"")</f>
        <v>0</v>
      </c>
      <c r="I3177">
        <f ca="1">SUM(Table6[[#This Row],[AWAL]],Table6[[#This Row],[M_3]])</f>
        <v>0</v>
      </c>
    </row>
    <row r="3178" spans="2:9" hidden="1" x14ac:dyDescent="0.25">
      <c r="B3178" t="e">
        <f ca="1">MATCH(Table6[POINTER],MG_3[Column3],0)</f>
        <v>#N/A</v>
      </c>
      <c r="C31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pita18rendamotif2400</v>
      </c>
      <c r="D3178" t="s">
        <v>3116</v>
      </c>
      <c r="E3178" s="1">
        <v>2400</v>
      </c>
      <c r="F3178">
        <v>0</v>
      </c>
      <c r="H3178">
        <f ca="1">_xlfn.IFNA(SUMIF(MG_3[Column3],Table6[POINTER],MG_3[TOTAL]),"")</f>
        <v>0</v>
      </c>
      <c r="I3178">
        <f ca="1">SUM(Table6[[#This Row],[AWAL]],Table6[[#This Row],[M_3]])</f>
        <v>0</v>
      </c>
    </row>
    <row r="3179" spans="2:9" hidden="1" x14ac:dyDescent="0.25">
      <c r="B3179" t="e">
        <f ca="1">MATCH(Table6[POINTER],MG_3[Column3],0)</f>
        <v>#N/A</v>
      </c>
      <c r="C31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pita30rendamotif1200</v>
      </c>
      <c r="D3179" t="s">
        <v>3117</v>
      </c>
      <c r="E3179" s="1">
        <v>1200</v>
      </c>
      <c r="F3179">
        <v>0</v>
      </c>
      <c r="H3179">
        <f ca="1">_xlfn.IFNA(SUMIF(MG_3[Column3],Table6[POINTER],MG_3[TOTAL]),"")</f>
        <v>0</v>
      </c>
      <c r="I3179">
        <f ca="1">SUM(Table6[[#This Row],[AWAL]],Table6[[#This Row],[M_3]])</f>
        <v>0</v>
      </c>
    </row>
    <row r="3180" spans="2:9" hidden="1" x14ac:dyDescent="0.25">
      <c r="B3180" t="e">
        <f ca="1">MATCH(Table6[POINTER],MG_3[Column3],0)</f>
        <v>#N/A</v>
      </c>
      <c r="C31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pitajepanggarisemas40</v>
      </c>
      <c r="D3180" t="s">
        <v>3118</v>
      </c>
      <c r="E3180" s="1">
        <v>40</v>
      </c>
      <c r="F3180">
        <v>0</v>
      </c>
      <c r="H3180">
        <f ca="1">_xlfn.IFNA(SUMIF(MG_3[Column3],Table6[POINTER],MG_3[TOTAL]),"")</f>
        <v>0</v>
      </c>
      <c r="I3180">
        <f ca="1">SUM(Table6[[#This Row],[AWAL]],Table6[[#This Row],[M_3]])</f>
        <v>0</v>
      </c>
    </row>
    <row r="3181" spans="2:9" hidden="1" x14ac:dyDescent="0.25">
      <c r="B3181" t="e">
        <f ca="1">MATCH(Table6[POINTER],MG_3[Column3],0)</f>
        <v>#N/A</v>
      </c>
      <c r="C31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pitajepanglistgoldmix40</v>
      </c>
      <c r="D3181" t="s">
        <v>3119</v>
      </c>
      <c r="E3181" s="1">
        <v>40</v>
      </c>
      <c r="F3181">
        <v>0</v>
      </c>
      <c r="H3181">
        <f ca="1">_xlfn.IFNA(SUMIF(MG_3[Column3],Table6[POINTER],MG_3[TOTAL]),"")</f>
        <v>0</v>
      </c>
      <c r="I3181">
        <f ca="1">SUM(Table6[[#This Row],[AWAL]],Table6[[#This Row],[M_3]])</f>
        <v>0</v>
      </c>
    </row>
    <row r="3182" spans="2:9" hidden="1" x14ac:dyDescent="0.25">
      <c r="B3182" t="e">
        <f ca="1">MATCH(Table6[POINTER],MG_3[Column3],0)</f>
        <v>#N/A</v>
      </c>
      <c r="C31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pitajepanglistgoldmix40slop</v>
      </c>
      <c r="D3182" t="s">
        <v>3119</v>
      </c>
      <c r="E3182" s="1" t="s">
        <v>3656</v>
      </c>
      <c r="F3182">
        <v>0</v>
      </c>
      <c r="H3182">
        <f ca="1">_xlfn.IFNA(SUMIF(MG_3[Column3],Table6[POINTER],MG_3[TOTAL]),"")</f>
        <v>0</v>
      </c>
      <c r="I3182">
        <f ca="1">SUM(Table6[[#This Row],[AWAL]],Table6[[#This Row],[M_3]])</f>
        <v>0</v>
      </c>
    </row>
    <row r="3183" spans="2:9" hidden="1" x14ac:dyDescent="0.25">
      <c r="B3183" t="e">
        <f ca="1">MATCH(Table6[POINTER],MG_3[Column3],0)</f>
        <v>#N/A</v>
      </c>
      <c r="C31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pitajepangmotif40</v>
      </c>
      <c r="D3183" t="s">
        <v>3120</v>
      </c>
      <c r="E3183" s="1">
        <v>40</v>
      </c>
      <c r="F3183">
        <v>0</v>
      </c>
      <c r="H3183">
        <f ca="1">_xlfn.IFNA(SUMIF(MG_3[Column3],Table6[POINTER],MG_3[TOTAL]),"")</f>
        <v>0</v>
      </c>
      <c r="I3183">
        <f ca="1">SUM(Table6[[#This Row],[AWAL]],Table6[[#This Row],[M_3]])</f>
        <v>0</v>
      </c>
    </row>
    <row r="3184" spans="2:9" hidden="1" x14ac:dyDescent="0.25">
      <c r="B3184" t="e">
        <f ca="1">MATCH(Table6[POINTER],MG_3[Column3],0)</f>
        <v>#N/A</v>
      </c>
      <c r="C31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pitajepangmotifmix40</v>
      </c>
      <c r="D3184" t="s">
        <v>3121</v>
      </c>
      <c r="E3184" s="1">
        <v>40</v>
      </c>
      <c r="F3184">
        <v>0</v>
      </c>
      <c r="H3184">
        <f ca="1">_xlfn.IFNA(SUMIF(MG_3[Column3],Table6[POINTER],MG_3[TOTAL]),"")</f>
        <v>0</v>
      </c>
      <c r="I3184">
        <f ca="1">SUM(Table6[[#This Row],[AWAL]],Table6[[#This Row],[M_3]])</f>
        <v>0</v>
      </c>
    </row>
    <row r="3185" spans="2:9" hidden="1" x14ac:dyDescent="0.25">
      <c r="B3185" t="e">
        <f ca="1">MATCH(Table6[POINTER],MG_3[Column3],0)</f>
        <v>#N/A</v>
      </c>
      <c r="C31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pitajepangpolos40slop</v>
      </c>
      <c r="D3185" t="s">
        <v>3122</v>
      </c>
      <c r="E3185" s="1" t="s">
        <v>3656</v>
      </c>
      <c r="F3185">
        <v>0</v>
      </c>
      <c r="H3185">
        <f ca="1">_xlfn.IFNA(SUMIF(MG_3[Column3],Table6[POINTER],MG_3[TOTAL]),"")</f>
        <v>0</v>
      </c>
      <c r="I3185">
        <f ca="1">SUM(Table6[[#This Row],[AWAL]],Table6[[#This Row],[M_3]])</f>
        <v>0</v>
      </c>
    </row>
    <row r="3186" spans="2:9" hidden="1" x14ac:dyDescent="0.25">
      <c r="B3186" t="e">
        <f ca="1">MATCH(Table6[POINTER],MG_3[Column3],0)</f>
        <v>#N/A</v>
      </c>
      <c r="C31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pitajepangpolosmix40</v>
      </c>
      <c r="D3186" t="s">
        <v>3123</v>
      </c>
      <c r="E3186" s="1">
        <v>40</v>
      </c>
      <c r="F3186">
        <v>0</v>
      </c>
      <c r="H3186">
        <f ca="1">_xlfn.IFNA(SUMIF(MG_3[Column3],Table6[POINTER],MG_3[TOTAL]),"")</f>
        <v>0</v>
      </c>
      <c r="I3186">
        <f ca="1">SUM(Table6[[#This Row],[AWAL]],Table6[[#This Row],[M_3]])</f>
        <v>0</v>
      </c>
    </row>
    <row r="3187" spans="2:9" hidden="1" x14ac:dyDescent="0.25">
      <c r="B3187" t="e">
        <f ca="1">MATCH(Table6[POINTER],MG_3[Column3],0)</f>
        <v>#N/A</v>
      </c>
      <c r="C31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pitajepangpolosmix40slop</v>
      </c>
      <c r="D3187" t="s">
        <v>3123</v>
      </c>
      <c r="E3187" s="1" t="s">
        <v>3656</v>
      </c>
      <c r="F3187">
        <v>0</v>
      </c>
      <c r="H3187">
        <f ca="1">_xlfn.IFNA(SUMIF(MG_3[Column3],Table6[POINTER],MG_3[TOTAL]),"")</f>
        <v>0</v>
      </c>
      <c r="I3187">
        <f ca="1">SUM(Table6[[#This Row],[AWAL]],Table6[[#This Row],[M_3]])</f>
        <v>0</v>
      </c>
    </row>
    <row r="3188" spans="2:9" hidden="1" x14ac:dyDescent="0.25">
      <c r="B3188" t="e">
        <f ca="1">MATCH(Table6[POINTER],MG_3[Column3],0)</f>
        <v>#N/A</v>
      </c>
      <c r="C31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pitatarik30motifpolos1200</v>
      </c>
      <c r="D3188" t="s">
        <v>3124</v>
      </c>
      <c r="E3188" s="1">
        <v>1200</v>
      </c>
      <c r="F3188">
        <v>0</v>
      </c>
      <c r="H3188">
        <f ca="1">_xlfn.IFNA(SUMIF(MG_3[Column3],Table6[POINTER],MG_3[TOTAL]),"")</f>
        <v>0</v>
      </c>
      <c r="I3188">
        <f ca="1">SUM(Table6[[#This Row],[AWAL]],Table6[[#This Row],[M_3]])</f>
        <v>0</v>
      </c>
    </row>
    <row r="3189" spans="2:9" hidden="1" x14ac:dyDescent="0.25">
      <c r="B3189" t="e">
        <f ca="1">MATCH(Table6[POINTER],MG_3[Column3],0)</f>
        <v>#N/A</v>
      </c>
      <c r="C31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pitatarik30renda1200</v>
      </c>
      <c r="D3189" t="s">
        <v>3125</v>
      </c>
      <c r="E3189" s="1">
        <v>1200</v>
      </c>
      <c r="F3189">
        <v>0</v>
      </c>
      <c r="H3189">
        <f ca="1">_xlfn.IFNA(SUMIF(MG_3[Column3],Table6[POINTER],MG_3[TOTAL]),"")</f>
        <v>0</v>
      </c>
      <c r="I3189">
        <f ca="1">SUM(Table6[[#This Row],[AWAL]],Table6[[#This Row],[M_3]])</f>
        <v>0</v>
      </c>
    </row>
    <row r="3190" spans="2:9" hidden="1" x14ac:dyDescent="0.25">
      <c r="B3190" t="e">
        <f ca="1">MATCH(Table6[POINTER],MG_3[Column3],0)</f>
        <v>#N/A</v>
      </c>
      <c r="C31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plakbandbeningwomy20</v>
      </c>
      <c r="D3190" t="s">
        <v>3126</v>
      </c>
      <c r="E3190" s="1">
        <v>20</v>
      </c>
      <c r="F3190">
        <v>0</v>
      </c>
      <c r="H3190">
        <f ca="1">_xlfn.IFNA(SUMIF(MG_3[Column3],Table6[POINTER],MG_3[TOTAL]),"")</f>
        <v>0</v>
      </c>
      <c r="I3190">
        <f ca="1">SUM(Table6[[#This Row],[AWAL]],Table6[[#This Row],[M_3]])</f>
        <v>0</v>
      </c>
    </row>
    <row r="3191" spans="2:9" hidden="1" x14ac:dyDescent="0.25">
      <c r="B3191" t="e">
        <f ca="1">MATCH(Table6[POINTER],MG_3[Column3],0)</f>
        <v>#N/A</v>
      </c>
      <c r="C31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pompabalon0201100pc</v>
      </c>
      <c r="D3191" t="s">
        <v>3127</v>
      </c>
      <c r="E3191" s="1" t="s">
        <v>3503</v>
      </c>
      <c r="F3191">
        <v>0</v>
      </c>
      <c r="H3191">
        <f ca="1">_xlfn.IFNA(SUMIF(MG_3[Column3],Table6[POINTER],MG_3[TOTAL]),"")</f>
        <v>0</v>
      </c>
      <c r="I3191">
        <f ca="1">SUM(Table6[[#This Row],[AWAL]],Table6[[#This Row],[M_3]])</f>
        <v>0</v>
      </c>
    </row>
    <row r="3192" spans="2:9" hidden="1" x14ac:dyDescent="0.25">
      <c r="B3192" t="e">
        <f ca="1">MATCH(Table6[POINTER],MG_3[Column3],0)</f>
        <v>#N/A</v>
      </c>
      <c r="C31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pompabalon0201b100</v>
      </c>
      <c r="D3192" t="s">
        <v>3128</v>
      </c>
      <c r="E3192" s="1">
        <v>100</v>
      </c>
      <c r="F3192">
        <v>0</v>
      </c>
      <c r="H3192">
        <f ca="1">_xlfn.IFNA(SUMIF(MG_3[Column3],Table6[POINTER],MG_3[TOTAL]),"")</f>
        <v>0</v>
      </c>
      <c r="I3192">
        <f ca="1">SUM(Table6[[#This Row],[AWAL]],Table6[[#This Row],[M_3]])</f>
        <v>0</v>
      </c>
    </row>
    <row r="3193" spans="2:9" hidden="1" x14ac:dyDescent="0.25">
      <c r="B3193" t="e">
        <f ca="1">MATCH(Table6[POINTER],MG_3[Column3],0)</f>
        <v>#N/A</v>
      </c>
      <c r="C31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postit96151200</v>
      </c>
      <c r="D3193" t="s">
        <v>3129</v>
      </c>
      <c r="E3193" s="1">
        <v>1200</v>
      </c>
      <c r="F3193">
        <v>0</v>
      </c>
      <c r="H3193">
        <f ca="1">_xlfn.IFNA(SUMIF(MG_3[Column3],Table6[POINTER],MG_3[TOTAL]),"")</f>
        <v>0</v>
      </c>
      <c r="I3193">
        <f ca="1">SUM(Table6[[#This Row],[AWAL]],Table6[[#This Row],[M_3]])</f>
        <v>0</v>
      </c>
    </row>
    <row r="3194" spans="2:9" hidden="1" x14ac:dyDescent="0.25">
      <c r="B3194" t="e">
        <f ca="1">MATCH(Table6[POINTER],MG_3[Column3],0)</f>
        <v>#N/A</v>
      </c>
      <c r="C31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postitkertas8899y1200</v>
      </c>
      <c r="D3194" t="s">
        <v>3130</v>
      </c>
      <c r="E3194" s="1">
        <v>1200</v>
      </c>
      <c r="F3194">
        <v>0</v>
      </c>
      <c r="H3194">
        <f ca="1">_xlfn.IFNA(SUMIF(MG_3[Column3],Table6[POINTER],MG_3[TOTAL]),"")</f>
        <v>0</v>
      </c>
      <c r="I3194">
        <f ca="1">SUM(Table6[[#This Row],[AWAL]],Table6[[#This Row],[M_3]])</f>
        <v>0</v>
      </c>
    </row>
    <row r="3195" spans="2:9" hidden="1" x14ac:dyDescent="0.25">
      <c r="B3195" t="e">
        <f ca="1">MATCH(Table6[POINTER],MG_3[Column3],0)</f>
        <v>#N/A</v>
      </c>
      <c r="C31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puzzlem6662200pc</v>
      </c>
      <c r="D3195" t="s">
        <v>3131</v>
      </c>
      <c r="E3195" s="1" t="s">
        <v>3438</v>
      </c>
      <c r="F3195">
        <v>0</v>
      </c>
      <c r="H3195">
        <f ca="1">_xlfn.IFNA(SUMIF(MG_3[Column3],Table6[POINTER],MG_3[TOTAL]),"")</f>
        <v>0</v>
      </c>
      <c r="I3195">
        <f ca="1">SUM(Table6[[#This Row],[AWAL]],Table6[[#This Row],[M_3]])</f>
        <v>0</v>
      </c>
    </row>
    <row r="3196" spans="2:9" hidden="1" x14ac:dyDescent="0.25">
      <c r="B3196" t="e">
        <f ca="1">MATCH(Table6[POINTER],MG_3[Column3],0)</f>
        <v>#N/A</v>
      </c>
      <c r="C31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pw12wdemo20ls</v>
      </c>
      <c r="D3196" t="s">
        <v>3132</v>
      </c>
      <c r="E3196" s="1" t="s">
        <v>3309</v>
      </c>
      <c r="F3196">
        <v>0</v>
      </c>
      <c r="H3196">
        <f ca="1">_xlfn.IFNA(SUMIF(MG_3[Column3],Table6[POINTER],MG_3[TOTAL]),"")</f>
        <v>0</v>
      </c>
      <c r="I3196">
        <f ca="1">SUM(Table6[[#This Row],[AWAL]],Table6[[#This Row],[M_3]])</f>
        <v>0</v>
      </c>
    </row>
    <row r="3197" spans="2:9" hidden="1" x14ac:dyDescent="0.25">
      <c r="B3197" t="e">
        <f ca="1">MATCH(Table6[POINTER],MG_3[Column3],0)</f>
        <v>#N/A</v>
      </c>
      <c r="C31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pwkayagi122424lsn</v>
      </c>
      <c r="D3197" t="s">
        <v>3133</v>
      </c>
      <c r="E3197" s="1" t="s">
        <v>3498</v>
      </c>
      <c r="F3197">
        <v>0</v>
      </c>
      <c r="H3197">
        <f ca="1">_xlfn.IFNA(SUMIF(MG_3[Column3],Table6[POINTER],MG_3[TOTAL]),"")</f>
        <v>0</v>
      </c>
      <c r="I3197">
        <f ca="1">SUM(Table6[[#This Row],[AWAL]],Table6[[#This Row],[M_3]])</f>
        <v>0</v>
      </c>
    </row>
    <row r="3198" spans="2:9" hidden="1" x14ac:dyDescent="0.25">
      <c r="B3198" t="e">
        <f ca="1">MATCH(Table6[POINTER],MG_3[Column3],0)</f>
        <v>#N/A</v>
      </c>
      <c r="C31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pwkayagi12wpanjangkycp12k20ls</v>
      </c>
      <c r="D3198" t="s">
        <v>3134</v>
      </c>
      <c r="E3198" s="1" t="s">
        <v>3309</v>
      </c>
      <c r="F3198">
        <v>0</v>
      </c>
      <c r="H3198">
        <f ca="1">_xlfn.IFNA(SUMIF(MG_3[Column3],Table6[POINTER],MG_3[TOTAL]),"")</f>
        <v>0</v>
      </c>
      <c r="I3198">
        <f ca="1">SUM(Table6[[#This Row],[AWAL]],Table6[[#This Row],[M_3]])</f>
        <v>0</v>
      </c>
    </row>
    <row r="3199" spans="2:9" hidden="1" x14ac:dyDescent="0.25">
      <c r="B3199" t="e">
        <f ca="1">MATCH(Table6[POINTER],MG_3[Column3],0)</f>
        <v>#N/A</v>
      </c>
      <c r="C31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pwkiko1836w16lsn</v>
      </c>
      <c r="D3199" t="s">
        <v>3135</v>
      </c>
      <c r="E3199" s="1" t="s">
        <v>3472</v>
      </c>
      <c r="F3199">
        <v>0</v>
      </c>
      <c r="H3199">
        <f ca="1">_xlfn.IFNA(SUMIF(MG_3[Column3],Table6[POINTER],MG_3[TOTAL]),"")</f>
        <v>0</v>
      </c>
      <c r="I3199">
        <f ca="1">SUM(Table6[[#This Row],[AWAL]],Table6[[#This Row],[M_3]])</f>
        <v>0</v>
      </c>
    </row>
    <row r="3200" spans="2:9" hidden="1" x14ac:dyDescent="0.25">
      <c r="B3200" t="e">
        <f ca="1">MATCH(Table6[POINTER],MG_3[Column3],0)</f>
        <v>#N/A</v>
      </c>
      <c r="C32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pwklg12wab&amp;s5kymcp120t120set</v>
      </c>
      <c r="D3200" t="s">
        <v>3136</v>
      </c>
      <c r="E3200" s="1" t="s">
        <v>3594</v>
      </c>
      <c r="F3200">
        <v>0</v>
      </c>
      <c r="H3200">
        <f ca="1">_xlfn.IFNA(SUMIF(MG_3[Column3],Table6[POINTER],MG_3[TOTAL]),"")</f>
        <v>0</v>
      </c>
      <c r="I3200">
        <f ca="1">SUM(Table6[[#This Row],[AWAL]],Table6[[#This Row],[M_3]])</f>
        <v>0</v>
      </c>
    </row>
    <row r="3201" spans="2:9" hidden="1" x14ac:dyDescent="0.25">
      <c r="B3201" t="e">
        <f ca="1">MATCH(Table6[POINTER],MG_3[Column3],0)</f>
        <v>#N/A</v>
      </c>
      <c r="C32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pwklgrrt12wpendek30ls</v>
      </c>
      <c r="D3201" t="s">
        <v>3137</v>
      </c>
      <c r="E3201" s="1" t="s">
        <v>3347</v>
      </c>
      <c r="F3201">
        <v>0</v>
      </c>
      <c r="H3201">
        <f ca="1">_xlfn.IFNA(SUMIF(MG_3[Column3],Table6[POINTER],MG_3[TOTAL]),"")</f>
        <v>0</v>
      </c>
      <c r="I3201">
        <f ca="1">SUM(Table6[[#This Row],[AWAL]],Table6[[#This Row],[M_3]])</f>
        <v>0</v>
      </c>
    </row>
    <row r="3202" spans="2:9" hidden="1" x14ac:dyDescent="0.25">
      <c r="B3202" t="e">
        <f ca="1">MATCH(Table6[POINTER],MG_3[Column3],0)</f>
        <v>#N/A</v>
      </c>
      <c r="C32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pwkycf122424lsn</v>
      </c>
      <c r="D3202" t="s">
        <v>3138</v>
      </c>
      <c r="E3202" s="1" t="s">
        <v>3498</v>
      </c>
      <c r="F3202">
        <v>0</v>
      </c>
      <c r="H3202">
        <f ca="1">_xlfn.IFNA(SUMIF(MG_3[Column3],Table6[POINTER],MG_3[TOTAL]),"")</f>
        <v>0</v>
      </c>
      <c r="I3202">
        <f ca="1">SUM(Table6[[#This Row],[AWAL]],Table6[[#This Row],[M_3]])</f>
        <v>0</v>
      </c>
    </row>
    <row r="3203" spans="2:9" hidden="1" x14ac:dyDescent="0.25">
      <c r="B3203" t="e">
        <f ca="1">MATCH(Table6[POINTER],MG_3[Column3],0)</f>
        <v>#N/A</v>
      </c>
      <c r="C32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pwset1070312wpanjang24ls</v>
      </c>
      <c r="D3203" t="s">
        <v>3139</v>
      </c>
      <c r="E3203" s="1" t="s">
        <v>3310</v>
      </c>
      <c r="F3203">
        <v>0</v>
      </c>
      <c r="H3203">
        <f ca="1">_xlfn.IFNA(SUMIF(MG_3[Column3],Table6[POINTER],MG_3[TOTAL]),"")</f>
        <v>0</v>
      </c>
      <c r="I3203">
        <f ca="1">SUM(Table6[[#This Row],[AWAL]],Table6[[#This Row],[M_3]])</f>
        <v>0</v>
      </c>
    </row>
    <row r="3204" spans="2:9" hidden="1" x14ac:dyDescent="0.25">
      <c r="B3204" t="e">
        <f ca="1">MATCH(Table6[POINTER],MG_3[Column3],0)</f>
        <v>#N/A</v>
      </c>
      <c r="C32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pwtf19424w10lsn</v>
      </c>
      <c r="D3204" t="s">
        <v>3140</v>
      </c>
      <c r="E3204" s="1" t="s">
        <v>3473</v>
      </c>
      <c r="F3204">
        <v>0</v>
      </c>
      <c r="H3204">
        <f ca="1">_xlfn.IFNA(SUMIF(MG_3[Column3],Table6[POINTER],MG_3[TOTAL]),"")</f>
        <v>0</v>
      </c>
      <c r="I3204">
        <f ca="1">SUM(Table6[[#This Row],[AWAL]],Table6[[#This Row],[M_3]])</f>
        <v>0</v>
      </c>
    </row>
    <row r="3205" spans="2:9" hidden="1" x14ac:dyDescent="0.25">
      <c r="B3205" t="e">
        <f ca="1">MATCH(Table6[POINTER],MG_3[Column3],0)</f>
        <v>#N/A</v>
      </c>
      <c r="C32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pwtwinkycp1224288set</v>
      </c>
      <c r="D3205" t="s">
        <v>3141</v>
      </c>
      <c r="E3205" s="1" t="s">
        <v>3775</v>
      </c>
      <c r="F3205">
        <v>0</v>
      </c>
      <c r="H3205">
        <f ca="1">_xlfn.IFNA(SUMIF(MG_3[Column3],Table6[POINTER],MG_3[TOTAL]),"")</f>
        <v>0</v>
      </c>
      <c r="I3205">
        <f ca="1">SUM(Table6[[#This Row],[AWAL]],Table6[[#This Row],[M_3]])</f>
        <v>0</v>
      </c>
    </row>
    <row r="3206" spans="2:9" hidden="1" x14ac:dyDescent="0.25">
      <c r="B3206" t="e">
        <f ca="1">MATCH(Table6[POINTER],MG_3[Column3],0)</f>
        <v>#N/A</v>
      </c>
      <c r="C32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refillisibensialantu11321600pak</v>
      </c>
      <c r="D3206" t="s">
        <v>3308</v>
      </c>
      <c r="E3206" s="1" t="s">
        <v>3788</v>
      </c>
      <c r="F3206">
        <v>0</v>
      </c>
      <c r="H3206">
        <f ca="1">_xlfn.IFNA(SUMIF(MG_3[Column3],Table6[POINTER],MG_3[TOTAL]),"")</f>
        <v>0</v>
      </c>
      <c r="I3206">
        <f ca="1">SUM(Table6[[#This Row],[AWAL]],Table6[[#This Row],[M_3]])</f>
        <v>0</v>
      </c>
    </row>
    <row r="3207" spans="2:9" hidden="1" x14ac:dyDescent="0.25">
      <c r="B3207" t="e">
        <f ca="1">MATCH(Table6[POINTER],MG_3[Column3],0)</f>
        <v>#N/A</v>
      </c>
      <c r="C32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sampulboxybatik200</v>
      </c>
      <c r="D3207" t="s">
        <v>3142</v>
      </c>
      <c r="E3207" s="1">
        <v>200</v>
      </c>
      <c r="F3207">
        <v>0</v>
      </c>
      <c r="H3207">
        <f ca="1">_xlfn.IFNA(SUMIF(MG_3[Column3],Table6[POINTER],MG_3[TOTAL]),"")</f>
        <v>0</v>
      </c>
      <c r="I3207">
        <f ca="1">SUM(Table6[[#This Row],[AWAL]],Table6[[#This Row],[M_3]])</f>
        <v>0</v>
      </c>
    </row>
    <row r="3208" spans="2:9" hidden="1" x14ac:dyDescent="0.25">
      <c r="B3208" t="e">
        <f ca="1">MATCH(Table6[POINTER],MG_3[Column3],0)</f>
        <v>#N/A</v>
      </c>
      <c r="C32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sampulboxybatik180</v>
      </c>
      <c r="D3208" t="s">
        <v>3142</v>
      </c>
      <c r="E3208" s="1">
        <v>180</v>
      </c>
      <c r="F3208">
        <v>0</v>
      </c>
      <c r="H3208">
        <f ca="1">_xlfn.IFNA(SUMIF(MG_3[Column3],Table6[POINTER],MG_3[TOTAL]),"")</f>
        <v>0</v>
      </c>
      <c r="I3208">
        <f ca="1">SUM(Table6[[#This Row],[AWAL]],Table6[[#This Row],[M_3]])</f>
        <v>0</v>
      </c>
    </row>
    <row r="3209" spans="2:9" hidden="1" x14ac:dyDescent="0.25">
      <c r="B3209" t="e">
        <f ca="1">MATCH(Table6[POINTER],MG_3[Column3],0)</f>
        <v>#N/A</v>
      </c>
      <c r="C32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sampulboxyfancy200</v>
      </c>
      <c r="D3209" t="s">
        <v>3143</v>
      </c>
      <c r="E3209" s="1">
        <v>200</v>
      </c>
      <c r="F3209">
        <v>0</v>
      </c>
      <c r="H3209">
        <f ca="1">_xlfn.IFNA(SUMIF(MG_3[Column3],Table6[POINTER],MG_3[TOTAL]),"")</f>
        <v>0</v>
      </c>
      <c r="I3209">
        <f ca="1">SUM(Table6[[#This Row],[AWAL]],Table6[[#This Row],[M_3]])</f>
        <v>0</v>
      </c>
    </row>
    <row r="3210" spans="2:9" hidden="1" x14ac:dyDescent="0.25">
      <c r="B3210" t="e">
        <f ca="1">MATCH(Table6[POINTER],MG_3[Column3],0)</f>
        <v>#N/A</v>
      </c>
      <c r="C32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sampulbukucoklattebal250</v>
      </c>
      <c r="D3210" t="s">
        <v>3144</v>
      </c>
      <c r="E3210" s="1">
        <v>250</v>
      </c>
      <c r="F3210">
        <v>0</v>
      </c>
      <c r="H3210">
        <f ca="1">_xlfn.IFNA(SUMIF(MG_3[Column3],Table6[POINTER],MG_3[TOTAL]),"")</f>
        <v>0</v>
      </c>
      <c r="I3210">
        <f ca="1">SUM(Table6[[#This Row],[AWAL]],Table6[[#This Row],[M_3]])</f>
        <v>0</v>
      </c>
    </row>
    <row r="3211" spans="2:9" hidden="1" x14ac:dyDescent="0.25">
      <c r="B3211" t="e">
        <f ca="1">MATCH(Table6[POINTER],MG_3[Column3],0)</f>
        <v>#N/A</v>
      </c>
      <c r="C32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sampulbukucoklattebal300</v>
      </c>
      <c r="D3211" t="s">
        <v>3144</v>
      </c>
      <c r="E3211" s="1">
        <v>300</v>
      </c>
      <c r="F3211">
        <v>0</v>
      </c>
      <c r="H3211">
        <f ca="1">_xlfn.IFNA(SUMIF(MG_3[Column3],Table6[POINTER],MG_3[TOTAL]),"")</f>
        <v>0</v>
      </c>
      <c r="I3211">
        <f ca="1">SUM(Table6[[#This Row],[AWAL]],Table6[[#This Row],[M_3]])</f>
        <v>0</v>
      </c>
    </row>
    <row r="3212" spans="2:9" hidden="1" x14ac:dyDescent="0.25">
      <c r="B3212" t="e">
        <f ca="1">MATCH(Table6[POINTER],MG_3[Column3],0)</f>
        <v>#N/A</v>
      </c>
      <c r="C32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sampuldust25500</v>
      </c>
      <c r="D3212" t="s">
        <v>3145</v>
      </c>
      <c r="E3212" s="1">
        <v>500</v>
      </c>
      <c r="F3212">
        <v>0</v>
      </c>
      <c r="H3212">
        <f ca="1">_xlfn.IFNA(SUMIF(MG_3[Column3],Table6[POINTER],MG_3[TOTAL]),"")</f>
        <v>0</v>
      </c>
      <c r="I3212">
        <f ca="1">SUM(Table6[[#This Row],[AWAL]],Table6[[#This Row],[M_3]])</f>
        <v>0</v>
      </c>
    </row>
    <row r="3213" spans="2:9" hidden="1" x14ac:dyDescent="0.25">
      <c r="B3213" t="e">
        <f ca="1">MATCH(Table6[POINTER],MG_3[Column3],0)</f>
        <v>#N/A</v>
      </c>
      <c r="C32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sampuldust34500</v>
      </c>
      <c r="D3213" t="s">
        <v>3146</v>
      </c>
      <c r="E3213" s="1">
        <v>500</v>
      </c>
      <c r="F3213">
        <v>0</v>
      </c>
      <c r="H3213">
        <f ca="1">_xlfn.IFNA(SUMIF(MG_3[Column3],Table6[POINTER],MG_3[TOTAL]),"")</f>
        <v>0</v>
      </c>
      <c r="I3213">
        <f ca="1">SUM(Table6[[#This Row],[AWAL]],Table6[[#This Row],[M_3]])</f>
        <v>0</v>
      </c>
    </row>
    <row r="3214" spans="2:9" hidden="1" x14ac:dyDescent="0.25">
      <c r="B3214" t="e">
        <f ca="1">MATCH(Table6[POINTER],MG_3[Column3],0)</f>
        <v>#N/A</v>
      </c>
      <c r="C32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sampulkwartobatikutn240</v>
      </c>
      <c r="D3214" t="s">
        <v>3148</v>
      </c>
      <c r="E3214" s="1">
        <v>240</v>
      </c>
      <c r="F3214">
        <v>0</v>
      </c>
      <c r="H3214">
        <f ca="1">_xlfn.IFNA(SUMIF(MG_3[Column3],Table6[POINTER],MG_3[TOTAL]),"")</f>
        <v>0</v>
      </c>
      <c r="I3214">
        <f ca="1">SUM(Table6[[#This Row],[AWAL]],Table6[[#This Row],[M_3]])</f>
        <v>0</v>
      </c>
    </row>
    <row r="3215" spans="2:9" hidden="1" x14ac:dyDescent="0.25">
      <c r="B3215" t="e">
        <f ca="1">MATCH(Table6[POINTER],MG_3[Column3],0)</f>
        <v>#N/A</v>
      </c>
      <c r="C32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sampulkwartobatikutn240pk</v>
      </c>
      <c r="D3215" t="s">
        <v>3148</v>
      </c>
      <c r="E3215" s="1" t="s">
        <v>3776</v>
      </c>
      <c r="F3215">
        <v>0</v>
      </c>
      <c r="H3215">
        <f ca="1">_xlfn.IFNA(SUMIF(MG_3[Column3],Table6[POINTER],MG_3[TOTAL]),"")</f>
        <v>0</v>
      </c>
      <c r="I3215">
        <f ca="1">SUM(Table6[[#This Row],[AWAL]],Table6[[#This Row],[M_3]])</f>
        <v>0</v>
      </c>
    </row>
    <row r="3216" spans="2:9" hidden="1" x14ac:dyDescent="0.25">
      <c r="B3216" t="e">
        <f ca="1">MATCH(Table6[POINTER],MG_3[Column3],0)</f>
        <v>#N/A</v>
      </c>
      <c r="C32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sampulkwartofancy240</v>
      </c>
      <c r="D3216" t="s">
        <v>3149</v>
      </c>
      <c r="E3216" s="1">
        <v>240</v>
      </c>
      <c r="F3216">
        <v>0</v>
      </c>
      <c r="H3216">
        <f ca="1">_xlfn.IFNA(SUMIF(MG_3[Column3],Table6[POINTER],MG_3[TOTAL]),"")</f>
        <v>0</v>
      </c>
      <c r="I3216">
        <f ca="1">SUM(Table6[[#This Row],[AWAL]],Table6[[#This Row],[M_3]])</f>
        <v>0</v>
      </c>
    </row>
    <row r="3217" spans="2:9" hidden="1" x14ac:dyDescent="0.25">
      <c r="B3217" t="e">
        <f ca="1">MATCH(Table6[POINTER],MG_3[Column3],0)</f>
        <v>#N/A</v>
      </c>
      <c r="C32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sampuloppalexkwartolem1q296pk300</v>
      </c>
      <c r="D3217" t="s">
        <v>3150</v>
      </c>
      <c r="E3217" s="1">
        <v>300</v>
      </c>
      <c r="F3217">
        <v>0</v>
      </c>
      <c r="H3217">
        <f ca="1">_xlfn.IFNA(SUMIF(MG_3[Column3],Table6[POINTER],MG_3[TOTAL]),"")</f>
        <v>0</v>
      </c>
      <c r="I3217">
        <f ca="1">SUM(Table6[[#This Row],[AWAL]],Table6[[#This Row],[M_3]])</f>
        <v>0</v>
      </c>
    </row>
    <row r="3218" spans="2:9" hidden="1" x14ac:dyDescent="0.25">
      <c r="B3218" t="e">
        <f ca="1">MATCH(Table6[POINTER],MG_3[Column3],0)</f>
        <v>#N/A</v>
      </c>
      <c r="C32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sampulroll34tkenjoy200rol</v>
      </c>
      <c r="D3218" t="s">
        <v>3151</v>
      </c>
      <c r="E3218" s="1" t="s">
        <v>3777</v>
      </c>
      <c r="F3218">
        <v>0</v>
      </c>
      <c r="H3218">
        <f ca="1">_xlfn.IFNA(SUMIF(MG_3[Column3],Table6[POINTER],MG_3[TOTAL]),"")</f>
        <v>0</v>
      </c>
      <c r="I3218">
        <f ca="1">SUM(Table6[[#This Row],[AWAL]],Table6[[#This Row],[M_3]])</f>
        <v>0</v>
      </c>
    </row>
    <row r="3219" spans="2:9" hidden="1" x14ac:dyDescent="0.25">
      <c r="B3219" t="e">
        <f ca="1">MATCH(Table6[POINTER],MG_3[Column3],0)</f>
        <v>#N/A</v>
      </c>
      <c r="C32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sampulroll45bkenjoy200rol</v>
      </c>
      <c r="D3219" t="s">
        <v>3152</v>
      </c>
      <c r="E3219" s="1" t="s">
        <v>3777</v>
      </c>
      <c r="F3219">
        <v>0</v>
      </c>
      <c r="H3219">
        <f ca="1">_xlfn.IFNA(SUMIF(MG_3[Column3],Table6[POINTER],MG_3[TOTAL]),"")</f>
        <v>0</v>
      </c>
      <c r="I3219">
        <f ca="1">SUM(Table6[[#This Row],[AWAL]],Table6[[#This Row],[M_3]])</f>
        <v>0</v>
      </c>
    </row>
    <row r="3220" spans="2:9" hidden="1" x14ac:dyDescent="0.25">
      <c r="B3220" t="e">
        <f ca="1">MATCH(Table6[POINTER],MG_3[Column3],0)</f>
        <v>#N/A</v>
      </c>
      <c r="C32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sampulrolldust344500</v>
      </c>
      <c r="D3220" t="s">
        <v>3153</v>
      </c>
      <c r="E3220" s="1">
        <v>500</v>
      </c>
      <c r="F3220">
        <v>0</v>
      </c>
      <c r="H3220">
        <f ca="1">_xlfn.IFNA(SUMIF(MG_3[Column3],Table6[POINTER],MG_3[TOTAL]),"")</f>
        <v>0</v>
      </c>
      <c r="I3220">
        <f ca="1">SUM(Table6[[#This Row],[AWAL]],Table6[[#This Row],[M_3]])</f>
        <v>0</v>
      </c>
    </row>
    <row r="3221" spans="2:9" hidden="1" x14ac:dyDescent="0.25">
      <c r="B3221">
        <f ca="1">MATCH(Table6[POINTER],MG_3[Column3],0)</f>
        <v>52</v>
      </c>
      <c r="C32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sampulsamsonboxybatik180pcs</v>
      </c>
      <c r="D3221" t="s">
        <v>3154</v>
      </c>
      <c r="E3221" s="1" t="s">
        <v>3434</v>
      </c>
      <c r="F3221">
        <v>0</v>
      </c>
      <c r="H3221">
        <f ca="1">_xlfn.IFNA(SUMIF(MG_3[Column3],Table6[POINTER],MG_3[TOTAL]),"")</f>
        <v>15</v>
      </c>
      <c r="I3221">
        <f ca="1">SUM(Table6[[#This Row],[AWAL]],Table6[[#This Row],[M_3]])</f>
        <v>15</v>
      </c>
    </row>
    <row r="3222" spans="2:9" hidden="1" x14ac:dyDescent="0.25">
      <c r="B3222">
        <f ca="1">MATCH(Table6[POINTER],MG_3[Column3],0)</f>
        <v>53</v>
      </c>
      <c r="C32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sampulsamsonkwartobatik240pcs</v>
      </c>
      <c r="D3222" t="s">
        <v>3147</v>
      </c>
      <c r="E3222" s="1" t="s">
        <v>3337</v>
      </c>
      <c r="F3222">
        <v>0</v>
      </c>
      <c r="H3222">
        <f ca="1">_xlfn.IFNA(SUMIF(MG_3[Column3],Table6[POINTER],MG_3[TOTAL]),"")</f>
        <v>5</v>
      </c>
      <c r="I3222">
        <f ca="1">SUM(Table6[[#This Row],[AWAL]],Table6[[#This Row],[M_3]])</f>
        <v>5</v>
      </c>
    </row>
    <row r="3223" spans="2:9" hidden="1" x14ac:dyDescent="0.25">
      <c r="B3223" t="e">
        <f ca="1">MATCH(Table6[POINTER],MG_3[Column3],0)</f>
        <v>#N/A</v>
      </c>
      <c r="C32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selongsongpentelenter100lsn</v>
      </c>
      <c r="D3223" t="s">
        <v>3155</v>
      </c>
      <c r="E3223" s="1" t="s">
        <v>3348</v>
      </c>
      <c r="F3223">
        <v>0</v>
      </c>
      <c r="H3223">
        <f ca="1">_xlfn.IFNA(SUMIF(MG_3[Column3],Table6[POINTER],MG_3[TOTAL]),"")</f>
        <v>0</v>
      </c>
      <c r="I3223">
        <f ca="1">SUM(Table6[[#This Row],[AWAL]],Table6[[#This Row],[M_3]])</f>
        <v>0</v>
      </c>
    </row>
    <row r="3224" spans="2:9" hidden="1" x14ac:dyDescent="0.25">
      <c r="B3224" t="e">
        <f ca="1">MATCH(Table6[POINTER],MG_3[Column3],0)</f>
        <v>#N/A</v>
      </c>
      <c r="C32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siletgagangplastik20gr</v>
      </c>
      <c r="D3224" t="s">
        <v>3156</v>
      </c>
      <c r="E3224" s="1" t="s">
        <v>3580</v>
      </c>
      <c r="F3224">
        <v>0</v>
      </c>
      <c r="H3224">
        <f ca="1">_xlfn.IFNA(SUMIF(MG_3[Column3],Table6[POINTER],MG_3[TOTAL]),"")</f>
        <v>0</v>
      </c>
      <c r="I3224">
        <f ca="1">SUM(Table6[[#This Row],[AWAL]],Table6[[#This Row],[M_3]])</f>
        <v>0</v>
      </c>
    </row>
    <row r="3225" spans="2:9" hidden="1" x14ac:dyDescent="0.25">
      <c r="B3225" t="e">
        <f ca="1">MATCH(Table6[POINTER],MG_3[Column3],0)</f>
        <v>#N/A</v>
      </c>
      <c r="C32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simpoa802530lsn</v>
      </c>
      <c r="D3225" t="s">
        <v>3157</v>
      </c>
      <c r="E3225" s="1" t="s">
        <v>3344</v>
      </c>
      <c r="F3225">
        <v>0</v>
      </c>
      <c r="H3225">
        <f ca="1">_xlfn.IFNA(SUMIF(MG_3[Column3],Table6[POINTER],MG_3[TOTAL]),"")</f>
        <v>0</v>
      </c>
      <c r="I3225">
        <f ca="1">SUM(Table6[[#This Row],[AWAL]],Table6[[#This Row],[M_3]])</f>
        <v>0</v>
      </c>
    </row>
    <row r="3226" spans="2:9" hidden="1" x14ac:dyDescent="0.25">
      <c r="B3226" t="e">
        <f ca="1">MATCH(Table6[POINTER],MG_3[Column3],0)</f>
        <v>#N/A</v>
      </c>
      <c r="C32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simpoamoshimoshijumbo18038ls</v>
      </c>
      <c r="D3226" t="s">
        <v>3158</v>
      </c>
      <c r="E3226" s="1" t="s">
        <v>3637</v>
      </c>
      <c r="F3226">
        <v>0</v>
      </c>
      <c r="H3226">
        <f ca="1">_xlfn.IFNA(SUMIF(MG_3[Column3],Table6[POINTER],MG_3[TOTAL]),"")</f>
        <v>0</v>
      </c>
      <c r="I3226">
        <f ca="1">SUM(Table6[[#This Row],[AWAL]],Table6[[#This Row],[M_3]])</f>
        <v>0</v>
      </c>
    </row>
    <row r="3227" spans="2:9" hidden="1" x14ac:dyDescent="0.25">
      <c r="B3227" t="e">
        <f ca="1">MATCH(Table6[POINTER],MG_3[Column3],0)</f>
        <v>#N/A</v>
      </c>
      <c r="C32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sipoa011324pcs</v>
      </c>
      <c r="D3227" t="s">
        <v>3159</v>
      </c>
      <c r="E3227" s="1" t="s">
        <v>3778</v>
      </c>
      <c r="F3227">
        <v>0</v>
      </c>
      <c r="H3227">
        <f ca="1">_xlfn.IFNA(SUMIF(MG_3[Column3],Table6[POINTER],MG_3[TOTAL]),"")</f>
        <v>0</v>
      </c>
      <c r="I3227">
        <f ca="1">SUM(Table6[[#This Row],[AWAL]],Table6[[#This Row],[M_3]])</f>
        <v>0</v>
      </c>
    </row>
    <row r="3228" spans="2:9" hidden="1" x14ac:dyDescent="0.25">
      <c r="B3228" t="e">
        <f ca="1">MATCH(Table6[POINTER],MG_3[Column3],0)</f>
        <v>#N/A</v>
      </c>
      <c r="C32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sipoa011360pcs</v>
      </c>
      <c r="D3228" t="s">
        <v>3159</v>
      </c>
      <c r="E3228" s="1" t="s">
        <v>3531</v>
      </c>
      <c r="F3228">
        <v>0</v>
      </c>
      <c r="H3228">
        <f ca="1">_xlfn.IFNA(SUMIF(MG_3[Column3],Table6[POINTER],MG_3[TOTAL]),"")</f>
        <v>0</v>
      </c>
      <c r="I3228">
        <f ca="1">SUM(Table6[[#This Row],[AWAL]],Table6[[#This Row],[M_3]])</f>
        <v>0</v>
      </c>
    </row>
    <row r="3229" spans="2:9" hidden="1" x14ac:dyDescent="0.25">
      <c r="B3229" t="e">
        <f ca="1">MATCH(Table6[POINTER],MG_3[Column3],0)</f>
        <v>#N/A</v>
      </c>
      <c r="C32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sipoa13barisjaya300pc</v>
      </c>
      <c r="D3229" t="s">
        <v>3160</v>
      </c>
      <c r="E3229" s="1" t="s">
        <v>3335</v>
      </c>
      <c r="F3229">
        <v>0</v>
      </c>
      <c r="H3229">
        <f ca="1">_xlfn.IFNA(SUMIF(MG_3[Column3],Table6[POINTER],MG_3[TOTAL]),"")</f>
        <v>0</v>
      </c>
      <c r="I3229">
        <f ca="1">SUM(Table6[[#This Row],[AWAL]],Table6[[#This Row],[M_3]])</f>
        <v>0</v>
      </c>
    </row>
    <row r="3230" spans="2:9" hidden="1" x14ac:dyDescent="0.25">
      <c r="B3230" t="e">
        <f ca="1">MATCH(Table6[POINTER],MG_3[Column3],0)</f>
        <v>#N/A</v>
      </c>
      <c r="C32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sipoa13tiangetj300pcs</v>
      </c>
      <c r="D3230" t="s">
        <v>3161</v>
      </c>
      <c r="E3230" s="1" t="s">
        <v>3688</v>
      </c>
      <c r="F3230">
        <v>0</v>
      </c>
      <c r="H3230">
        <f ca="1">_xlfn.IFNA(SUMIF(MG_3[Column3],Table6[POINTER],MG_3[TOTAL]),"")</f>
        <v>0</v>
      </c>
      <c r="I3230">
        <f ca="1">SUM(Table6[[#This Row],[AWAL]],Table6[[#This Row],[M_3]])</f>
        <v>0</v>
      </c>
    </row>
    <row r="3231" spans="2:9" hidden="1" x14ac:dyDescent="0.25">
      <c r="B3231" t="e">
        <f ca="1">MATCH(Table6[POINTER],MG_3[Column3],0)</f>
        <v>#N/A</v>
      </c>
      <c r="C32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sipoa2831192pc</v>
      </c>
      <c r="D3231" t="s">
        <v>3162</v>
      </c>
      <c r="E3231" s="1" t="s">
        <v>3483</v>
      </c>
      <c r="F3231">
        <v>0</v>
      </c>
      <c r="H3231">
        <f ca="1">_xlfn.IFNA(SUMIF(MG_3[Column3],Table6[POINTER],MG_3[TOTAL]),"")</f>
        <v>0</v>
      </c>
      <c r="I3231">
        <f ca="1">SUM(Table6[[#This Row],[AWAL]],Table6[[#This Row],[M_3]])</f>
        <v>0</v>
      </c>
    </row>
    <row r="3232" spans="2:9" hidden="1" x14ac:dyDescent="0.25">
      <c r="B3232" t="e">
        <f ca="1">MATCH(Table6[POINTER],MG_3[Column3],0)</f>
        <v>#N/A</v>
      </c>
      <c r="C32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sipoa8022vanart156pc</v>
      </c>
      <c r="D3232" t="s">
        <v>3163</v>
      </c>
      <c r="E3232" s="1" t="s">
        <v>3744</v>
      </c>
      <c r="F3232">
        <v>0</v>
      </c>
      <c r="H3232">
        <f ca="1">_xlfn.IFNA(SUMIF(MG_3[Column3],Table6[POINTER],MG_3[TOTAL]),"")</f>
        <v>0</v>
      </c>
      <c r="I3232">
        <f ca="1">SUM(Table6[[#This Row],[AWAL]],Table6[[#This Row],[M_3]])</f>
        <v>0</v>
      </c>
    </row>
    <row r="3233" spans="2:9" hidden="1" x14ac:dyDescent="0.25">
      <c r="B3233" t="e">
        <f ca="1">MATCH(Table6[POINTER],MG_3[Column3],0)</f>
        <v>#N/A</v>
      </c>
      <c r="C32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sipoabescobc117300pc</v>
      </c>
      <c r="D3233" t="s">
        <v>3164</v>
      </c>
      <c r="E3233" s="1" t="s">
        <v>3335</v>
      </c>
      <c r="F3233">
        <v>0</v>
      </c>
      <c r="H3233">
        <f ca="1">_xlfn.IFNA(SUMIF(MG_3[Column3],Table6[POINTER],MG_3[TOTAL]),"")</f>
        <v>0</v>
      </c>
      <c r="I3233">
        <f ca="1">SUM(Table6[[#This Row],[AWAL]],Table6[[#This Row],[M_3]])</f>
        <v>0</v>
      </c>
    </row>
    <row r="3234" spans="2:9" hidden="1" x14ac:dyDescent="0.25">
      <c r="B3234" t="e">
        <f ca="1">MATCH(Table6[POINTER],MG_3[Column3],0)</f>
        <v>#N/A</v>
      </c>
      <c r="C32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sipoatz8012240pc</v>
      </c>
      <c r="D3234" t="s">
        <v>3165</v>
      </c>
      <c r="E3234" s="1" t="s">
        <v>3343</v>
      </c>
      <c r="F3234">
        <v>0</v>
      </c>
      <c r="H3234">
        <f ca="1">_xlfn.IFNA(SUMIF(MG_3[Column3],Table6[POINTER],MG_3[TOTAL]),"")</f>
        <v>0</v>
      </c>
      <c r="I3234">
        <f ca="1">SUM(Table6[[#This Row],[AWAL]],Table6[[#This Row],[M_3]])</f>
        <v>0</v>
      </c>
    </row>
    <row r="3235" spans="2:9" hidden="1" x14ac:dyDescent="0.25">
      <c r="B3235" t="e">
        <f ca="1">MATCH(Table6[POINTER],MG_3[Column3],0)</f>
        <v>#N/A</v>
      </c>
      <c r="C32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spidol1fwp63412infico16grs</v>
      </c>
      <c r="D3235" t="s">
        <v>3166</v>
      </c>
      <c r="E3235" s="1" t="s">
        <v>3779</v>
      </c>
      <c r="F3235">
        <v>0</v>
      </c>
      <c r="H3235">
        <f ca="1">_xlfn.IFNA(SUMIF(MG_3[Column3],Table6[POINTER],MG_3[TOTAL]),"")</f>
        <v>0</v>
      </c>
      <c r="I3235">
        <f ca="1">SUM(Table6[[#This Row],[AWAL]],Table6[[#This Row],[M_3]])</f>
        <v>0</v>
      </c>
    </row>
    <row r="3236" spans="2:9" hidden="1" x14ac:dyDescent="0.25">
      <c r="B3236" t="e">
        <f ca="1">MATCH(Table6[POINTER],MG_3[Column3],0)</f>
        <v>#N/A</v>
      </c>
      <c r="C32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spidoldb21812144lsn</v>
      </c>
      <c r="D3236" t="s">
        <v>3167</v>
      </c>
      <c r="E3236" s="1" t="s">
        <v>3444</v>
      </c>
      <c r="F3236">
        <v>0</v>
      </c>
      <c r="H3236">
        <f ca="1">_xlfn.IFNA(SUMIF(MG_3[Column3],Table6[POINTER],MG_3[TOTAL]),"")</f>
        <v>0</v>
      </c>
      <c r="I3236">
        <f ca="1">SUM(Table6[[#This Row],[AWAL]],Table6[[#This Row],[M_3]])</f>
        <v>0</v>
      </c>
    </row>
    <row r="3237" spans="2:9" hidden="1" x14ac:dyDescent="0.25">
      <c r="B3237" t="e">
        <f ca="1">MATCH(Table6[POINTER],MG_3[Column3],0)</f>
        <v>#N/A</v>
      </c>
      <c r="C32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spidolinfico88612192pc</v>
      </c>
      <c r="D3237" t="s">
        <v>3168</v>
      </c>
      <c r="E3237" s="1" t="s">
        <v>3483</v>
      </c>
      <c r="F3237">
        <v>0</v>
      </c>
      <c r="H3237">
        <f ca="1">_xlfn.IFNA(SUMIF(MG_3[Column3],Table6[POINTER],MG_3[TOTAL]),"")</f>
        <v>0</v>
      </c>
      <c r="I3237">
        <f ca="1">SUM(Table6[[#This Row],[AWAL]],Table6[[#This Row],[M_3]])</f>
        <v>0</v>
      </c>
    </row>
    <row r="3238" spans="2:9" hidden="1" x14ac:dyDescent="0.25">
      <c r="B3238" t="e">
        <f ca="1">MATCH(Table6[POINTER],MG_3[Column3],0)</f>
        <v>#N/A</v>
      </c>
      <c r="C32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spidolvtrogreatpen12w24ls</v>
      </c>
      <c r="D3238" t="s">
        <v>3169</v>
      </c>
      <c r="E3238" s="1" t="s">
        <v>3310</v>
      </c>
      <c r="F3238">
        <v>0</v>
      </c>
      <c r="H3238">
        <f ca="1">_xlfn.IFNA(SUMIF(MG_3[Column3],Table6[POINTER],MG_3[TOTAL]),"")</f>
        <v>0</v>
      </c>
      <c r="I3238">
        <f ca="1">SUM(Table6[[#This Row],[AWAL]],Table6[[#This Row],[M_3]])</f>
        <v>0</v>
      </c>
    </row>
    <row r="3239" spans="2:9" hidden="1" x14ac:dyDescent="0.25">
      <c r="B3239" t="e">
        <f ca="1">MATCH(Table6[POINTER],MG_3[Column3],0)</f>
        <v>#N/A</v>
      </c>
      <c r="C32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stabillo12wdbsp70156set</v>
      </c>
      <c r="D3239" t="s">
        <v>3170</v>
      </c>
      <c r="E3239" s="1" t="s">
        <v>3780</v>
      </c>
      <c r="F3239">
        <v>0</v>
      </c>
      <c r="H3239">
        <f ca="1">_xlfn.IFNA(SUMIF(MG_3[Column3],Table6[POINTER],MG_3[TOTAL]),"")</f>
        <v>0</v>
      </c>
      <c r="I3239">
        <f ca="1">SUM(Table6[[#This Row],[AWAL]],Table6[[#This Row],[M_3]])</f>
        <v>0</v>
      </c>
    </row>
    <row r="3240" spans="2:9" hidden="1" x14ac:dyDescent="0.25">
      <c r="B3240" t="e">
        <f ca="1">MATCH(Table6[POINTER],MG_3[Column3],0)</f>
        <v>#N/A</v>
      </c>
      <c r="C32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stabillocs2002144lsn</v>
      </c>
      <c r="D3240" t="s">
        <v>3171</v>
      </c>
      <c r="E3240" s="1" t="s">
        <v>3444</v>
      </c>
      <c r="F3240">
        <v>0</v>
      </c>
      <c r="H3240">
        <f ca="1">_xlfn.IFNA(SUMIF(MG_3[Column3],Table6[POINTER],MG_3[TOTAL]),"")</f>
        <v>0</v>
      </c>
      <c r="I3240">
        <f ca="1">SUM(Table6[[#This Row],[AWAL]],Table6[[#This Row],[M_3]])</f>
        <v>0</v>
      </c>
    </row>
    <row r="3241" spans="2:9" hidden="1" x14ac:dyDescent="0.25">
      <c r="B3241" t="e">
        <f ca="1">MATCH(Table6[POINTER],MG_3[Column3],0)</f>
        <v>#N/A</v>
      </c>
      <c r="C32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stabillohl510faktur108ls</v>
      </c>
      <c r="D3241" t="s">
        <v>3172</v>
      </c>
      <c r="E3241" s="1" t="s">
        <v>3446</v>
      </c>
      <c r="F3241">
        <v>0</v>
      </c>
      <c r="H3241">
        <f ca="1">_xlfn.IFNA(SUMIF(MG_3[Column3],Table6[POINTER],MG_3[TOTAL]),"")</f>
        <v>0</v>
      </c>
      <c r="I3241">
        <f ca="1">SUM(Table6[[#This Row],[AWAL]],Table6[[#This Row],[M_3]])</f>
        <v>0</v>
      </c>
    </row>
    <row r="3242" spans="2:9" hidden="1" x14ac:dyDescent="0.25">
      <c r="B3242" t="e">
        <f ca="1">MATCH(Table6[POINTER],MG_3[Column3],0)</f>
        <v>#N/A</v>
      </c>
      <c r="C32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stabillotf11475w60lsn</v>
      </c>
      <c r="D3242" t="s">
        <v>3173</v>
      </c>
      <c r="E3242" s="1" t="s">
        <v>3433</v>
      </c>
      <c r="F3242">
        <v>0</v>
      </c>
      <c r="H3242">
        <f ca="1">_xlfn.IFNA(SUMIF(MG_3[Column3],Table6[POINTER],MG_3[TOTAL]),"")</f>
        <v>0</v>
      </c>
      <c r="I3242">
        <f ca="1">SUM(Table6[[#This Row],[AWAL]],Table6[[#This Row],[M_3]])</f>
        <v>0</v>
      </c>
    </row>
    <row r="3243" spans="2:9" hidden="1" x14ac:dyDescent="0.25">
      <c r="B3243" t="e">
        <f ca="1">MATCH(Table6[POINTER],MG_3[Column3],0)</f>
        <v>#N/A</v>
      </c>
      <c r="C32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stabillotf61024box</v>
      </c>
      <c r="D3243" t="s">
        <v>3174</v>
      </c>
      <c r="E3243" s="1" t="s">
        <v>3540</v>
      </c>
      <c r="F3243">
        <v>0</v>
      </c>
      <c r="H3243">
        <f ca="1">_xlfn.IFNA(SUMIF(MG_3[Column3],Table6[POINTER],MG_3[TOTAL]),"")</f>
        <v>0</v>
      </c>
      <c r="I3243">
        <f ca="1">SUM(Table6[[#This Row],[AWAL]],Table6[[#This Row],[M_3]])</f>
        <v>0</v>
      </c>
    </row>
    <row r="3244" spans="2:9" hidden="1" x14ac:dyDescent="0.25">
      <c r="B3244" t="e">
        <f ca="1">MATCH(Table6[POINTER],MG_3[Column3],0)</f>
        <v>#N/A</v>
      </c>
      <c r="C32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stabillotf61632pak</v>
      </c>
      <c r="D3244" t="s">
        <v>3175</v>
      </c>
      <c r="E3244" s="1" t="s">
        <v>3781</v>
      </c>
      <c r="F3244">
        <v>0</v>
      </c>
      <c r="H3244">
        <f ca="1">_xlfn.IFNA(SUMIF(MG_3[Column3],Table6[POINTER],MG_3[TOTAL]),"")</f>
        <v>0</v>
      </c>
      <c r="I3244">
        <f ca="1">SUM(Table6[[#This Row],[AWAL]],Table6[[#This Row],[M_3]])</f>
        <v>0</v>
      </c>
    </row>
    <row r="3245" spans="2:9" hidden="1" x14ac:dyDescent="0.25">
      <c r="B3245" t="e">
        <f ca="1">MATCH(Table6[POINTER],MG_3[Column3],0)</f>
        <v>#N/A</v>
      </c>
      <c r="C32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stabillotz8001144lsn</v>
      </c>
      <c r="D3245" t="s">
        <v>3176</v>
      </c>
      <c r="E3245" s="1" t="s">
        <v>3444</v>
      </c>
      <c r="F3245">
        <v>0</v>
      </c>
      <c r="H3245">
        <f ca="1">_xlfn.IFNA(SUMIF(MG_3[Column3],Table6[POINTER],MG_3[TOTAL]),"")</f>
        <v>0</v>
      </c>
      <c r="I3245">
        <f ca="1">SUM(Table6[[#This Row],[AWAL]],Table6[[#This Row],[M_3]])</f>
        <v>0</v>
      </c>
    </row>
    <row r="3246" spans="2:9" hidden="1" x14ac:dyDescent="0.25">
      <c r="B3246" t="e">
        <f ca="1">MATCH(Table6[POINTER],MG_3[Column3],0)</f>
        <v>#N/A</v>
      </c>
      <c r="C32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stabilloxdmmh54548pc12box</v>
      </c>
      <c r="D3246" t="s">
        <v>3177</v>
      </c>
      <c r="E3246" s="1" t="s">
        <v>3535</v>
      </c>
      <c r="F3246">
        <v>0</v>
      </c>
      <c r="H3246">
        <f ca="1">_xlfn.IFNA(SUMIF(MG_3[Column3],Table6[POINTER],MG_3[TOTAL]),"")</f>
        <v>0</v>
      </c>
      <c r="I3246">
        <f ca="1">SUM(Table6[[#This Row],[AWAL]],Table6[[#This Row],[M_3]])</f>
        <v>0</v>
      </c>
    </row>
    <row r="3247" spans="2:9" hidden="1" x14ac:dyDescent="0.25">
      <c r="B3247" t="e">
        <f ca="1">MATCH(Table6[POINTER],MG_3[Column3],0)</f>
        <v>#N/A</v>
      </c>
      <c r="C32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stabillozrm103kuning60lsn</v>
      </c>
      <c r="D3247" t="s">
        <v>3178</v>
      </c>
      <c r="E3247" s="1" t="s">
        <v>3433</v>
      </c>
      <c r="F3247">
        <v>0</v>
      </c>
      <c r="H3247">
        <f ca="1">_xlfn.IFNA(SUMIF(MG_3[Column3],Table6[POINTER],MG_3[TOTAL]),"")</f>
        <v>0</v>
      </c>
      <c r="I3247">
        <f ca="1">SUM(Table6[[#This Row],[AWAL]],Table6[[#This Row],[M_3]])</f>
        <v>0</v>
      </c>
    </row>
    <row r="3248" spans="2:9" hidden="1" x14ac:dyDescent="0.25">
      <c r="B3248" t="e">
        <f ca="1">MATCH(Table6[POINTER],MG_3[Column3],0)</f>
        <v>#N/A</v>
      </c>
      <c r="C32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stabilodebozz007864pcs</v>
      </c>
      <c r="D3248" t="s">
        <v>3179</v>
      </c>
      <c r="E3248" s="1" t="s">
        <v>3754</v>
      </c>
      <c r="F3248">
        <v>0</v>
      </c>
      <c r="H3248">
        <f ca="1">_xlfn.IFNA(SUMIF(MG_3[Column3],Table6[POINTER],MG_3[TOTAL]),"")</f>
        <v>0</v>
      </c>
      <c r="I3248">
        <f ca="1">SUM(Table6[[#This Row],[AWAL]],Table6[[#This Row],[M_3]])</f>
        <v>0</v>
      </c>
    </row>
    <row r="3249" spans="2:9" hidden="1" x14ac:dyDescent="0.25">
      <c r="B3249" t="e">
        <f ca="1">MATCH(Table6[POINTER],MG_3[Column3],0)</f>
        <v>#N/A</v>
      </c>
      <c r="C32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stabilotf61632pak</v>
      </c>
      <c r="D3249" t="s">
        <v>3180</v>
      </c>
      <c r="E3249" s="1" t="s">
        <v>3781</v>
      </c>
      <c r="F3249">
        <v>0</v>
      </c>
      <c r="H3249">
        <f ca="1">_xlfn.IFNA(SUMIF(MG_3[Column3],Table6[POINTER],MG_3[TOTAL]),"")</f>
        <v>0</v>
      </c>
      <c r="I3249">
        <f ca="1">SUM(Table6[[#This Row],[AWAL]],Table6[[#This Row],[M_3]])</f>
        <v>0</v>
      </c>
    </row>
    <row r="3250" spans="2:9" hidden="1" x14ac:dyDescent="0.25">
      <c r="B3250" t="e">
        <f ca="1">MATCH(Table6[POINTER],MG_3[Column3],0)</f>
        <v>#N/A</v>
      </c>
      <c r="C32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stampad1000g320pc</v>
      </c>
      <c r="D3250" t="s">
        <v>3181</v>
      </c>
      <c r="E3250" s="1" t="s">
        <v>3477</v>
      </c>
      <c r="F3250">
        <v>0</v>
      </c>
      <c r="H3250">
        <f ca="1">_xlfn.IFNA(SUMIF(MG_3[Column3],Table6[POINTER],MG_3[TOTAL]),"")</f>
        <v>0</v>
      </c>
      <c r="I3250">
        <f ca="1">SUM(Table6[[#This Row],[AWAL]],Table6[[#This Row],[M_3]])</f>
        <v>0</v>
      </c>
    </row>
    <row r="3251" spans="2:9" hidden="1" x14ac:dyDescent="0.25">
      <c r="B3251" t="e">
        <f ca="1">MATCH(Table6[POINTER],MG_3[Column3],0)</f>
        <v>#N/A</v>
      </c>
      <c r="C32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stampaddebozdb0312ls</v>
      </c>
      <c r="D3251" t="s">
        <v>3182</v>
      </c>
      <c r="E3251" s="1" t="s">
        <v>3487</v>
      </c>
      <c r="F3251">
        <v>0</v>
      </c>
      <c r="H3251">
        <f ca="1">_xlfn.IFNA(SUMIF(MG_3[Column3],Table6[POINTER],MG_3[TOTAL]),"")</f>
        <v>0</v>
      </c>
      <c r="I3251">
        <f ca="1">SUM(Table6[[#This Row],[AWAL]],Table6[[#This Row],[M_3]])</f>
        <v>0</v>
      </c>
    </row>
    <row r="3252" spans="2:9" hidden="1" x14ac:dyDescent="0.25">
      <c r="B3252" t="e">
        <f ca="1">MATCH(Table6[POINTER],MG_3[Column3],0)</f>
        <v>#N/A</v>
      </c>
      <c r="C32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stampadfancy2509020box</v>
      </c>
      <c r="D3252" t="s">
        <v>3183</v>
      </c>
      <c r="E3252" s="1" t="s">
        <v>3403</v>
      </c>
      <c r="F3252">
        <v>0</v>
      </c>
      <c r="H3252">
        <f ca="1">_xlfn.IFNA(SUMIF(MG_3[Column3],Table6[POINTER],MG_3[TOTAL]),"")</f>
        <v>0</v>
      </c>
      <c r="I3252">
        <f ca="1">SUM(Table6[[#This Row],[AWAL]],Table6[[#This Row],[M_3]])</f>
        <v>0</v>
      </c>
    </row>
    <row r="3253" spans="2:9" hidden="1" x14ac:dyDescent="0.25">
      <c r="B3253" t="e">
        <f ca="1">MATCH(Table6[POINTER],MG_3[Column3],0)</f>
        <v>#N/A</v>
      </c>
      <c r="C32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stampadherono220ls</v>
      </c>
      <c r="D3253" t="s">
        <v>3184</v>
      </c>
      <c r="E3253" s="1" t="s">
        <v>3309</v>
      </c>
      <c r="F3253">
        <v>0</v>
      </c>
      <c r="H3253">
        <f ca="1">_xlfn.IFNA(SUMIF(MG_3[Column3],Table6[POINTER],MG_3[TOTAL]),"")</f>
        <v>0</v>
      </c>
      <c r="I3253">
        <f ca="1">SUM(Table6[[#This Row],[AWAL]],Table6[[#This Row],[M_3]])</f>
        <v>0</v>
      </c>
    </row>
    <row r="3254" spans="2:9" hidden="1" x14ac:dyDescent="0.25">
      <c r="B3254" t="e">
        <f ca="1">MATCH(Table6[POINTER],MG_3[Column3],0)</f>
        <v>#N/A</v>
      </c>
      <c r="C32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stampadksdbhd212ls</v>
      </c>
      <c r="D3254" t="s">
        <v>3185</v>
      </c>
      <c r="E3254" s="1" t="s">
        <v>3487</v>
      </c>
      <c r="F3254">
        <v>0</v>
      </c>
      <c r="H3254">
        <f ca="1">_xlfn.IFNA(SUMIF(MG_3[Column3],Table6[POINTER],MG_3[TOTAL]),"")</f>
        <v>0</v>
      </c>
      <c r="I3254">
        <f ca="1">SUM(Table6[[#This Row],[AWAL]],Table6[[#This Row],[M_3]])</f>
        <v>0</v>
      </c>
    </row>
    <row r="3255" spans="2:9" hidden="1" x14ac:dyDescent="0.25">
      <c r="B3255" t="e">
        <f ca="1">MATCH(Table6[POINTER],MG_3[Column3],0)</f>
        <v>#N/A</v>
      </c>
      <c r="C32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standartbkvtech655ls</v>
      </c>
      <c r="D3255" t="s">
        <v>3186</v>
      </c>
      <c r="E3255" s="1" t="s">
        <v>3618</v>
      </c>
      <c r="F3255">
        <v>0</v>
      </c>
      <c r="H3255">
        <f ca="1">_xlfn.IFNA(SUMIF(MG_3[Column3],Table6[POINTER],MG_3[TOTAL]),"")</f>
        <v>0</v>
      </c>
      <c r="I3255">
        <f ca="1">SUM(Table6[[#This Row],[AWAL]],Table6[[#This Row],[M_3]])</f>
        <v>0</v>
      </c>
    </row>
    <row r="3256" spans="2:9" x14ac:dyDescent="0.25">
      <c r="B3256">
        <f ca="1">MATCH(Table6[POINTER],MG_3[Column3],0)</f>
        <v>37</v>
      </c>
      <c r="C32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staplersdi110230lsn</v>
      </c>
      <c r="D3256" t="s">
        <v>4325</v>
      </c>
      <c r="E3256" s="1" t="s">
        <v>3344</v>
      </c>
      <c r="F3256">
        <v>0</v>
      </c>
      <c r="G3256" t="s">
        <v>3813</v>
      </c>
      <c r="H3256">
        <f ca="1">_xlfn.IFNA(SUMIF(MG_3[Column3],Table6[POINTER],MG_3[TOTAL]),"")</f>
        <v>1</v>
      </c>
      <c r="I3256">
        <f ca="1">SUM(Table6[[#This Row],[AWAL]],Table6[[#This Row],[M_3]])</f>
        <v>1</v>
      </c>
    </row>
    <row r="3257" spans="2:9" hidden="1" x14ac:dyDescent="0.25">
      <c r="B3257">
        <f ca="1">MATCH(Table6[POINTER],MG_3[Column3],0)</f>
        <v>35</v>
      </c>
      <c r="C32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staplersdi112320lsn</v>
      </c>
      <c r="D3257" t="s">
        <v>4326</v>
      </c>
      <c r="E3257" s="1" t="s">
        <v>3532</v>
      </c>
      <c r="F3257">
        <v>0</v>
      </c>
      <c r="G3257" t="s">
        <v>3813</v>
      </c>
      <c r="H3257">
        <f ca="1">_xlfn.IFNA(SUMIF(MG_3[Column3],Table6[POINTER],MG_3[TOTAL]),"")</f>
        <v>0</v>
      </c>
      <c r="I3257">
        <f ca="1">SUM(Table6[[#This Row],[AWAL]],Table6[[#This Row],[M_3]])</f>
        <v>0</v>
      </c>
    </row>
    <row r="3258" spans="2:9" hidden="1" x14ac:dyDescent="0.25">
      <c r="B3258" t="e">
        <f ca="1">MATCH(Table6[POINTER],MG_3[Column3],0)</f>
        <v>#N/A</v>
      </c>
      <c r="C32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sticknoteholoplastik90831800</v>
      </c>
      <c r="D3258" t="s">
        <v>3187</v>
      </c>
      <c r="E3258" s="1">
        <v>1800</v>
      </c>
      <c r="F3258">
        <v>0</v>
      </c>
      <c r="H3258">
        <f ca="1">_xlfn.IFNA(SUMIF(MG_3[Column3],Table6[POINTER],MG_3[TOTAL]),"")</f>
        <v>0</v>
      </c>
      <c r="I3258">
        <f ca="1">SUM(Table6[[#This Row],[AWAL]],Table6[[#This Row],[M_3]])</f>
        <v>0</v>
      </c>
    </row>
    <row r="3259" spans="2:9" hidden="1" x14ac:dyDescent="0.25">
      <c r="B3259" t="e">
        <f ca="1">MATCH(Table6[POINTER],MG_3[Column3],0)</f>
        <v>#N/A</v>
      </c>
      <c r="C32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sticknotetf010600</v>
      </c>
      <c r="D3259" t="s">
        <v>3188</v>
      </c>
      <c r="E3259" s="1">
        <v>600</v>
      </c>
      <c r="F3259">
        <v>0</v>
      </c>
      <c r="H3259">
        <f ca="1">_xlfn.IFNA(SUMIF(MG_3[Column3],Table6[POINTER],MG_3[TOTAL]),"")</f>
        <v>0</v>
      </c>
      <c r="I3259">
        <f ca="1">SUM(Table6[[#This Row],[AWAL]],Table6[[#This Row],[M_3]])</f>
        <v>0</v>
      </c>
    </row>
    <row r="3260" spans="2:9" hidden="1" x14ac:dyDescent="0.25">
      <c r="B3260" t="e">
        <f ca="1">MATCH(Table6[POINTER],MG_3[Column3],0)</f>
        <v>#N/A</v>
      </c>
      <c r="C32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sticknotetf0244400108pcs</v>
      </c>
      <c r="D3260" t="s">
        <v>3189</v>
      </c>
      <c r="E3260" s="1" t="s">
        <v>3670</v>
      </c>
      <c r="F3260">
        <v>0</v>
      </c>
      <c r="H3260">
        <f ca="1">_xlfn.IFNA(SUMIF(MG_3[Column3],Table6[POINTER],MG_3[TOTAL]),"")</f>
        <v>0</v>
      </c>
      <c r="I3260">
        <f ca="1">SUM(Table6[[#This Row],[AWAL]],Table6[[#This Row],[M_3]])</f>
        <v>0</v>
      </c>
    </row>
    <row r="3261" spans="2:9" hidden="1" x14ac:dyDescent="0.25">
      <c r="B3261" t="e">
        <f ca="1">MATCH(Table6[POINTER],MG_3[Column3],0)</f>
        <v>#N/A</v>
      </c>
      <c r="C32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sticknotetf02458c108</v>
      </c>
      <c r="D3261" t="s">
        <v>3190</v>
      </c>
      <c r="E3261" s="1">
        <v>108</v>
      </c>
      <c r="F3261">
        <v>0</v>
      </c>
      <c r="H3261">
        <f ca="1">_xlfn.IFNA(SUMIF(MG_3[Column3],Table6[POINTER],MG_3[TOTAL]),"")</f>
        <v>0</v>
      </c>
      <c r="I3261">
        <f ca="1">SUM(Table6[[#This Row],[AWAL]],Table6[[#This Row],[M_3]])</f>
        <v>0</v>
      </c>
    </row>
    <row r="3262" spans="2:9" hidden="1" x14ac:dyDescent="0.25">
      <c r="B3262" t="e">
        <f ca="1">MATCH(Table6[POINTER],MG_3[Column3],0)</f>
        <v>#N/A</v>
      </c>
      <c r="C32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sticknotetf6548c300</v>
      </c>
      <c r="D3262" t="s">
        <v>3191</v>
      </c>
      <c r="E3262" s="1">
        <v>300</v>
      </c>
      <c r="F3262">
        <v>0</v>
      </c>
      <c r="H3262">
        <f ca="1">_xlfn.IFNA(SUMIF(MG_3[Column3],Table6[POINTER],MG_3[TOTAL]),"")</f>
        <v>0</v>
      </c>
      <c r="I3262">
        <f ca="1">SUM(Table6[[#This Row],[AWAL]],Table6[[#This Row],[M_3]])</f>
        <v>0</v>
      </c>
    </row>
    <row r="3263" spans="2:9" hidden="1" x14ac:dyDescent="0.25">
      <c r="B3263" t="e">
        <f ca="1">MATCH(Table6[POINTER],MG_3[Column3],0)</f>
        <v>#N/A</v>
      </c>
      <c r="C32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stipdbhb402000pcs</v>
      </c>
      <c r="D3263" t="s">
        <v>3192</v>
      </c>
      <c r="E3263" s="1" t="s">
        <v>3782</v>
      </c>
      <c r="F3263">
        <v>0</v>
      </c>
      <c r="H3263">
        <f ca="1">_xlfn.IFNA(SUMIF(MG_3[Column3],Table6[POINTER],MG_3[TOTAL]),"")</f>
        <v>0</v>
      </c>
      <c r="I3263">
        <f ca="1">SUM(Table6[[#This Row],[AWAL]],Table6[[#This Row],[M_3]])</f>
        <v>0</v>
      </c>
    </row>
    <row r="3264" spans="2:9" hidden="1" x14ac:dyDescent="0.25">
      <c r="B3264" t="e">
        <f ca="1">MATCH(Table6[POINTER],MG_3[Column3],0)</f>
        <v>#N/A</v>
      </c>
      <c r="C32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stipdebossdbb20putih50box</v>
      </c>
      <c r="D3264" t="s">
        <v>3193</v>
      </c>
      <c r="E3264" s="1" t="s">
        <v>3502</v>
      </c>
      <c r="F3264">
        <v>0</v>
      </c>
      <c r="H3264">
        <f ca="1">_xlfn.IFNA(SUMIF(MG_3[Column3],Table6[POINTER],MG_3[TOTAL]),"")</f>
        <v>0</v>
      </c>
      <c r="I3264">
        <f ca="1">SUM(Table6[[#This Row],[AWAL]],Table6[[#This Row],[M_3]])</f>
        <v>0</v>
      </c>
    </row>
    <row r="3265" spans="2:9" hidden="1" x14ac:dyDescent="0.25">
      <c r="B3265" t="e">
        <f ca="1">MATCH(Table6[POINTER],MG_3[Column3],0)</f>
        <v>#N/A</v>
      </c>
      <c r="C32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stipdebossdbb40p50box</v>
      </c>
      <c r="D3265" t="s">
        <v>3194</v>
      </c>
      <c r="E3265" s="1" t="s">
        <v>3502</v>
      </c>
      <c r="F3265">
        <v>0</v>
      </c>
      <c r="H3265">
        <f ca="1">_xlfn.IFNA(SUMIF(MG_3[Column3],Table6[POINTER],MG_3[TOTAL]),"")</f>
        <v>0</v>
      </c>
      <c r="I3265">
        <f ca="1">SUM(Table6[[#This Row],[AWAL]],Table6[[#This Row],[M_3]])</f>
        <v>0</v>
      </c>
    </row>
    <row r="3266" spans="2:9" hidden="1" x14ac:dyDescent="0.25">
      <c r="B3266" t="e">
        <f ca="1">MATCH(Table6[POINTER],MG_3[Column3],0)</f>
        <v>#N/A</v>
      </c>
      <c r="C32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stiper02czrm40pk</v>
      </c>
      <c r="D3266" t="s">
        <v>3195</v>
      </c>
      <c r="E3266" s="1" t="s">
        <v>3783</v>
      </c>
      <c r="F3266">
        <v>0</v>
      </c>
      <c r="H3266">
        <f ca="1">_xlfn.IFNA(SUMIF(MG_3[Column3],Table6[POINTER],MG_3[TOTAL]),"")</f>
        <v>0</v>
      </c>
      <c r="I3266">
        <f ca="1">SUM(Table6[[#This Row],[AWAL]],Table6[[#This Row],[M_3]])</f>
        <v>0</v>
      </c>
    </row>
    <row r="3267" spans="2:9" hidden="1" x14ac:dyDescent="0.25">
      <c r="B3267" t="e">
        <f ca="1">MATCH(Table6[POINTER],MG_3[Column3],0)</f>
        <v>#N/A</v>
      </c>
      <c r="C32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stipjerseyputih60pk</v>
      </c>
      <c r="D3267" t="s">
        <v>3196</v>
      </c>
      <c r="E3267" s="1" t="s">
        <v>3567</v>
      </c>
      <c r="F3267">
        <v>0</v>
      </c>
      <c r="H3267">
        <f ca="1">_xlfn.IFNA(SUMIF(MG_3[Column3],Table6[POINTER],MG_3[TOTAL]),"")</f>
        <v>0</v>
      </c>
      <c r="I3267">
        <f ca="1">SUM(Table6[[#This Row],[AWAL]],Table6[[#This Row],[M_3]])</f>
        <v>0</v>
      </c>
    </row>
    <row r="3268" spans="2:9" hidden="1" x14ac:dyDescent="0.25">
      <c r="B3268" t="e">
        <f ca="1">MATCH(Table6[POINTER],MG_3[Column3],0)</f>
        <v>#N/A</v>
      </c>
      <c r="C32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talicantolht600</v>
      </c>
      <c r="D3268" t="s">
        <v>3197</v>
      </c>
      <c r="E3268" s="1">
        <v>600</v>
      </c>
      <c r="F3268">
        <v>0</v>
      </c>
      <c r="H3268">
        <f ca="1">_xlfn.IFNA(SUMIF(MG_3[Column3],Table6[POINTER],MG_3[TOTAL]),"")</f>
        <v>0</v>
      </c>
      <c r="I3268">
        <f ca="1">SUM(Table6[[#This Row],[AWAL]],Table6[[#This Row],[M_3]])</f>
        <v>0</v>
      </c>
    </row>
    <row r="3269" spans="2:9" hidden="1" x14ac:dyDescent="0.25">
      <c r="B3269" t="e">
        <f ca="1">MATCH(Table6[POINTER],MG_3[Column3],0)</f>
        <v>#N/A</v>
      </c>
      <c r="C326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talicantolplastikb5000</v>
      </c>
      <c r="D3269" t="s">
        <v>3198</v>
      </c>
      <c r="E3269" s="1">
        <v>5000</v>
      </c>
      <c r="F3269">
        <v>0</v>
      </c>
      <c r="H3269">
        <f ca="1">_xlfn.IFNA(SUMIF(MG_3[Column3],Table6[POINTER],MG_3[TOTAL]),"")</f>
        <v>0</v>
      </c>
      <c r="I3269">
        <f ca="1">SUM(Table6[[#This Row],[AWAL]],Table6[[#This Row],[M_3]])</f>
        <v>0</v>
      </c>
    </row>
    <row r="3270" spans="2:9" hidden="1" x14ac:dyDescent="0.25">
      <c r="B3270" t="e">
        <f ca="1">MATCH(Table6[POINTER],MG_3[Column3],0)</f>
        <v>#N/A</v>
      </c>
      <c r="C327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talicantolplastikm5000</v>
      </c>
      <c r="D3270" t="s">
        <v>3199</v>
      </c>
      <c r="E3270" s="1">
        <v>5000</v>
      </c>
      <c r="F3270">
        <v>0</v>
      </c>
      <c r="H3270">
        <f ca="1">_xlfn.IFNA(SUMIF(MG_3[Column3],Table6[POINTER],MG_3[TOTAL]),"")</f>
        <v>0</v>
      </c>
      <c r="I3270">
        <f ca="1">SUM(Table6[[#This Row],[AWAL]],Table6[[#This Row],[M_3]])</f>
        <v>0</v>
      </c>
    </row>
    <row r="3271" spans="2:9" hidden="1" x14ac:dyDescent="0.25">
      <c r="B3271" t="e">
        <f ca="1">MATCH(Table6[POINTER],MG_3[Column3],0)</f>
        <v>#N/A</v>
      </c>
      <c r="C327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talicepitcantolht0095000</v>
      </c>
      <c r="D3271" t="s">
        <v>3200</v>
      </c>
      <c r="E3271" s="1">
        <v>5000</v>
      </c>
      <c r="F3271">
        <v>0</v>
      </c>
      <c r="H3271">
        <f ca="1">_xlfn.IFNA(SUMIF(MG_3[Column3],Table6[POINTER],MG_3[TOTAL]),"")</f>
        <v>0</v>
      </c>
      <c r="I3271">
        <f ca="1">SUM(Table6[[#This Row],[AWAL]],Table6[[#This Row],[M_3]])</f>
        <v>0</v>
      </c>
    </row>
    <row r="3272" spans="2:9" hidden="1" x14ac:dyDescent="0.25">
      <c r="B3272" t="e">
        <f ca="1">MATCH(Table6[POINTER],MG_3[Column3],0)</f>
        <v>#N/A</v>
      </c>
      <c r="C327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talijepitcantolb0075000</v>
      </c>
      <c r="D3272" t="s">
        <v>3201</v>
      </c>
      <c r="E3272" s="1">
        <v>5000</v>
      </c>
      <c r="F3272">
        <v>0</v>
      </c>
      <c r="H3272">
        <f ca="1">_xlfn.IFNA(SUMIF(MG_3[Column3],Table6[POINTER],MG_3[TOTAL]),"")</f>
        <v>0</v>
      </c>
      <c r="I3272">
        <f ca="1">SUM(Table6[[#This Row],[AWAL]],Table6[[#This Row],[M_3]])</f>
        <v>0</v>
      </c>
    </row>
    <row r="3273" spans="2:9" hidden="1" x14ac:dyDescent="0.25">
      <c r="B3273" t="e">
        <f ca="1">MATCH(Table6[POINTER],MG_3[Column3],0)</f>
        <v>#N/A</v>
      </c>
      <c r="C327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talijepitcantolhj0085000</v>
      </c>
      <c r="D3273" t="s">
        <v>3202</v>
      </c>
      <c r="E3273" s="1">
        <v>5000</v>
      </c>
      <c r="F3273">
        <v>0</v>
      </c>
      <c r="H3273">
        <f ca="1">_xlfn.IFNA(SUMIF(MG_3[Column3],Table6[POINTER],MG_3[TOTAL]),"")</f>
        <v>0</v>
      </c>
      <c r="I3273">
        <f ca="1">SUM(Table6[[#This Row],[AWAL]],Table6[[#This Row],[M_3]])</f>
        <v>0</v>
      </c>
    </row>
    <row r="3274" spans="2:9" hidden="1" x14ac:dyDescent="0.25">
      <c r="B3274" t="e">
        <f ca="1">MATCH(Table6[POINTER],MG_3[Column3],0)</f>
        <v>#N/A</v>
      </c>
      <c r="C327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talijepitkilapbiruidcardgadingbiru5000</v>
      </c>
      <c r="D3274" t="s">
        <v>3203</v>
      </c>
      <c r="E3274" s="1">
        <v>5000</v>
      </c>
      <c r="F3274">
        <v>0</v>
      </c>
      <c r="H3274">
        <f ca="1">_xlfn.IFNA(SUMIF(MG_3[Column3],Table6[POINTER],MG_3[TOTAL]),"")</f>
        <v>0</v>
      </c>
      <c r="I3274">
        <f ca="1">SUM(Table6[[#This Row],[AWAL]],Table6[[#This Row],[M_3]])</f>
        <v>0</v>
      </c>
    </row>
    <row r="3275" spans="2:9" hidden="1" x14ac:dyDescent="0.25">
      <c r="B3275" t="e">
        <f ca="1">MATCH(Table6[POINTER],MG_3[Column3],0)</f>
        <v>#N/A</v>
      </c>
      <c r="C327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talijepitacantolhj6000</v>
      </c>
      <c r="D3275" t="s">
        <v>3204</v>
      </c>
      <c r="E3275" s="1">
        <v>6000</v>
      </c>
      <c r="F3275">
        <v>0</v>
      </c>
      <c r="H3275">
        <f ca="1">_xlfn.IFNA(SUMIF(MG_3[Column3],Table6[POINTER],MG_3[TOTAL]),"")</f>
        <v>0</v>
      </c>
      <c r="I3275">
        <f ca="1">SUM(Table6[[#This Row],[AWAL]],Table6[[#This Row],[M_3]])</f>
        <v>0</v>
      </c>
    </row>
    <row r="3276" spans="2:9" hidden="1" x14ac:dyDescent="0.25">
      <c r="B3276" t="e">
        <f ca="1">MATCH(Table6[POINTER],MG_3[Column3],0)</f>
        <v>#N/A</v>
      </c>
      <c r="C327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talijepitacantolk6000</v>
      </c>
      <c r="D3276" t="s">
        <v>3205</v>
      </c>
      <c r="E3276" s="1">
        <v>6000</v>
      </c>
      <c r="F3276">
        <v>0</v>
      </c>
      <c r="H3276">
        <f ca="1">_xlfn.IFNA(SUMIF(MG_3[Column3],Table6[POINTER],MG_3[TOTAL]),"")</f>
        <v>0</v>
      </c>
      <c r="I3276">
        <f ca="1">SUM(Table6[[#This Row],[AWAL]],Table6[[#This Row],[M_3]])</f>
        <v>0</v>
      </c>
    </row>
    <row r="3277" spans="2:9" hidden="1" x14ac:dyDescent="0.25">
      <c r="B3277" t="e">
        <f ca="1">MATCH(Table6[POINTER],MG_3[Column3],0)</f>
        <v>#N/A</v>
      </c>
      <c r="C327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talijepitacantolm6000</v>
      </c>
      <c r="D3277" t="s">
        <v>3206</v>
      </c>
      <c r="E3277" s="1">
        <v>6000</v>
      </c>
      <c r="F3277">
        <v>0</v>
      </c>
      <c r="H3277">
        <f ca="1">_xlfn.IFNA(SUMIF(MG_3[Column3],Table6[POINTER],MG_3[TOTAL]),"")</f>
        <v>0</v>
      </c>
      <c r="I3277">
        <f ca="1">SUM(Table6[[#This Row],[AWAL]],Table6[[#This Row],[M_3]])</f>
        <v>0</v>
      </c>
    </row>
    <row r="3278" spans="2:9" hidden="1" x14ac:dyDescent="0.25">
      <c r="B3278" t="e">
        <f ca="1">MATCH(Table6[POINTER],MG_3[Column3],0)</f>
        <v>#N/A</v>
      </c>
      <c r="C327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talijepitanyoyobutek1box=100kng2000pc</v>
      </c>
      <c r="D3278" t="s">
        <v>3207</v>
      </c>
      <c r="E3278" s="1" t="s">
        <v>3454</v>
      </c>
      <c r="F3278">
        <v>0</v>
      </c>
      <c r="H3278">
        <f ca="1">_xlfn.IFNA(SUMIF(MG_3[Column3],Table6[POINTER],MG_3[TOTAL]),"")</f>
        <v>0</v>
      </c>
      <c r="I3278">
        <f ca="1">SUM(Table6[[#This Row],[AWAL]],Table6[[#This Row],[M_3]])</f>
        <v>0</v>
      </c>
    </row>
    <row r="3279" spans="2:9" hidden="1" x14ac:dyDescent="0.25">
      <c r="B3279" t="e">
        <f ca="1">MATCH(Table6[POINTER],MG_3[Column3],0)</f>
        <v>#N/A</v>
      </c>
      <c r="C327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talimetalikhjkmbesar3000pc</v>
      </c>
      <c r="D3279" t="s">
        <v>3208</v>
      </c>
      <c r="E3279" s="1" t="s">
        <v>3539</v>
      </c>
      <c r="F3279">
        <v>0</v>
      </c>
      <c r="H3279">
        <f ca="1">_xlfn.IFNA(SUMIF(MG_3[Column3],Table6[POINTER],MG_3[TOTAL]),"")</f>
        <v>0</v>
      </c>
      <c r="I3279">
        <f ca="1">SUM(Table6[[#This Row],[AWAL]],Table6[[#This Row],[M_3]])</f>
        <v>0</v>
      </c>
    </row>
    <row r="3280" spans="2:9" hidden="1" x14ac:dyDescent="0.25">
      <c r="B3280" t="e">
        <f ca="1">MATCH(Table6[POINTER],MG_3[Column3],0)</f>
        <v>#N/A</v>
      </c>
      <c r="C328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talipeonyht5000</v>
      </c>
      <c r="D3280" t="s">
        <v>3209</v>
      </c>
      <c r="E3280" s="1">
        <v>5000</v>
      </c>
      <c r="F3280">
        <v>0</v>
      </c>
      <c r="H3280">
        <f ca="1">_xlfn.IFNA(SUMIF(MG_3[Column3],Table6[POINTER],MG_3[TOTAL]),"")</f>
        <v>0</v>
      </c>
      <c r="I3280">
        <f ca="1">SUM(Table6[[#This Row],[AWAL]],Table6[[#This Row],[M_3]])</f>
        <v>0</v>
      </c>
    </row>
    <row r="3281" spans="2:9" hidden="1" x14ac:dyDescent="0.25">
      <c r="B3281" t="e">
        <f ca="1">MATCH(Table6[POINTER],MG_3[Column3],0)</f>
        <v>#N/A</v>
      </c>
      <c r="C328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talipeonyk5000</v>
      </c>
      <c r="D3281" t="s">
        <v>3210</v>
      </c>
      <c r="E3281" s="1">
        <v>5000</v>
      </c>
      <c r="F3281">
        <v>0</v>
      </c>
      <c r="H3281">
        <f ca="1">_xlfn.IFNA(SUMIF(MG_3[Column3],Table6[POINTER],MG_3[TOTAL]),"")</f>
        <v>0</v>
      </c>
      <c r="I3281">
        <f ca="1">SUM(Table6[[#This Row],[AWAL]],Table6[[#This Row],[M_3]])</f>
        <v>0</v>
      </c>
    </row>
    <row r="3282" spans="2:9" hidden="1" x14ac:dyDescent="0.25">
      <c r="B3282" t="e">
        <f ca="1">MATCH(Table6[POINTER],MG_3[Column3],0)</f>
        <v>#N/A</v>
      </c>
      <c r="C328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talipeonyor5000</v>
      </c>
      <c r="D3282" t="s">
        <v>3211</v>
      </c>
      <c r="E3282" s="1">
        <v>5000</v>
      </c>
      <c r="F3282">
        <v>0</v>
      </c>
      <c r="H3282">
        <f ca="1">_xlfn.IFNA(SUMIF(MG_3[Column3],Table6[POINTER],MG_3[TOTAL]),"")</f>
        <v>0</v>
      </c>
      <c r="I3282">
        <f ca="1">SUM(Table6[[#This Row],[AWAL]],Table6[[#This Row],[M_3]])</f>
        <v>0</v>
      </c>
    </row>
    <row r="3283" spans="2:9" hidden="1" x14ac:dyDescent="0.25">
      <c r="B3283" t="e">
        <f ca="1">MATCH(Table6[POINTER],MG_3[Column3],0)</f>
        <v>#N/A</v>
      </c>
      <c r="C328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taliyoyoputihtrans200</v>
      </c>
      <c r="D3283" t="s">
        <v>3212</v>
      </c>
      <c r="E3283" s="1">
        <v>200</v>
      </c>
      <c r="F3283">
        <v>0</v>
      </c>
      <c r="H3283">
        <f ca="1">_xlfn.IFNA(SUMIF(MG_3[Column3],Table6[POINTER],MG_3[TOTAL]),"")</f>
        <v>0</v>
      </c>
      <c r="I3283">
        <f ca="1">SUM(Table6[[#This Row],[AWAL]],Table6[[#This Row],[M_3]])</f>
        <v>0</v>
      </c>
    </row>
    <row r="3284" spans="2:9" hidden="1" x14ac:dyDescent="0.25">
      <c r="B3284" t="e">
        <f ca="1">MATCH(Table6[POINTER],MG_3[Column3],0)</f>
        <v>#N/A</v>
      </c>
      <c r="C328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tas34x3125lsn</v>
      </c>
      <c r="D3284" t="s">
        <v>3213</v>
      </c>
      <c r="E3284" s="1" t="s">
        <v>3746</v>
      </c>
      <c r="F3284">
        <v>0</v>
      </c>
      <c r="H3284">
        <f ca="1">_xlfn.IFNA(SUMIF(MG_3[Column3],Table6[POINTER],MG_3[TOTAL]),"")</f>
        <v>0</v>
      </c>
      <c r="I3284">
        <f ca="1">SUM(Table6[[#This Row],[AWAL]],Table6[[#This Row],[M_3]])</f>
        <v>0</v>
      </c>
    </row>
    <row r="3285" spans="2:9" hidden="1" x14ac:dyDescent="0.25">
      <c r="B3285" t="e">
        <f ca="1">MATCH(Table6[POINTER],MG_3[Column3],0)</f>
        <v>#N/A</v>
      </c>
      <c r="C328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tasbatikbbs30ls</v>
      </c>
      <c r="D3285" t="s">
        <v>3214</v>
      </c>
      <c r="E3285" s="1" t="s">
        <v>3347</v>
      </c>
      <c r="F3285">
        <v>0</v>
      </c>
      <c r="H3285">
        <f ca="1">_xlfn.IFNA(SUMIF(MG_3[Column3],Table6[POINTER],MG_3[TOTAL]),"")</f>
        <v>0</v>
      </c>
      <c r="I3285">
        <f ca="1">SUM(Table6[[#This Row],[AWAL]],Table6[[#This Row],[M_3]])</f>
        <v>0</v>
      </c>
    </row>
    <row r="3286" spans="2:9" hidden="1" x14ac:dyDescent="0.25">
      <c r="B3286" t="e">
        <f ca="1">MATCH(Table6[POINTER],MG_3[Column3],0)</f>
        <v>#N/A</v>
      </c>
      <c r="C328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tasbatikbalpindo50ls</v>
      </c>
      <c r="D3286" t="s">
        <v>3215</v>
      </c>
      <c r="E3286" s="1" t="s">
        <v>3326</v>
      </c>
      <c r="F3286">
        <v>0</v>
      </c>
      <c r="H3286">
        <f ca="1">_xlfn.IFNA(SUMIF(MG_3[Column3],Table6[POINTER],MG_3[TOTAL]),"")</f>
        <v>0</v>
      </c>
      <c r="I3286">
        <f ca="1">SUM(Table6[[#This Row],[AWAL]],Table6[[#This Row],[M_3]])</f>
        <v>0</v>
      </c>
    </row>
    <row r="3287" spans="2:9" hidden="1" x14ac:dyDescent="0.25">
      <c r="B3287" t="e">
        <f ca="1">MATCH(Table6[POINTER],MG_3[Column3],0)</f>
        <v>#N/A</v>
      </c>
      <c r="C328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tasbatikmj2t60lsn</v>
      </c>
      <c r="D3287" t="s">
        <v>3216</v>
      </c>
      <c r="E3287" s="1" t="s">
        <v>3433</v>
      </c>
      <c r="F3287">
        <v>0</v>
      </c>
      <c r="H3287">
        <f ca="1">_xlfn.IFNA(SUMIF(MG_3[Column3],Table6[POINTER],MG_3[TOTAL]),"")</f>
        <v>0</v>
      </c>
      <c r="I3287">
        <f ca="1">SUM(Table6[[#This Row],[AWAL]],Table6[[#This Row],[M_3]])</f>
        <v>0</v>
      </c>
    </row>
    <row r="3288" spans="2:9" hidden="1" x14ac:dyDescent="0.25">
      <c r="B3288" t="e">
        <f ca="1">MATCH(Table6[POINTER],MG_3[Column3],0)</f>
        <v>#N/A</v>
      </c>
      <c r="C328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tasbatikmj1coklatbaru90ls</v>
      </c>
      <c r="D3288" t="s">
        <v>3217</v>
      </c>
      <c r="E3288" s="1" t="s">
        <v>3333</v>
      </c>
      <c r="F3288">
        <v>0</v>
      </c>
      <c r="H3288">
        <f ca="1">_xlfn.IFNA(SUMIF(MG_3[Column3],Table6[POINTER],MG_3[TOTAL]),"")</f>
        <v>0</v>
      </c>
      <c r="I3288">
        <f ca="1">SUM(Table6[[#This Row],[AWAL]],Table6[[#This Row],[M_3]])</f>
        <v>0</v>
      </c>
    </row>
    <row r="3289" spans="2:9" hidden="1" x14ac:dyDescent="0.25">
      <c r="B3289" t="e">
        <f ca="1">MATCH(Table6[POINTER],MG_3[Column3],0)</f>
        <v>#N/A</v>
      </c>
      <c r="C328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tasbatikmotifb30x10x4028lsn</v>
      </c>
      <c r="D3289" t="s">
        <v>3218</v>
      </c>
      <c r="E3289" s="1" t="s">
        <v>3784</v>
      </c>
      <c r="F3289">
        <v>0</v>
      </c>
      <c r="H3289">
        <f ca="1">_xlfn.IFNA(SUMIF(MG_3[Column3],Table6[POINTER],MG_3[TOTAL]),"")</f>
        <v>0</v>
      </c>
      <c r="I3289">
        <f ca="1">SUM(Table6[[#This Row],[AWAL]],Table6[[#This Row],[M_3]])</f>
        <v>0</v>
      </c>
    </row>
    <row r="3290" spans="2:9" hidden="1" x14ac:dyDescent="0.25">
      <c r="B3290" t="e">
        <f ca="1">MATCH(Table6[POINTER],MG_3[Column3],0)</f>
        <v>#N/A</v>
      </c>
      <c r="C329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tasbatikmotifk20x9x2548lsn</v>
      </c>
      <c r="D3290" t="s">
        <v>3219</v>
      </c>
      <c r="E3290" s="1" t="s">
        <v>3533</v>
      </c>
      <c r="F3290">
        <v>0</v>
      </c>
      <c r="H3290">
        <f ca="1">_xlfn.IFNA(SUMIF(MG_3[Column3],Table6[POINTER],MG_3[TOTAL]),"")</f>
        <v>0</v>
      </c>
      <c r="I3290">
        <f ca="1">SUM(Table6[[#This Row],[AWAL]],Table6[[#This Row],[M_3]])</f>
        <v>0</v>
      </c>
    </row>
    <row r="3291" spans="2:9" hidden="1" x14ac:dyDescent="0.25">
      <c r="B3291" t="e">
        <f ca="1">MATCH(Table6[POINTER],MG_3[Column3],0)</f>
        <v>#N/A</v>
      </c>
      <c r="C329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tasbatikmotiftg25x9x3530lsn</v>
      </c>
      <c r="D3291" t="s">
        <v>3220</v>
      </c>
      <c r="E3291" s="1" t="s">
        <v>3344</v>
      </c>
      <c r="F3291">
        <v>0</v>
      </c>
      <c r="H3291">
        <f ca="1">_xlfn.IFNA(SUMIF(MG_3[Column3],Table6[POINTER],MG_3[TOTAL]),"")</f>
        <v>0</v>
      </c>
      <c r="I3291">
        <f ca="1">SUM(Table6[[#This Row],[AWAL]],Table6[[#This Row],[M_3]])</f>
        <v>0</v>
      </c>
    </row>
    <row r="3292" spans="2:9" hidden="1" x14ac:dyDescent="0.25">
      <c r="B3292" t="e">
        <f ca="1">MATCH(Table6[POINTER],MG_3[Column3],0)</f>
        <v>#N/A</v>
      </c>
      <c r="C329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tasbatiktalpindo50lsn</v>
      </c>
      <c r="D3292" t="s">
        <v>3221</v>
      </c>
      <c r="E3292" s="1" t="s">
        <v>3478</v>
      </c>
      <c r="F3292">
        <v>0</v>
      </c>
      <c r="H3292">
        <f ca="1">_xlfn.IFNA(SUMIF(MG_3[Column3],Table6[POINTER],MG_3[TOTAL]),"")</f>
        <v>0</v>
      </c>
      <c r="I3292">
        <f ca="1">SUM(Table6[[#This Row],[AWAL]],Table6[[#This Row],[M_3]])</f>
        <v>0</v>
      </c>
    </row>
    <row r="3293" spans="2:9" hidden="1" x14ac:dyDescent="0.25">
      <c r="B3293" t="e">
        <f ca="1">MATCH(Table6[POINTER],MG_3[Column3],0)</f>
        <v>#N/A</v>
      </c>
      <c r="C329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tasbatikxxlb5bukasamping30x4030lsn</v>
      </c>
      <c r="D3293" t="s">
        <v>3222</v>
      </c>
      <c r="E3293" s="1" t="s">
        <v>3344</v>
      </c>
      <c r="F3293">
        <v>0</v>
      </c>
      <c r="H3293">
        <f ca="1">_xlfn.IFNA(SUMIF(MG_3[Column3],Table6[POINTER],MG_3[TOTAL]),"")</f>
        <v>0</v>
      </c>
      <c r="I3293">
        <f ca="1">SUM(Table6[[#This Row],[AWAL]],Table6[[#This Row],[M_3]])</f>
        <v>0</v>
      </c>
    </row>
    <row r="3294" spans="2:9" hidden="1" x14ac:dyDescent="0.25">
      <c r="B3294" t="e">
        <f ca="1">MATCH(Table6[POINTER],MG_3[Column3],0)</f>
        <v>#N/A</v>
      </c>
      <c r="C329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tasbeautyb12ls</v>
      </c>
      <c r="D3294" t="s">
        <v>3223</v>
      </c>
      <c r="E3294" s="1" t="s">
        <v>3487</v>
      </c>
      <c r="F3294">
        <v>0</v>
      </c>
      <c r="H3294">
        <f ca="1">_xlfn.IFNA(SUMIF(MG_3[Column3],Table6[POINTER],MG_3[TOTAL]),"")</f>
        <v>0</v>
      </c>
      <c r="I3294">
        <f ca="1">SUM(Table6[[#This Row],[AWAL]],Table6[[#This Row],[M_3]])</f>
        <v>0</v>
      </c>
    </row>
    <row r="3295" spans="2:9" hidden="1" x14ac:dyDescent="0.25">
      <c r="B3295" t="e">
        <f ca="1">MATCH(Table6[POINTER],MG_3[Column3],0)</f>
        <v>#N/A</v>
      </c>
      <c r="C329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tasbg1302155x6510lsn</v>
      </c>
      <c r="D3295" t="s">
        <v>3224</v>
      </c>
      <c r="E3295" s="1" t="s">
        <v>3473</v>
      </c>
      <c r="F3295">
        <v>0</v>
      </c>
      <c r="H3295">
        <f ca="1">_xlfn.IFNA(SUMIF(MG_3[Column3],Table6[POINTER],MG_3[TOTAL]),"")</f>
        <v>0</v>
      </c>
      <c r="I3295">
        <f ca="1">SUM(Table6[[#This Row],[AWAL]],Table6[[#This Row],[M_3]])</f>
        <v>0</v>
      </c>
    </row>
    <row r="3296" spans="2:9" hidden="1" x14ac:dyDescent="0.25">
      <c r="B3296" t="e">
        <f ca="1">MATCH(Table6[POINTER],MG_3[Column3],0)</f>
        <v>#N/A</v>
      </c>
      <c r="C329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tasbg1502510lsn</v>
      </c>
      <c r="D3296" t="s">
        <v>3225</v>
      </c>
      <c r="E3296" s="1" t="s">
        <v>3473</v>
      </c>
      <c r="F3296">
        <v>0</v>
      </c>
      <c r="H3296">
        <f ca="1">_xlfn.IFNA(SUMIF(MG_3[Column3],Table6[POINTER],MG_3[TOTAL]),"")</f>
        <v>0</v>
      </c>
      <c r="I3296">
        <f ca="1">SUM(Table6[[#This Row],[AWAL]],Table6[[#This Row],[M_3]])</f>
        <v>0</v>
      </c>
    </row>
    <row r="3297" spans="2:9" hidden="1" x14ac:dyDescent="0.25">
      <c r="B3297" t="e">
        <f ca="1">MATCH(Table6[POINTER],MG_3[Column3],0)</f>
        <v>#N/A</v>
      </c>
      <c r="C329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tasbg1502640x45x2010lsn</v>
      </c>
      <c r="D3297" t="s">
        <v>3226</v>
      </c>
      <c r="E3297" s="1" t="s">
        <v>3473</v>
      </c>
      <c r="F3297">
        <v>0</v>
      </c>
      <c r="H3297">
        <f ca="1">_xlfn.IFNA(SUMIF(MG_3[Column3],Table6[POINTER],MG_3[TOTAL]),"")</f>
        <v>0</v>
      </c>
      <c r="I3297">
        <f ca="1">SUM(Table6[[#This Row],[AWAL]],Table6[[#This Row],[M_3]])</f>
        <v>0</v>
      </c>
    </row>
    <row r="3298" spans="2:9" hidden="1" x14ac:dyDescent="0.25">
      <c r="B3298" t="e">
        <f ca="1">MATCH(Table6[POINTER],MG_3[Column3],0)</f>
        <v>#N/A</v>
      </c>
      <c r="C329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tasbg1502910lsn</v>
      </c>
      <c r="D3298" t="s">
        <v>3227</v>
      </c>
      <c r="E3298" s="1" t="s">
        <v>3473</v>
      </c>
      <c r="F3298">
        <v>0</v>
      </c>
      <c r="H3298">
        <f ca="1">_xlfn.IFNA(SUMIF(MG_3[Column3],Table6[POINTER],MG_3[TOTAL]),"")</f>
        <v>0</v>
      </c>
      <c r="I3298">
        <f ca="1">SUM(Table6[[#This Row],[AWAL]],Table6[[#This Row],[M_3]])</f>
        <v>0</v>
      </c>
    </row>
    <row r="3299" spans="2:9" hidden="1" x14ac:dyDescent="0.25">
      <c r="B3299" t="e">
        <f ca="1">MATCH(Table6[POINTER],MG_3[Column3],0)</f>
        <v>#N/A</v>
      </c>
      <c r="C329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tasbg16033b45x60x2010lsn</v>
      </c>
      <c r="D3299" t="s">
        <v>3228</v>
      </c>
      <c r="E3299" s="1" t="s">
        <v>3473</v>
      </c>
      <c r="F3299">
        <v>0</v>
      </c>
      <c r="H3299">
        <f ca="1">_xlfn.IFNA(SUMIF(MG_3[Column3],Table6[POINTER],MG_3[TOTAL]),"")</f>
        <v>0</v>
      </c>
      <c r="I3299">
        <f ca="1">SUM(Table6[[#This Row],[AWAL]],Table6[[#This Row],[M_3]])</f>
        <v>0</v>
      </c>
    </row>
    <row r="3300" spans="2:9" x14ac:dyDescent="0.25">
      <c r="B3300">
        <f ca="1">MATCH(Table6[POINTER],MG_3[Column3],0)</f>
        <v>46</v>
      </c>
      <c r="C330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tascoklattanggungbesar40lsn</v>
      </c>
      <c r="D3300" t="s">
        <v>4332</v>
      </c>
      <c r="E3300" s="1" t="s">
        <v>3432</v>
      </c>
      <c r="F3300">
        <v>0</v>
      </c>
      <c r="H3300">
        <f ca="1">_xlfn.IFNA(SUMIF(MG_3[Column3],Table6[POINTER],MG_3[TOTAL]),"")</f>
        <v>2</v>
      </c>
      <c r="I3300">
        <f ca="1">SUM(Table6[[#This Row],[AWAL]],Table6[[#This Row],[M_3]])</f>
        <v>2</v>
      </c>
    </row>
    <row r="3301" spans="2:9" hidden="1" x14ac:dyDescent="0.25">
      <c r="B3301" t="e">
        <f ca="1">MATCH(Table6[POINTER],MG_3[Column3],0)</f>
        <v>#N/A</v>
      </c>
      <c r="C330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tascoklatbesartebal30lsn</v>
      </c>
      <c r="D3301" t="s">
        <v>3229</v>
      </c>
      <c r="E3301" s="1" t="s">
        <v>3344</v>
      </c>
      <c r="F3301">
        <v>0</v>
      </c>
      <c r="H3301">
        <f ca="1">_xlfn.IFNA(SUMIF(MG_3[Column3],Table6[POINTER],MG_3[TOTAL]),"")</f>
        <v>0</v>
      </c>
      <c r="I3301">
        <f ca="1">SUM(Table6[[#This Row],[AWAL]],Table6[[#This Row],[M_3]])</f>
        <v>0</v>
      </c>
    </row>
    <row r="3302" spans="2:9" hidden="1" x14ac:dyDescent="0.25">
      <c r="B3302" t="e">
        <f ca="1">MATCH(Table6[POINTER],MG_3[Column3],0)</f>
        <v>#N/A</v>
      </c>
      <c r="C330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tasgagangbutekputihbkcg40ls</v>
      </c>
      <c r="D3302" t="s">
        <v>3230</v>
      </c>
      <c r="E3302" s="1" t="s">
        <v>3342</v>
      </c>
      <c r="F3302">
        <v>0</v>
      </c>
      <c r="H3302">
        <f ca="1">_xlfn.IFNA(SUMIF(MG_3[Column3],Table6[POINTER],MG_3[TOTAL]),"")</f>
        <v>0</v>
      </c>
      <c r="I3302">
        <f ca="1">SUM(Table6[[#This Row],[AWAL]],Table6[[#This Row],[M_3]])</f>
        <v>0</v>
      </c>
    </row>
    <row r="3303" spans="2:9" hidden="1" x14ac:dyDescent="0.25">
      <c r="B3303" t="e">
        <f ca="1">MATCH(Table6[POINTER],MG_3[Column3],0)</f>
        <v>#N/A</v>
      </c>
      <c r="C330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tasgg03601230ls</v>
      </c>
      <c r="D3303" t="s">
        <v>3231</v>
      </c>
      <c r="E3303" s="1" t="s">
        <v>3347</v>
      </c>
      <c r="F3303">
        <v>0</v>
      </c>
      <c r="H3303">
        <f ca="1">_xlfn.IFNA(SUMIF(MG_3[Column3],Table6[POINTER],MG_3[TOTAL]),"")</f>
        <v>0</v>
      </c>
      <c r="I3303">
        <f ca="1">SUM(Table6[[#This Row],[AWAL]],Table6[[#This Row],[M_3]])</f>
        <v>0</v>
      </c>
    </row>
    <row r="3304" spans="2:9" hidden="1" x14ac:dyDescent="0.25">
      <c r="B3304" t="e">
        <f ca="1">MATCH(Table6[POINTER],MG_3[Column3],0)</f>
        <v>#N/A</v>
      </c>
      <c r="C330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tashd22006480</v>
      </c>
      <c r="D3304" t="s">
        <v>3232</v>
      </c>
      <c r="E3304" s="1">
        <v>480</v>
      </c>
      <c r="F3304">
        <v>0</v>
      </c>
      <c r="H3304">
        <f ca="1">_xlfn.IFNA(SUMIF(MG_3[Column3],Table6[POINTER],MG_3[TOTAL]),"")</f>
        <v>0</v>
      </c>
      <c r="I3304">
        <f ca="1">SUM(Table6[[#This Row],[AWAL]],Table6[[#This Row],[M_3]])</f>
        <v>0</v>
      </c>
    </row>
    <row r="3305" spans="2:9" hidden="1" x14ac:dyDescent="0.25">
      <c r="B3305" t="e">
        <f ca="1">MATCH(Table6[POINTER],MG_3[Column3],0)</f>
        <v>#N/A</v>
      </c>
      <c r="C330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tashdpolos823480pc</v>
      </c>
      <c r="D3305" t="s">
        <v>3233</v>
      </c>
      <c r="E3305" s="1" t="s">
        <v>3396</v>
      </c>
      <c r="F3305">
        <v>0</v>
      </c>
      <c r="H3305">
        <f ca="1">_xlfn.IFNA(SUMIF(MG_3[Column3],Table6[POINTER],MG_3[TOTAL]),"")</f>
        <v>0</v>
      </c>
      <c r="I3305">
        <f ca="1">SUM(Table6[[#This Row],[AWAL]],Table6[[#This Row],[M_3]])</f>
        <v>0</v>
      </c>
    </row>
    <row r="3306" spans="2:9" hidden="1" x14ac:dyDescent="0.25">
      <c r="B3306" t="e">
        <f ca="1">MATCH(Table6[POINTER],MG_3[Column3],0)</f>
        <v>#N/A</v>
      </c>
      <c r="C330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tasidulfitri30x40x8wbykn50lsn</v>
      </c>
      <c r="D3306" t="s">
        <v>3234</v>
      </c>
      <c r="E3306" s="1" t="s">
        <v>3478</v>
      </c>
      <c r="F3306">
        <v>0</v>
      </c>
      <c r="H3306">
        <f ca="1">_xlfn.IFNA(SUMIF(MG_3[Column3],Table6[POINTER],MG_3[TOTAL]),"")</f>
        <v>0</v>
      </c>
      <c r="I3306">
        <f ca="1">SUM(Table6[[#This Row],[AWAL]],Table6[[#This Row],[M_3]])</f>
        <v>0</v>
      </c>
    </row>
    <row r="3307" spans="2:9" hidden="1" x14ac:dyDescent="0.25">
      <c r="B3307" t="e">
        <f ca="1">MATCH(Table6[POINTER],MG_3[Column3],0)</f>
        <v>#N/A</v>
      </c>
      <c r="C330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tasidulfitri30x40x8wsghj50lsn</v>
      </c>
      <c r="D3307" t="s">
        <v>3235</v>
      </c>
      <c r="E3307" s="1" t="s">
        <v>3478</v>
      </c>
      <c r="F3307">
        <v>0</v>
      </c>
      <c r="H3307">
        <f ca="1">_xlfn.IFNA(SUMIF(MG_3[Column3],Table6[POINTER],MG_3[TOTAL]),"")</f>
        <v>0</v>
      </c>
      <c r="I3307">
        <f ca="1">SUM(Table6[[#This Row],[AWAL]],Table6[[#This Row],[M_3]])</f>
        <v>0</v>
      </c>
    </row>
    <row r="3308" spans="2:9" hidden="1" x14ac:dyDescent="0.25">
      <c r="B3308" t="e">
        <f ca="1">MATCH(Table6[POINTER],MG_3[Column3],0)</f>
        <v>#N/A</v>
      </c>
      <c r="C330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tasidulfitri32x4640x12wbykn40lsn</v>
      </c>
      <c r="D3308" t="s">
        <v>3236</v>
      </c>
      <c r="E3308" s="1" t="s">
        <v>3432</v>
      </c>
      <c r="F3308">
        <v>0</v>
      </c>
      <c r="H3308">
        <f ca="1">_xlfn.IFNA(SUMIF(MG_3[Column3],Table6[POINTER],MG_3[TOTAL]),"")</f>
        <v>0</v>
      </c>
      <c r="I3308">
        <f ca="1">SUM(Table6[[#This Row],[AWAL]],Table6[[#This Row],[M_3]])</f>
        <v>0</v>
      </c>
    </row>
    <row r="3309" spans="2:9" hidden="1" x14ac:dyDescent="0.25">
      <c r="B3309" t="e">
        <f ca="1">MATCH(Table6[POINTER],MG_3[Column3],0)</f>
        <v>#N/A</v>
      </c>
      <c r="C330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tasidulfitri32x4640x12wsghj40lsn</v>
      </c>
      <c r="D3309" t="s">
        <v>3237</v>
      </c>
      <c r="E3309" s="1" t="s">
        <v>3432</v>
      </c>
      <c r="F3309">
        <v>0</v>
      </c>
      <c r="H3309">
        <f ca="1">_xlfn.IFNA(SUMIF(MG_3[Column3],Table6[POINTER],MG_3[TOTAL]),"")</f>
        <v>0</v>
      </c>
      <c r="I3309">
        <f ca="1">SUM(Table6[[#This Row],[AWAL]],Table6[[#This Row],[M_3]])</f>
        <v>0</v>
      </c>
    </row>
    <row r="3310" spans="2:9" hidden="1" x14ac:dyDescent="0.25">
      <c r="B3310" t="e">
        <f ca="1">MATCH(Table6[POINTER],MG_3[Column3],0)</f>
        <v>#N/A</v>
      </c>
      <c r="C331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tasidulfitri38x45x8wbykn50lsn</v>
      </c>
      <c r="D3310" t="s">
        <v>3238</v>
      </c>
      <c r="E3310" s="1" t="s">
        <v>3478</v>
      </c>
      <c r="F3310">
        <v>0</v>
      </c>
      <c r="H3310">
        <f ca="1">_xlfn.IFNA(SUMIF(MG_3[Column3],Table6[POINTER],MG_3[TOTAL]),"")</f>
        <v>0</v>
      </c>
      <c r="I3310">
        <f ca="1">SUM(Table6[[#This Row],[AWAL]],Table6[[#This Row],[M_3]])</f>
        <v>0</v>
      </c>
    </row>
    <row r="3311" spans="2:9" hidden="1" x14ac:dyDescent="0.25">
      <c r="B3311" t="e">
        <f ca="1">MATCH(Table6[POINTER],MG_3[Column3],0)</f>
        <v>#N/A</v>
      </c>
      <c r="C331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tasidulfitri38x45x8wsghj50lsn</v>
      </c>
      <c r="D3311" t="s">
        <v>3239</v>
      </c>
      <c r="E3311" s="1" t="s">
        <v>3478</v>
      </c>
      <c r="F3311">
        <v>0</v>
      </c>
      <c r="H3311">
        <f ca="1">_xlfn.IFNA(SUMIF(MG_3[Column3],Table6[POINTER],MG_3[TOTAL]),"")</f>
        <v>0</v>
      </c>
      <c r="I3311">
        <f ca="1">SUM(Table6[[#This Row],[AWAL]],Table6[[#This Row],[M_3]])</f>
        <v>0</v>
      </c>
    </row>
    <row r="3312" spans="2:9" hidden="1" x14ac:dyDescent="0.25">
      <c r="B3312" t="e">
        <f ca="1">MATCH(Table6[POINTER],MG_3[Column3],0)</f>
        <v>#N/A</v>
      </c>
      <c r="C331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tasj005310ls</v>
      </c>
      <c r="D3312" t="s">
        <v>3240</v>
      </c>
      <c r="E3312" s="1" t="s">
        <v>3379</v>
      </c>
      <c r="F3312">
        <v>0</v>
      </c>
      <c r="H3312">
        <f ca="1">_xlfn.IFNA(SUMIF(MG_3[Column3],Table6[POINTER],MG_3[TOTAL]),"")</f>
        <v>0</v>
      </c>
      <c r="I3312">
        <f ca="1">SUM(Table6[[#This Row],[AWAL]],Table6[[#This Row],[M_3]])</f>
        <v>0</v>
      </c>
    </row>
    <row r="3313" spans="2:9" hidden="1" x14ac:dyDescent="0.25">
      <c r="B3313" t="e">
        <f ca="1">MATCH(Table6[POINTER],MG_3[Column3],0)</f>
        <v>#N/A</v>
      </c>
      <c r="C331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tasj272910ls</v>
      </c>
      <c r="D3313" t="s">
        <v>3241</v>
      </c>
      <c r="E3313" s="1" t="s">
        <v>3379</v>
      </c>
      <c r="F3313">
        <v>0</v>
      </c>
      <c r="H3313">
        <f ca="1">_xlfn.IFNA(SUMIF(MG_3[Column3],Table6[POINTER],MG_3[TOTAL]),"")</f>
        <v>0</v>
      </c>
      <c r="I3313">
        <f ca="1">SUM(Table6[[#This Row],[AWAL]],Table6[[#This Row],[M_3]])</f>
        <v>0</v>
      </c>
    </row>
    <row r="3314" spans="2:9" hidden="1" x14ac:dyDescent="0.25">
      <c r="B3314" t="e">
        <f ca="1">MATCH(Table6[POINTER],MG_3[Column3],0)</f>
        <v>#N/A</v>
      </c>
      <c r="C331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taskadogg278740lsn</v>
      </c>
      <c r="D3314" t="s">
        <v>3242</v>
      </c>
      <c r="E3314" s="1" t="s">
        <v>3432</v>
      </c>
      <c r="F3314">
        <v>0</v>
      </c>
      <c r="H3314">
        <f ca="1">_xlfn.IFNA(SUMIF(MG_3[Column3],Table6[POINTER],MG_3[TOTAL]),"")</f>
        <v>0</v>
      </c>
      <c r="I3314">
        <f ca="1">SUM(Table6[[#This Row],[AWAL]],Table6[[#This Row],[M_3]])</f>
        <v>0</v>
      </c>
    </row>
    <row r="3315" spans="2:9" hidden="1" x14ac:dyDescent="0.25">
      <c r="B3315" t="e">
        <f ca="1">MATCH(Table6[POINTER],MG_3[Column3],0)</f>
        <v>#N/A</v>
      </c>
      <c r="C331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taskarung02910lsn</v>
      </c>
      <c r="D3315" t="s">
        <v>3243</v>
      </c>
      <c r="E3315" s="1" t="s">
        <v>3473</v>
      </c>
      <c r="F3315">
        <v>0</v>
      </c>
      <c r="H3315">
        <f ca="1">_xlfn.IFNA(SUMIF(MG_3[Column3],Table6[POINTER],MG_3[TOTAL]),"")</f>
        <v>0</v>
      </c>
      <c r="I3315">
        <f ca="1">SUM(Table6[[#This Row],[AWAL]],Table6[[#This Row],[M_3]])</f>
        <v>0</v>
      </c>
    </row>
    <row r="3316" spans="2:9" hidden="1" x14ac:dyDescent="0.25">
      <c r="B3316" t="e">
        <f ca="1">MATCH(Table6[POINTER],MG_3[Column3],0)</f>
        <v>#N/A</v>
      </c>
      <c r="C331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taskarung03010lsn</v>
      </c>
      <c r="D3316" t="s">
        <v>3244</v>
      </c>
      <c r="E3316" s="1" t="s">
        <v>3473</v>
      </c>
      <c r="F3316">
        <v>0</v>
      </c>
      <c r="H3316">
        <f ca="1">_xlfn.IFNA(SUMIF(MG_3[Column3],Table6[POINTER],MG_3[TOTAL]),"")</f>
        <v>0</v>
      </c>
      <c r="I3316">
        <f ca="1">SUM(Table6[[#This Row],[AWAL]],Table6[[#This Row],[M_3]])</f>
        <v>0</v>
      </c>
    </row>
    <row r="3317" spans="2:9" hidden="1" x14ac:dyDescent="0.25">
      <c r="B3317">
        <f ca="1">MATCH(Table6[POINTER],MG_3[Column3],0)</f>
        <v>95</v>
      </c>
      <c r="C331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taskarung45x50120pcs</v>
      </c>
      <c r="D3317" t="s">
        <v>3245</v>
      </c>
      <c r="E3317" s="1" t="s">
        <v>3313</v>
      </c>
      <c r="F3317">
        <v>0</v>
      </c>
      <c r="H3317">
        <f ca="1">_xlfn.IFNA(SUMIF(MG_3[Column3],Table6[POINTER],MG_3[TOTAL]),"")</f>
        <v>5</v>
      </c>
      <c r="I3317">
        <f ca="1">SUM(Table6[[#This Row],[AWAL]],Table6[[#This Row],[M_3]])</f>
        <v>5</v>
      </c>
    </row>
    <row r="3318" spans="2:9" hidden="1" x14ac:dyDescent="0.25">
      <c r="B3318" t="e">
        <f ca="1">MATCH(Table6[POINTER],MG_3[Column3],0)</f>
        <v>#N/A</v>
      </c>
      <c r="C331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taskarung55x65120pcs</v>
      </c>
      <c r="D3318" t="s">
        <v>3246</v>
      </c>
      <c r="E3318" s="1" t="s">
        <v>3313</v>
      </c>
      <c r="F3318">
        <v>0</v>
      </c>
      <c r="H3318">
        <f ca="1">_xlfn.IFNA(SUMIF(MG_3[Column3],Table6[POINTER],MG_3[TOTAL]),"")</f>
        <v>0</v>
      </c>
      <c r="I3318">
        <f ca="1">SUM(Table6[[#This Row],[AWAL]],Table6[[#This Row],[M_3]])</f>
        <v>0</v>
      </c>
    </row>
    <row r="3319" spans="2:9" hidden="1" x14ac:dyDescent="0.25">
      <c r="B3319" t="e">
        <f ca="1">MATCH(Table6[POINTER],MG_3[Column3],0)</f>
        <v>#N/A</v>
      </c>
      <c r="C331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taskarungb55x50120pc</v>
      </c>
      <c r="D3319" t="s">
        <v>3247</v>
      </c>
      <c r="E3319" s="1" t="s">
        <v>3385</v>
      </c>
      <c r="F3319">
        <v>0</v>
      </c>
      <c r="H3319">
        <f ca="1">_xlfn.IFNA(SUMIF(MG_3[Column3],Table6[POINTER],MG_3[TOTAL]),"")</f>
        <v>0</v>
      </c>
      <c r="I3319">
        <f ca="1">SUM(Table6[[#This Row],[AWAL]],Table6[[#This Row],[M_3]])</f>
        <v>0</v>
      </c>
    </row>
    <row r="3320" spans="2:9" hidden="1" x14ac:dyDescent="0.25">
      <c r="B3320" t="e">
        <f ca="1">MATCH(Table6[POINTER],MG_3[Column3],0)</f>
        <v>#N/A</v>
      </c>
      <c r="C332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taskarungbg1502610lsn</v>
      </c>
      <c r="D3320" t="s">
        <v>3248</v>
      </c>
      <c r="E3320" s="1" t="s">
        <v>3473</v>
      </c>
      <c r="F3320">
        <v>0</v>
      </c>
      <c r="H3320">
        <f ca="1">_xlfn.IFNA(SUMIF(MG_3[Column3],Table6[POINTER],MG_3[TOTAL]),"")</f>
        <v>0</v>
      </c>
      <c r="I3320">
        <f ca="1">SUM(Table6[[#This Row],[AWAL]],Table6[[#This Row],[M_3]])</f>
        <v>0</v>
      </c>
    </row>
    <row r="3321" spans="2:9" hidden="1" x14ac:dyDescent="0.25">
      <c r="B3321" t="e">
        <f ca="1">MATCH(Table6[POINTER],MG_3[Column3],0)</f>
        <v>#N/A</v>
      </c>
      <c r="C332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taskarungbg1502710lsn</v>
      </c>
      <c r="D3321" t="s">
        <v>3249</v>
      </c>
      <c r="E3321" s="1" t="s">
        <v>3473</v>
      </c>
      <c r="F3321">
        <v>0</v>
      </c>
      <c r="H3321">
        <f ca="1">_xlfn.IFNA(SUMIF(MG_3[Column3],Table6[POINTER],MG_3[TOTAL]),"")</f>
        <v>0</v>
      </c>
      <c r="I3321">
        <f ca="1">SUM(Table6[[#This Row],[AWAL]],Table6[[#This Row],[M_3]])</f>
        <v>0</v>
      </c>
    </row>
    <row r="3322" spans="2:9" hidden="1" x14ac:dyDescent="0.25">
      <c r="B3322" t="e">
        <f ca="1">MATCH(Table6[POINTER],MG_3[Column3],0)</f>
        <v>#N/A</v>
      </c>
      <c r="C332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taskarungbg1502810lsn</v>
      </c>
      <c r="D3322" t="s">
        <v>3250</v>
      </c>
      <c r="E3322" s="1" t="s">
        <v>3473</v>
      </c>
      <c r="F3322">
        <v>0</v>
      </c>
      <c r="H3322">
        <f ca="1">_xlfn.IFNA(SUMIF(MG_3[Column3],Table6[POINTER],MG_3[TOTAL]),"")</f>
        <v>0</v>
      </c>
      <c r="I3322">
        <f ca="1">SUM(Table6[[#This Row],[AWAL]],Table6[[#This Row],[M_3]])</f>
        <v>0</v>
      </c>
    </row>
    <row r="3323" spans="2:9" hidden="1" x14ac:dyDescent="0.25">
      <c r="B3323" t="e">
        <f ca="1">MATCH(Table6[POINTER],MG_3[Column3],0)</f>
        <v>#N/A</v>
      </c>
      <c r="C332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taskarungbg16033b10lsn</v>
      </c>
      <c r="D3323" t="s">
        <v>3251</v>
      </c>
      <c r="E3323" s="1" t="s">
        <v>3473</v>
      </c>
      <c r="F3323">
        <v>0</v>
      </c>
      <c r="H3323">
        <f ca="1">_xlfn.IFNA(SUMIF(MG_3[Column3],Table6[POINTER],MG_3[TOTAL]),"")</f>
        <v>0</v>
      </c>
      <c r="I3323">
        <f ca="1">SUM(Table6[[#This Row],[AWAL]],Table6[[#This Row],[M_3]])</f>
        <v>0</v>
      </c>
    </row>
    <row r="3324" spans="2:9" hidden="1" x14ac:dyDescent="0.25">
      <c r="B3324" t="e">
        <f ca="1">MATCH(Table6[POINTER],MG_3[Column3],0)</f>
        <v>#N/A</v>
      </c>
      <c r="C332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taskarungbg21004j20ls</v>
      </c>
      <c r="D3324" t="s">
        <v>3252</v>
      </c>
      <c r="E3324" s="1" t="s">
        <v>3309</v>
      </c>
      <c r="F3324">
        <v>0</v>
      </c>
      <c r="H3324">
        <f ca="1">_xlfn.IFNA(SUMIF(MG_3[Column3],Table6[POINTER],MG_3[TOTAL]),"")</f>
        <v>0</v>
      </c>
      <c r="I3324">
        <f ca="1">SUM(Table6[[#This Row],[AWAL]],Table6[[#This Row],[M_3]])</f>
        <v>0</v>
      </c>
    </row>
    <row r="3325" spans="2:9" hidden="1" x14ac:dyDescent="0.25">
      <c r="B3325" t="e">
        <f ca="1">MATCH(Table6[POINTER],MG_3[Column3],0)</f>
        <v>#N/A</v>
      </c>
      <c r="C332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taskarungxy70x7010lsn</v>
      </c>
      <c r="D3325" t="s">
        <v>3253</v>
      </c>
      <c r="E3325" s="1" t="s">
        <v>3473</v>
      </c>
      <c r="F3325">
        <v>0</v>
      </c>
      <c r="H3325">
        <f ca="1">_xlfn.IFNA(SUMIF(MG_3[Column3],Table6[POINTER],MG_3[TOTAL]),"")</f>
        <v>0</v>
      </c>
      <c r="I3325">
        <f ca="1">SUM(Table6[[#This Row],[AWAL]],Table6[[#This Row],[M_3]])</f>
        <v>0</v>
      </c>
    </row>
    <row r="3326" spans="2:9" hidden="1" x14ac:dyDescent="0.25">
      <c r="B3326" t="e">
        <f ca="1">MATCH(Table6[POINTER],MG_3[Column3],0)</f>
        <v>#N/A</v>
      </c>
      <c r="C332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taskertaslysd282b360pc</v>
      </c>
      <c r="D3326" t="s">
        <v>3254</v>
      </c>
      <c r="E3326" s="1" t="s">
        <v>3351</v>
      </c>
      <c r="F3326">
        <v>0</v>
      </c>
      <c r="H3326">
        <f ca="1">_xlfn.IFNA(SUMIF(MG_3[Column3],Table6[POINTER],MG_3[TOTAL]),"")</f>
        <v>0</v>
      </c>
      <c r="I3326">
        <f ca="1">SUM(Table6[[#This Row],[AWAL]],Table6[[#This Row],[M_3]])</f>
        <v>0</v>
      </c>
    </row>
    <row r="3327" spans="2:9" hidden="1" x14ac:dyDescent="0.25">
      <c r="B3327" t="e">
        <f ca="1">MATCH(Table6[POINTER],MG_3[Column3],0)</f>
        <v>#N/A</v>
      </c>
      <c r="C332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tasluxmy017120pcs</v>
      </c>
      <c r="D3327" t="s">
        <v>3255</v>
      </c>
      <c r="E3327" s="1" t="s">
        <v>3313</v>
      </c>
      <c r="F3327">
        <v>0</v>
      </c>
      <c r="H3327">
        <f ca="1">_xlfn.IFNA(SUMIF(MG_3[Column3],Table6[POINTER],MG_3[TOTAL]),"")</f>
        <v>0</v>
      </c>
      <c r="I3327">
        <f ca="1">SUM(Table6[[#This Row],[AWAL]],Table6[[#This Row],[M_3]])</f>
        <v>0</v>
      </c>
    </row>
    <row r="3328" spans="2:9" hidden="1" x14ac:dyDescent="0.25">
      <c r="B3328" t="e">
        <f ca="1">MATCH(Table6[POINTER],MG_3[Column3],0)</f>
        <v>#N/A</v>
      </c>
      <c r="C332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taslyhd151b360</v>
      </c>
      <c r="D3328" t="s">
        <v>3256</v>
      </c>
      <c r="E3328" s="1">
        <v>360</v>
      </c>
      <c r="F3328">
        <v>0</v>
      </c>
      <c r="H3328">
        <f ca="1">_xlfn.IFNA(SUMIF(MG_3[Column3],Table6[POINTER],MG_3[TOTAL]),"")</f>
        <v>0</v>
      </c>
      <c r="I3328">
        <f ca="1">SUM(Table6[[#This Row],[AWAL]],Table6[[#This Row],[M_3]])</f>
        <v>0</v>
      </c>
    </row>
    <row r="3329" spans="2:9" hidden="1" x14ac:dyDescent="0.25">
      <c r="B3329" t="e">
        <f ca="1">MATCH(Table6[POINTER],MG_3[Column3],0)</f>
        <v>#N/A</v>
      </c>
      <c r="C332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taslysd572k480</v>
      </c>
      <c r="D3329" t="s">
        <v>3257</v>
      </c>
      <c r="E3329" s="1">
        <v>480</v>
      </c>
      <c r="F3329">
        <v>0</v>
      </c>
      <c r="H3329">
        <f ca="1">_xlfn.IFNA(SUMIF(MG_3[Column3],Table6[POINTER],MG_3[TOTAL]),"")</f>
        <v>0</v>
      </c>
      <c r="I3329">
        <f ca="1">SUM(Table6[[#This Row],[AWAL]],Table6[[#This Row],[M_3]])</f>
        <v>0</v>
      </c>
    </row>
    <row r="3330" spans="2:9" hidden="1" x14ac:dyDescent="0.25">
      <c r="B3330" t="e">
        <f ca="1">MATCH(Table6[POINTER],MG_3[Column3],0)</f>
        <v>#N/A</v>
      </c>
      <c r="C333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tasmotifbungab336pcs</v>
      </c>
      <c r="D3330" t="s">
        <v>3258</v>
      </c>
      <c r="E3330" s="1" t="s">
        <v>3785</v>
      </c>
      <c r="F3330">
        <v>0</v>
      </c>
      <c r="H3330">
        <f ca="1">_xlfn.IFNA(SUMIF(MG_3[Column3],Table6[POINTER],MG_3[TOTAL]),"")</f>
        <v>0</v>
      </c>
      <c r="I3330">
        <f ca="1">SUM(Table6[[#This Row],[AWAL]],Table6[[#This Row],[M_3]])</f>
        <v>0</v>
      </c>
    </row>
    <row r="3331" spans="2:9" hidden="1" x14ac:dyDescent="0.25">
      <c r="B3331" t="e">
        <f ca="1">MATCH(Table6[POINTER],MG_3[Column3],0)</f>
        <v>#N/A</v>
      </c>
      <c r="C333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tasmotifbungak576pcs</v>
      </c>
      <c r="D3331" t="s">
        <v>3259</v>
      </c>
      <c r="E3331" s="1" t="s">
        <v>3465</v>
      </c>
      <c r="F3331">
        <v>0</v>
      </c>
      <c r="H3331">
        <f ca="1">_xlfn.IFNA(SUMIF(MG_3[Column3],Table6[POINTER],MG_3[TOTAL]),"")</f>
        <v>0</v>
      </c>
      <c r="I3331">
        <f ca="1">SUM(Table6[[#This Row],[AWAL]],Table6[[#This Row],[M_3]])</f>
        <v>0</v>
      </c>
    </row>
    <row r="3332" spans="2:9" hidden="1" x14ac:dyDescent="0.25">
      <c r="B3332" t="e">
        <f ca="1">MATCH(Table6[POINTER],MG_3[Column3],0)</f>
        <v>#N/A</v>
      </c>
      <c r="C333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tasshoplysdl288b360</v>
      </c>
      <c r="D3332" t="s">
        <v>3260</v>
      </c>
      <c r="E3332" s="1">
        <v>360</v>
      </c>
      <c r="F3332">
        <v>0</v>
      </c>
      <c r="H3332">
        <f ca="1">_xlfn.IFNA(SUMIF(MG_3[Column3],Table6[POINTER],MG_3[TOTAL]),"")</f>
        <v>0</v>
      </c>
      <c r="I3332">
        <f ca="1">SUM(Table6[[#This Row],[AWAL]],Table6[[#This Row],[M_3]])</f>
        <v>0</v>
      </c>
    </row>
    <row r="3333" spans="2:9" hidden="1" x14ac:dyDescent="0.25">
      <c r="B3333" t="e">
        <f ca="1">MATCH(Table6[POINTER],MG_3[Column3],0)</f>
        <v>#N/A</v>
      </c>
      <c r="C333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tassleretxll35ls</v>
      </c>
      <c r="D3333" t="s">
        <v>3261</v>
      </c>
      <c r="E3333" s="1" t="s">
        <v>3500</v>
      </c>
      <c r="F3333">
        <v>0</v>
      </c>
      <c r="H3333">
        <f ca="1">_xlfn.IFNA(SUMIF(MG_3[Column3],Table6[POINTER],MG_3[TOTAL]),"")</f>
        <v>0</v>
      </c>
      <c r="I3333">
        <f ca="1">SUM(Table6[[#This Row],[AWAL]],Table6[[#This Row],[M_3]])</f>
        <v>0</v>
      </c>
    </row>
    <row r="3334" spans="2:9" hidden="1" x14ac:dyDescent="0.25">
      <c r="B3334" t="e">
        <f ca="1">MATCH(Table6[POINTER],MG_3[Column3],0)</f>
        <v>#N/A</v>
      </c>
      <c r="C333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tastali25x35100ls</v>
      </c>
      <c r="D3334" t="s">
        <v>3262</v>
      </c>
      <c r="E3334" s="1" t="s">
        <v>3318</v>
      </c>
      <c r="F3334">
        <v>0</v>
      </c>
      <c r="H3334">
        <f ca="1">_xlfn.IFNA(SUMIF(MG_3[Column3],Table6[POINTER],MG_3[TOTAL]),"")</f>
        <v>0</v>
      </c>
      <c r="I3334">
        <f ca="1">SUM(Table6[[#This Row],[AWAL]],Table6[[#This Row],[M_3]])</f>
        <v>0</v>
      </c>
    </row>
    <row r="3335" spans="2:9" hidden="1" x14ac:dyDescent="0.25">
      <c r="B3335" t="e">
        <f ca="1">MATCH(Table6[POINTER],MG_3[Column3],0)</f>
        <v>#N/A</v>
      </c>
      <c r="C333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tastalibatikputihalpinb50lsn</v>
      </c>
      <c r="D3335" t="s">
        <v>3263</v>
      </c>
      <c r="E3335" s="1" t="s">
        <v>3478</v>
      </c>
      <c r="F3335">
        <v>0</v>
      </c>
      <c r="H3335">
        <f ca="1">_xlfn.IFNA(SUMIF(MG_3[Column3],Table6[POINTER],MG_3[TOTAL]),"")</f>
        <v>0</v>
      </c>
      <c r="I3335">
        <f ca="1">SUM(Table6[[#This Row],[AWAL]],Table6[[#This Row],[M_3]])</f>
        <v>0</v>
      </c>
    </row>
    <row r="3336" spans="2:9" hidden="1" x14ac:dyDescent="0.25">
      <c r="B3336" t="e">
        <f ca="1">MATCH(Table6[POINTER],MG_3[Column3],0)</f>
        <v>#N/A</v>
      </c>
      <c r="C333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tinta20mm1line2000pc</v>
      </c>
      <c r="D3336" t="s">
        <v>3264</v>
      </c>
      <c r="E3336" s="1" t="s">
        <v>3454</v>
      </c>
      <c r="F3336">
        <v>0</v>
      </c>
      <c r="H3336">
        <f ca="1">_xlfn.IFNA(SUMIF(MG_3[Column3],Table6[POINTER],MG_3[TOTAL]),"")</f>
        <v>0</v>
      </c>
      <c r="I3336">
        <f ca="1">SUM(Table6[[#This Row],[AWAL]],Table6[[#This Row],[M_3]])</f>
        <v>0</v>
      </c>
    </row>
    <row r="3337" spans="2:9" hidden="1" x14ac:dyDescent="0.25">
      <c r="B3337" t="e">
        <f ca="1">MATCH(Table6[POINTER],MG_3[Column3],0)</f>
        <v>#N/A</v>
      </c>
      <c r="C333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tintadaishenu12ls</v>
      </c>
      <c r="D3337" t="s">
        <v>3265</v>
      </c>
      <c r="E3337" s="1" t="s">
        <v>3487</v>
      </c>
      <c r="F3337">
        <v>0</v>
      </c>
      <c r="H3337">
        <f ca="1">_xlfn.IFNA(SUMIF(MG_3[Column3],Table6[POINTER],MG_3[TOTAL]),"")</f>
        <v>0</v>
      </c>
      <c r="I3337">
        <f ca="1">SUM(Table6[[#This Row],[AWAL]],Table6[[#This Row],[M_3]])</f>
        <v>0</v>
      </c>
    </row>
    <row r="3338" spans="2:9" hidden="1" x14ac:dyDescent="0.25">
      <c r="B3338" t="e">
        <f ca="1">MATCH(Table6[POINTER],MG_3[Column3],0)</f>
        <v>#N/A</v>
      </c>
      <c r="C333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tintadaishenub12ls</v>
      </c>
      <c r="D3338" t="s">
        <v>3266</v>
      </c>
      <c r="E3338" s="1" t="s">
        <v>3487</v>
      </c>
      <c r="F3338">
        <v>0</v>
      </c>
      <c r="H3338">
        <f ca="1">_xlfn.IFNA(SUMIF(MG_3[Column3],Table6[POINTER],MG_3[TOTAL]),"")</f>
        <v>0</v>
      </c>
      <c r="I3338">
        <f ca="1">SUM(Table6[[#This Row],[AWAL]],Table6[[#This Row],[M_3]])</f>
        <v>0</v>
      </c>
    </row>
    <row r="3339" spans="2:9" hidden="1" x14ac:dyDescent="0.25">
      <c r="B3339" t="e">
        <f ca="1">MATCH(Table6[POINTER],MG_3[Column3],0)</f>
        <v>#N/A</v>
      </c>
      <c r="C333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tipeex0807pr192ls</v>
      </c>
      <c r="D3339" t="s">
        <v>3267</v>
      </c>
      <c r="E3339" s="1" t="s">
        <v>3448</v>
      </c>
      <c r="F3339">
        <v>0</v>
      </c>
      <c r="H3339">
        <f ca="1">_xlfn.IFNA(SUMIF(MG_3[Column3],Table6[POINTER],MG_3[TOTAL]),"")</f>
        <v>0</v>
      </c>
      <c r="I3339">
        <f ca="1">SUM(Table6[[#This Row],[AWAL]],Table6[[#This Row],[M_3]])</f>
        <v>0</v>
      </c>
    </row>
    <row r="3340" spans="2:9" hidden="1" x14ac:dyDescent="0.25">
      <c r="B3340" t="e">
        <f ca="1">MATCH(Table6[POINTER],MG_3[Column3],0)</f>
        <v>#N/A</v>
      </c>
      <c r="C334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tipeex0808hkitty192ls</v>
      </c>
      <c r="D3340" t="s">
        <v>3268</v>
      </c>
      <c r="E3340" s="1" t="s">
        <v>3448</v>
      </c>
      <c r="F3340">
        <v>0</v>
      </c>
      <c r="H3340">
        <f ca="1">_xlfn.IFNA(SUMIF(MG_3[Column3],Table6[POINTER],MG_3[TOTAL]),"")</f>
        <v>0</v>
      </c>
      <c r="I3340">
        <f ca="1">SUM(Table6[[#This Row],[AWAL]],Table6[[#This Row],[M_3]])</f>
        <v>0</v>
      </c>
    </row>
    <row r="3341" spans="2:9" hidden="1" x14ac:dyDescent="0.25">
      <c r="B3341" t="e">
        <f ca="1">MATCH(Table6[POINTER],MG_3[Column3],0)</f>
        <v>#N/A</v>
      </c>
      <c r="C334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tipeex73748lsn</v>
      </c>
      <c r="D3341" t="s">
        <v>3269</v>
      </c>
      <c r="E3341" s="1" t="s">
        <v>3533</v>
      </c>
      <c r="F3341">
        <v>0</v>
      </c>
      <c r="H3341">
        <f ca="1">_xlfn.IFNA(SUMIF(MG_3[Column3],Table6[POINTER],MG_3[TOTAL]),"")</f>
        <v>0</v>
      </c>
      <c r="I3341">
        <f ca="1">SUM(Table6[[#This Row],[AWAL]],Table6[[#This Row],[M_3]])</f>
        <v>0</v>
      </c>
    </row>
    <row r="3342" spans="2:9" hidden="1" x14ac:dyDescent="0.25">
      <c r="B3342" t="e">
        <f ca="1">MATCH(Table6[POINTER],MG_3[Column3],0)</f>
        <v>#N/A</v>
      </c>
      <c r="C334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tipeex747a48lsn</v>
      </c>
      <c r="D3342" t="s">
        <v>3270</v>
      </c>
      <c r="E3342" s="1" t="s">
        <v>3533</v>
      </c>
      <c r="F3342">
        <v>0</v>
      </c>
      <c r="H3342">
        <f ca="1">_xlfn.IFNA(SUMIF(MG_3[Column3],Table6[POINTER],MG_3[TOTAL]),"")</f>
        <v>0</v>
      </c>
      <c r="I3342">
        <f ca="1">SUM(Table6[[#This Row],[AWAL]],Table6[[#This Row],[M_3]])</f>
        <v>0</v>
      </c>
    </row>
    <row r="3343" spans="2:9" hidden="1" x14ac:dyDescent="0.25">
      <c r="B3343" t="e">
        <f ca="1">MATCH(Table6[POINTER],MG_3[Column3],0)</f>
        <v>#N/A</v>
      </c>
      <c r="C334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tipeex74948ls</v>
      </c>
      <c r="D3343" t="s">
        <v>3271</v>
      </c>
      <c r="E3343" s="1" t="s">
        <v>3371</v>
      </c>
      <c r="F3343">
        <v>0</v>
      </c>
      <c r="H3343">
        <f ca="1">_xlfn.IFNA(SUMIF(MG_3[Column3],Table6[POINTER],MG_3[TOTAL]),"")</f>
        <v>0</v>
      </c>
      <c r="I3343">
        <f ca="1">SUM(Table6[[#This Row],[AWAL]],Table6[[#This Row],[M_3]])</f>
        <v>0</v>
      </c>
    </row>
    <row r="3344" spans="2:9" hidden="1" x14ac:dyDescent="0.25">
      <c r="B3344" t="e">
        <f ca="1">MATCH(Table6[POINTER],MG_3[Column3],0)</f>
        <v>#N/A</v>
      </c>
      <c r="C334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tipeex75748lsn</v>
      </c>
      <c r="D3344" t="s">
        <v>3272</v>
      </c>
      <c r="E3344" s="1" t="s">
        <v>3533</v>
      </c>
      <c r="F3344">
        <v>0</v>
      </c>
      <c r="H3344">
        <f ca="1">_xlfn.IFNA(SUMIF(MG_3[Column3],Table6[POINTER],MG_3[TOTAL]),"")</f>
        <v>0</v>
      </c>
      <c r="I3344">
        <f ca="1">SUM(Table6[[#This Row],[AWAL]],Table6[[#This Row],[M_3]])</f>
        <v>0</v>
      </c>
    </row>
    <row r="3345" spans="2:9" hidden="1" x14ac:dyDescent="0.25">
      <c r="B3345" t="e">
        <f ca="1">MATCH(Table6[POINTER],MG_3[Column3],0)</f>
        <v>#N/A</v>
      </c>
      <c r="C334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tipeex8003120lsn</v>
      </c>
      <c r="D3345" t="s">
        <v>3273</v>
      </c>
      <c r="E3345" s="1" t="s">
        <v>3455</v>
      </c>
      <c r="F3345">
        <v>0</v>
      </c>
      <c r="H3345">
        <f ca="1">_xlfn.IFNA(SUMIF(MG_3[Column3],Table6[POINTER],MG_3[TOTAL]),"")</f>
        <v>0</v>
      </c>
      <c r="I3345">
        <f ca="1">SUM(Table6[[#This Row],[AWAL]],Table6[[#This Row],[M_3]])</f>
        <v>0</v>
      </c>
    </row>
    <row r="3346" spans="2:9" hidden="1" x14ac:dyDescent="0.25">
      <c r="B3346" t="e">
        <f ca="1">MATCH(Table6[POINTER],MG_3[Column3],0)</f>
        <v>#N/A</v>
      </c>
      <c r="C334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tipeex8005120lsn</v>
      </c>
      <c r="D3346" t="s">
        <v>3274</v>
      </c>
      <c r="E3346" s="1" t="s">
        <v>3455</v>
      </c>
      <c r="F3346">
        <v>0</v>
      </c>
      <c r="H3346">
        <f ca="1">_xlfn.IFNA(SUMIF(MG_3[Column3],Table6[POINTER],MG_3[TOTAL]),"")</f>
        <v>0</v>
      </c>
      <c r="I3346">
        <f ca="1">SUM(Table6[[#This Row],[AWAL]],Table6[[#This Row],[M_3]])</f>
        <v>0</v>
      </c>
    </row>
    <row r="3347" spans="2:9" hidden="1" x14ac:dyDescent="0.25">
      <c r="B3347" t="e">
        <f ca="1">MATCH(Table6[POINTER],MG_3[Column3],0)</f>
        <v>#N/A</v>
      </c>
      <c r="C334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tipeex8014120lsn</v>
      </c>
      <c r="D3347" t="s">
        <v>3275</v>
      </c>
      <c r="E3347" s="1" t="s">
        <v>3455</v>
      </c>
      <c r="F3347">
        <v>0</v>
      </c>
      <c r="H3347">
        <f ca="1">_xlfn.IFNA(SUMIF(MG_3[Column3],Table6[POINTER],MG_3[TOTAL]),"")</f>
        <v>0</v>
      </c>
      <c r="I3347">
        <f ca="1">SUM(Table6[[#This Row],[AWAL]],Table6[[#This Row],[M_3]])</f>
        <v>0</v>
      </c>
    </row>
    <row r="3348" spans="2:9" hidden="1" x14ac:dyDescent="0.25">
      <c r="B3348" t="e">
        <f ca="1">MATCH(Table6[POINTER],MG_3[Column3],0)</f>
        <v>#N/A</v>
      </c>
      <c r="C334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tipeex918748ls</v>
      </c>
      <c r="D3348" t="s">
        <v>3276</v>
      </c>
      <c r="E3348" s="1" t="s">
        <v>3371</v>
      </c>
      <c r="F3348">
        <v>0</v>
      </c>
      <c r="H3348">
        <f ca="1">_xlfn.IFNA(SUMIF(MG_3[Column3],Table6[POINTER],MG_3[TOTAL]),"")</f>
        <v>0</v>
      </c>
      <c r="I3348">
        <f ca="1">SUM(Table6[[#This Row],[AWAL]],Table6[[#This Row],[M_3]])</f>
        <v>0</v>
      </c>
    </row>
    <row r="3349" spans="2:9" hidden="1" x14ac:dyDescent="0.25">
      <c r="B3349" t="e">
        <f ca="1">MATCH(Table6[POINTER],MG_3[Column3],0)</f>
        <v>#N/A</v>
      </c>
      <c r="C334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tipeex918948ls</v>
      </c>
      <c r="D3349" t="s">
        <v>3277</v>
      </c>
      <c r="E3349" s="1" t="s">
        <v>3371</v>
      </c>
      <c r="F3349">
        <v>0</v>
      </c>
      <c r="H3349">
        <f ca="1">_xlfn.IFNA(SUMIF(MG_3[Column3],Table6[POINTER],MG_3[TOTAL]),"")</f>
        <v>0</v>
      </c>
      <c r="I3349">
        <f ca="1">SUM(Table6[[#This Row],[AWAL]],Table6[[#This Row],[M_3]])</f>
        <v>0</v>
      </c>
    </row>
    <row r="3350" spans="2:9" hidden="1" x14ac:dyDescent="0.25">
      <c r="B3350" t="e">
        <f ca="1">MATCH(Table6[POINTER],MG_3[Column3],0)</f>
        <v>#N/A</v>
      </c>
      <c r="C335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tipeexcandy6m2c50648ls</v>
      </c>
      <c r="D3350" t="s">
        <v>3278</v>
      </c>
      <c r="E3350" s="1" t="s">
        <v>3371</v>
      </c>
      <c r="F3350">
        <v>0</v>
      </c>
      <c r="H3350">
        <f ca="1">_xlfn.IFNA(SUMIF(MG_3[Column3],Table6[POINTER],MG_3[TOTAL]),"")</f>
        <v>0</v>
      </c>
      <c r="I3350">
        <f ca="1">SUM(Table6[[#This Row],[AWAL]],Table6[[#This Row],[M_3]])</f>
        <v>0</v>
      </c>
    </row>
    <row r="3351" spans="2:9" hidden="1" x14ac:dyDescent="0.25">
      <c r="B3351" t="e">
        <f ca="1">MATCH(Table6[POINTER],MG_3[Column3],0)</f>
        <v>#N/A</v>
      </c>
      <c r="C335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tipeexcandycc5001144ls</v>
      </c>
      <c r="D3351" t="s">
        <v>3279</v>
      </c>
      <c r="E3351" s="1" t="s">
        <v>3359</v>
      </c>
      <c r="F3351">
        <v>0</v>
      </c>
      <c r="H3351">
        <f ca="1">_xlfn.IFNA(SUMIF(MG_3[Column3],Table6[POINTER],MG_3[TOTAL]),"")</f>
        <v>0</v>
      </c>
      <c r="I3351">
        <f ca="1">SUM(Table6[[#This Row],[AWAL]],Table6[[#This Row],[M_3]])</f>
        <v>0</v>
      </c>
    </row>
    <row r="3352" spans="2:9" hidden="1" x14ac:dyDescent="0.25">
      <c r="B3352" t="e">
        <f ca="1">MATCH(Table6[POINTER],MG_3[Column3],0)</f>
        <v>#N/A</v>
      </c>
      <c r="C335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tipeexcp82371440pc</v>
      </c>
      <c r="D3352" t="s">
        <v>3280</v>
      </c>
      <c r="E3352" s="1" t="s">
        <v>3353</v>
      </c>
      <c r="F3352">
        <v>0</v>
      </c>
      <c r="H3352">
        <f ca="1">_xlfn.IFNA(SUMIF(MG_3[Column3],Table6[POINTER],MG_3[TOTAL]),"")</f>
        <v>0</v>
      </c>
      <c r="I3352">
        <f ca="1">SUM(Table6[[#This Row],[AWAL]],Table6[[#This Row],[M_3]])</f>
        <v>0</v>
      </c>
    </row>
    <row r="3353" spans="2:9" hidden="1" x14ac:dyDescent="0.25">
      <c r="B3353" t="e">
        <f ca="1">MATCH(Table6[POINTER],MG_3[Column3],0)</f>
        <v>#N/A</v>
      </c>
      <c r="C335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tipeexcr8375x3d1box24pc36lsn</v>
      </c>
      <c r="D3353" t="s">
        <v>3281</v>
      </c>
      <c r="E3353" s="1" t="s">
        <v>3786</v>
      </c>
      <c r="F3353">
        <v>0</v>
      </c>
      <c r="H3353">
        <f ca="1">_xlfn.IFNA(SUMIF(MG_3[Column3],Table6[POINTER],MG_3[TOTAL]),"")</f>
        <v>0</v>
      </c>
      <c r="I3353">
        <f ca="1">SUM(Table6[[#This Row],[AWAL]],Table6[[#This Row],[M_3]])</f>
        <v>0</v>
      </c>
    </row>
    <row r="3354" spans="2:9" hidden="1" x14ac:dyDescent="0.25">
      <c r="B3354" t="e">
        <f ca="1">MATCH(Table6[POINTER],MG_3[Column3],0)</f>
        <v>#N/A</v>
      </c>
      <c r="C335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tipeexdebozz01048lsn</v>
      </c>
      <c r="D3354" t="s">
        <v>3282</v>
      </c>
      <c r="E3354" s="1" t="s">
        <v>3533</v>
      </c>
      <c r="F3354">
        <v>0</v>
      </c>
      <c r="H3354">
        <f ca="1">_xlfn.IFNA(SUMIF(MG_3[Column3],Table6[POINTER],MG_3[TOTAL]),"")</f>
        <v>0</v>
      </c>
      <c r="I3354">
        <f ca="1">SUM(Table6[[#This Row],[AWAL]],Table6[[#This Row],[M_3]])</f>
        <v>0</v>
      </c>
    </row>
    <row r="3355" spans="2:9" hidden="1" x14ac:dyDescent="0.25">
      <c r="B3355" t="e">
        <f ca="1">MATCH(Table6[POINTER],MG_3[Column3],0)</f>
        <v>#N/A</v>
      </c>
      <c r="C335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tipeexdebozz01348lsn</v>
      </c>
      <c r="D3355" t="s">
        <v>3283</v>
      </c>
      <c r="E3355" s="1" t="s">
        <v>3533</v>
      </c>
      <c r="F3355">
        <v>0</v>
      </c>
      <c r="H3355">
        <f ca="1">_xlfn.IFNA(SUMIF(MG_3[Column3],Table6[POINTER],MG_3[TOTAL]),"")</f>
        <v>0</v>
      </c>
      <c r="I3355">
        <f ca="1">SUM(Table6[[#This Row],[AWAL]],Table6[[#This Row],[M_3]])</f>
        <v>0</v>
      </c>
    </row>
    <row r="3356" spans="2:9" hidden="1" x14ac:dyDescent="0.25">
      <c r="B3356" t="e">
        <f ca="1">MATCH(Table6[POINTER],MG_3[Column3],0)</f>
        <v>#N/A</v>
      </c>
      <c r="C335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tipeexdebozzct00596lsn</v>
      </c>
      <c r="D3356" t="s">
        <v>3284</v>
      </c>
      <c r="E3356" s="1" t="s">
        <v>3469</v>
      </c>
      <c r="F3356">
        <v>0</v>
      </c>
      <c r="H3356">
        <f ca="1">_xlfn.IFNA(SUMIF(MG_3[Column3],Table6[POINTER],MG_3[TOTAL]),"")</f>
        <v>0</v>
      </c>
      <c r="I3356">
        <f ca="1">SUM(Table6[[#This Row],[AWAL]],Table6[[#This Row],[M_3]])</f>
        <v>0</v>
      </c>
    </row>
    <row r="3357" spans="2:9" hidden="1" x14ac:dyDescent="0.25">
      <c r="B3357" t="e">
        <f ca="1">MATCH(Table6[POINTER],MG_3[Column3],0)</f>
        <v>#N/A</v>
      </c>
      <c r="C3357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tipeexdms30136lsn</v>
      </c>
      <c r="D3357" t="s">
        <v>3285</v>
      </c>
      <c r="E3357" s="1" t="s">
        <v>3786</v>
      </c>
      <c r="F3357">
        <v>0</v>
      </c>
      <c r="H3357">
        <f ca="1">_xlfn.IFNA(SUMIF(MG_3[Column3],Table6[POINTER],MG_3[TOTAL]),"")</f>
        <v>0</v>
      </c>
      <c r="I3357">
        <f ca="1">SUM(Table6[[#This Row],[AWAL]],Table6[[#This Row],[M_3]])</f>
        <v>0</v>
      </c>
    </row>
    <row r="3358" spans="2:9" hidden="1" x14ac:dyDescent="0.25">
      <c r="B3358" t="e">
        <f ca="1">MATCH(Table6[POINTER],MG_3[Column3],0)</f>
        <v>#N/A</v>
      </c>
      <c r="C3358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tipeexdms336432pc</v>
      </c>
      <c r="D3358" t="s">
        <v>3286</v>
      </c>
      <c r="E3358" s="1" t="s">
        <v>3630</v>
      </c>
      <c r="F3358">
        <v>0</v>
      </c>
      <c r="H3358">
        <f ca="1">_xlfn.IFNA(SUMIF(MG_3[Column3],Table6[POINTER],MG_3[TOTAL]),"")</f>
        <v>0</v>
      </c>
      <c r="I3358">
        <f ca="1">SUM(Table6[[#This Row],[AWAL]],Table6[[#This Row],[M_3]])</f>
        <v>0</v>
      </c>
    </row>
    <row r="3359" spans="2:9" hidden="1" x14ac:dyDescent="0.25">
      <c r="B3359" t="e">
        <f ca="1">MATCH(Table6[POINTER],MG_3[Column3],0)</f>
        <v>#N/A</v>
      </c>
      <c r="C3359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tipeexdt5050436ls</v>
      </c>
      <c r="D3359" t="s">
        <v>3287</v>
      </c>
      <c r="E3359" s="1" t="s">
        <v>3390</v>
      </c>
      <c r="F3359">
        <v>0</v>
      </c>
      <c r="H3359">
        <f ca="1">_xlfn.IFNA(SUMIF(MG_3[Column3],Table6[POINTER],MG_3[TOTAL]),"")</f>
        <v>0</v>
      </c>
      <c r="I3359">
        <f ca="1">SUM(Table6[[#This Row],[AWAL]],Table6[[#This Row],[M_3]])</f>
        <v>0</v>
      </c>
    </row>
    <row r="3360" spans="2:9" hidden="1" x14ac:dyDescent="0.25">
      <c r="B3360" t="e">
        <f ca="1">MATCH(Table6[POINTER],MG_3[Column3],0)</f>
        <v>#N/A</v>
      </c>
      <c r="C3360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tipeexkc20881440</v>
      </c>
      <c r="D3360" t="s">
        <v>3288</v>
      </c>
      <c r="E3360" s="1">
        <v>1440</v>
      </c>
      <c r="F3360">
        <v>0</v>
      </c>
      <c r="H3360">
        <f ca="1">_xlfn.IFNA(SUMIF(MG_3[Column3],Table6[POINTER],MG_3[TOTAL]),"")</f>
        <v>0</v>
      </c>
      <c r="I3360">
        <f ca="1">SUM(Table6[[#This Row],[AWAL]],Table6[[#This Row],[M_3]])</f>
        <v>0</v>
      </c>
    </row>
    <row r="3361" spans="2:9" hidden="1" x14ac:dyDescent="0.25">
      <c r="B3361" t="e">
        <f ca="1">MATCH(Table6[POINTER],MG_3[Column3],0)</f>
        <v>#N/A</v>
      </c>
      <c r="C3361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tipeexkertas7013mini192lsn</v>
      </c>
      <c r="D3361" t="s">
        <v>3289</v>
      </c>
      <c r="E3361" s="1" t="s">
        <v>3471</v>
      </c>
      <c r="F3361">
        <v>0</v>
      </c>
      <c r="H3361">
        <f ca="1">_xlfn.IFNA(SUMIF(MG_3[Column3],Table6[POINTER],MG_3[TOTAL]),"")</f>
        <v>0</v>
      </c>
      <c r="I3361">
        <f ca="1">SUM(Table6[[#This Row],[AWAL]],Table6[[#This Row],[M_3]])</f>
        <v>0</v>
      </c>
    </row>
    <row r="3362" spans="2:9" hidden="1" x14ac:dyDescent="0.25">
      <c r="B3362" t="e">
        <f ca="1">MATCH(Table6[POINTER],MG_3[Column3],0)</f>
        <v>#N/A</v>
      </c>
      <c r="C3362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tipeexkertas7013mini2304pc</v>
      </c>
      <c r="D3362" t="s">
        <v>3289</v>
      </c>
      <c r="E3362" s="1" t="s">
        <v>3712</v>
      </c>
      <c r="F3362">
        <v>0</v>
      </c>
      <c r="H3362">
        <f ca="1">_xlfn.IFNA(SUMIF(MG_3[Column3],Table6[POINTER],MG_3[TOTAL]),"")</f>
        <v>0</v>
      </c>
      <c r="I3362">
        <f ca="1">SUM(Table6[[#This Row],[AWAL]],Table6[[#This Row],[M_3]])</f>
        <v>0</v>
      </c>
    </row>
    <row r="3363" spans="2:9" hidden="1" x14ac:dyDescent="0.25">
      <c r="B3363" t="e">
        <f ca="1">MATCH(Table6[POINTER],MG_3[Column3],0)</f>
        <v>#N/A</v>
      </c>
      <c r="C3363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tipeexkertas914736lsn</v>
      </c>
      <c r="D3363" t="s">
        <v>3290</v>
      </c>
      <c r="E3363" s="1" t="s">
        <v>3786</v>
      </c>
      <c r="F3363">
        <v>0</v>
      </c>
      <c r="H3363">
        <f ca="1">_xlfn.IFNA(SUMIF(MG_3[Column3],Table6[POINTER],MG_3[TOTAL]),"")</f>
        <v>0</v>
      </c>
      <c r="I3363">
        <f ca="1">SUM(Table6[[#This Row],[AWAL]],Table6[[#This Row],[M_3]])</f>
        <v>0</v>
      </c>
    </row>
    <row r="3364" spans="2:9" hidden="1" x14ac:dyDescent="0.25">
      <c r="B3364" t="e">
        <f ca="1">MATCH(Table6[POINTER],MG_3[Column3],0)</f>
        <v>#N/A</v>
      </c>
      <c r="C336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tipeexmicrotop73748lsn</v>
      </c>
      <c r="D3364" t="s">
        <v>3291</v>
      </c>
      <c r="E3364" s="1" t="s">
        <v>3533</v>
      </c>
      <c r="F3364">
        <v>0</v>
      </c>
      <c r="H3364">
        <f ca="1">_xlfn.IFNA(SUMIF(MG_3[Column3],Table6[POINTER],MG_3[TOTAL]),"")</f>
        <v>0</v>
      </c>
      <c r="I3364">
        <f ca="1">SUM(Table6[[#This Row],[AWAL]],Table6[[#This Row],[M_3]])</f>
        <v>0</v>
      </c>
    </row>
    <row r="3365" spans="2:9" hidden="1" x14ac:dyDescent="0.25">
      <c r="B3365" t="e">
        <f ca="1">MATCH(Table6[POINTER],MG_3[Column3],0)</f>
        <v>#N/A</v>
      </c>
      <c r="C3365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tipeexsenter5012smurf576pc</v>
      </c>
      <c r="D3365" t="s">
        <v>3292</v>
      </c>
      <c r="E3365" s="1" t="s">
        <v>3349</v>
      </c>
      <c r="F3365">
        <v>0</v>
      </c>
      <c r="H3365">
        <f ca="1">_xlfn.IFNA(SUMIF(MG_3[Column3],Table6[POINTER],MG_3[TOTAL]),"")</f>
        <v>0</v>
      </c>
      <c r="I3365">
        <f ca="1">SUM(Table6[[#This Row],[AWAL]],Table6[[#This Row],[M_3]])</f>
        <v>0</v>
      </c>
    </row>
    <row r="3366" spans="2:9" hidden="1" x14ac:dyDescent="0.25">
      <c r="B3366" t="e">
        <f ca="1">MATCH(Table6[POINTER],MG_3[Column3],0)</f>
        <v>#N/A</v>
      </c>
      <c r="C3366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tipeexxdm7524816box</v>
      </c>
      <c r="D3366" t="s">
        <v>3293</v>
      </c>
      <c r="E3366" s="1" t="s">
        <v>3443</v>
      </c>
      <c r="F3366">
        <v>0</v>
      </c>
      <c r="H3366">
        <f ca="1">_xlfn.IFNA(SUMIF(MG_3[Column3],Table6[POINTER],MG_3[TOTAL]),"")</f>
        <v>0</v>
      </c>
      <c r="I3366">
        <f ca="1">SUM(Table6[[#This Row],[AWAL]],Table6[[#This Row],[M_3]])</f>
        <v>0</v>
      </c>
    </row>
    <row r="3367" spans="2:9" hidden="1" x14ac:dyDescent="0.25">
      <c r="B3367" t="e">
        <f ca="1">MATCH(Table6[POINTER],MG_3[Column3],0)</f>
        <v>#N/A</v>
      </c>
      <c r="C3367" t="str">
        <f>LOWER(SUBSTITUTE(SUBSTITUTE(SUBSTITUTE(SUBSTITUTE(SUBSTITUTE(SUBSTITUTE(SUBSTITUTE(SUBSTITUTE(SUBSTITUTE(Table6[[#This Row],[NAMA BARANG]]&amp;Table6[[#This Row],[KET]]," ",),".",""),"-",""),"(",""),")",""),",",""),"/",""),"""",""),"+",""))</f>
        <v>watercolourvancoca1109ml120pc</v>
      </c>
      <c r="D3367" t="s">
        <v>3294</v>
      </c>
      <c r="E3367" s="1" t="s">
        <v>3385</v>
      </c>
      <c r="F3367">
        <v>0</v>
      </c>
      <c r="H3367">
        <f ca="1">_xlfn.IFNA(SUMIF(MG_3[Column3],Table6[POINTER],MG_3[TOTAL]),"")</f>
        <v>0</v>
      </c>
      <c r="I3367">
        <f ca="1">SUM(Table6[[#This Row],[AWAL]],Table6[[#This Row],[M_3]])</f>
        <v>0</v>
      </c>
    </row>
    <row r="3368" spans="2:9" hidden="1" x14ac:dyDescent="0.25">
      <c r="B3368" t="e">
        <f ca="1">MATCH(Table6[POINTER],MG_3[Column3],0)</f>
        <v>#N/A</v>
      </c>
      <c r="C3368" t="str">
        <f>LOWER(SUBSTITUTE(SUBSTITUTE(SUBSTITUTE(SUBSTITUTE(SUBSTITUTE(SUBSTITUTE(SUBSTITUTE(SUBSTITUTE(SUBSTITUTE(Table6[[#This Row],[NAMA BARANG]]&amp;Table6[[#This Row],[KET]]," ",),".",""),"-",""),"(",""),")",""),",",""),"/",""),"""",""),"+",""))</f>
        <v>wc110n120osama144pc</v>
      </c>
      <c r="D3368" t="s">
        <v>3295</v>
      </c>
      <c r="E3368" s="1" t="s">
        <v>3312</v>
      </c>
      <c r="F3368">
        <v>0</v>
      </c>
      <c r="H3368">
        <f ca="1">_xlfn.IFNA(SUMIF(MG_3[Column3],Table6[POINTER],MG_3[TOTAL]),"")</f>
        <v>0</v>
      </c>
      <c r="I3368">
        <f ca="1">SUM(Table6[[#This Row],[AWAL]],Table6[[#This Row],[M_3]])</f>
        <v>0</v>
      </c>
    </row>
    <row r="3369" spans="2:9" hidden="1" x14ac:dyDescent="0.25">
      <c r="B3369" s="4" t="e">
        <f ca="1">MATCH(Table6[POINTER],MG_3[Column3],0)</f>
        <v>#N/A</v>
      </c>
      <c r="C336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asahanjkb2360box</v>
      </c>
      <c r="D3369" t="s">
        <v>3827</v>
      </c>
      <c r="E3369" s="1" t="s">
        <v>3516</v>
      </c>
      <c r="F3369">
        <v>0</v>
      </c>
      <c r="G3369" t="s">
        <v>3813</v>
      </c>
      <c r="H3369" s="4">
        <f ca="1">_xlfn.IFNA(SUMIF(MG_3[Column3],Table6[POINTER],MG_3[TOTAL]),"")</f>
        <v>0</v>
      </c>
      <c r="I3369" s="4">
        <f ca="1">SUM(Table6[[#This Row],[AWAL]],Table6[[#This Row],[M_3]])</f>
        <v>0</v>
      </c>
    </row>
    <row r="3370" spans="2:9" hidden="1" x14ac:dyDescent="0.25">
      <c r="B3370" s="4" t="e">
        <f ca="1">MATCH(Table6[POINTER],MG_3[Column3],0)</f>
        <v>#N/A</v>
      </c>
      <c r="C337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asahanjksp36280box</v>
      </c>
      <c r="D3370" t="s">
        <v>3828</v>
      </c>
      <c r="E3370" s="1" t="s">
        <v>3512</v>
      </c>
      <c r="F3370">
        <v>0</v>
      </c>
      <c r="G3370" t="s">
        <v>3813</v>
      </c>
      <c r="H3370" s="4">
        <f ca="1">_xlfn.IFNA(SUMIF(MG_3[Column3],Table6[POINTER],MG_3[TOTAL]),"")</f>
        <v>0</v>
      </c>
      <c r="I3370" s="4">
        <f ca="1">SUM(Table6[[#This Row],[AWAL]],Table6[[#This Row],[M_3]])</f>
        <v>0</v>
      </c>
    </row>
    <row r="3371" spans="2:9" hidden="1" x14ac:dyDescent="0.25">
      <c r="B3371" s="4" t="e">
        <f ca="1">MATCH(Table6[POINTER],MG_3[Column3],0)</f>
        <v>#N/A</v>
      </c>
      <c r="C337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asahankenkof4ft72</v>
      </c>
      <c r="D3371" t="s">
        <v>3829</v>
      </c>
      <c r="E3371" s="1">
        <v>72</v>
      </c>
      <c r="F3371">
        <v>0</v>
      </c>
      <c r="G3371" t="s">
        <v>3813</v>
      </c>
      <c r="H3371" s="4">
        <f ca="1">_xlfn.IFNA(SUMIF(MG_3[Column3],Table6[POINTER],MG_3[TOTAL]),"")</f>
        <v>0</v>
      </c>
      <c r="I3371" s="4">
        <f ca="1">SUM(Table6[[#This Row],[AWAL]],Table6[[#This Row],[M_3]])</f>
        <v>0</v>
      </c>
    </row>
    <row r="3372" spans="2:9" hidden="1" x14ac:dyDescent="0.25">
      <c r="B3372" s="4" t="e">
        <f ca="1">MATCH(Table6[POINTER],MG_3[Column3],0)</f>
        <v>#N/A</v>
      </c>
      <c r="C337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binderclip105jk60gr</v>
      </c>
      <c r="D3372" t="s">
        <v>3830</v>
      </c>
      <c r="E3372" s="1" t="s">
        <v>4273</v>
      </c>
      <c r="F3372">
        <v>0</v>
      </c>
      <c r="G3372" t="s">
        <v>3813</v>
      </c>
      <c r="H3372" s="4">
        <f ca="1">_xlfn.IFNA(SUMIF(MG_3[Column3],Table6[POINTER],MG_3[TOTAL]),"")</f>
        <v>0</v>
      </c>
      <c r="I3372" s="4">
        <f ca="1">SUM(Table6[[#This Row],[AWAL]],Table6[[#This Row],[M_3]])</f>
        <v>0</v>
      </c>
    </row>
    <row r="3373" spans="2:9" hidden="1" x14ac:dyDescent="0.25">
      <c r="B3373" s="4" t="e">
        <f ca="1">MATCH(Table6[POINTER],MG_3[Column3],0)</f>
        <v>#N/A</v>
      </c>
      <c r="C337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binderclip107jk50gr</v>
      </c>
      <c r="D3373" t="s">
        <v>3831</v>
      </c>
      <c r="E3373" s="1" t="s">
        <v>4274</v>
      </c>
      <c r="F3373">
        <v>0</v>
      </c>
      <c r="G3373" t="s">
        <v>3813</v>
      </c>
      <c r="H3373" s="4">
        <f ca="1">_xlfn.IFNA(SUMIF(MG_3[Column3],Table6[POINTER],MG_3[TOTAL]),"")</f>
        <v>0</v>
      </c>
      <c r="I3373" s="4">
        <f ca="1">SUM(Table6[[#This Row],[AWAL]],Table6[[#This Row],[M_3]])</f>
        <v>0</v>
      </c>
    </row>
    <row r="3374" spans="2:9" hidden="1" x14ac:dyDescent="0.25">
      <c r="B3374" s="4" t="e">
        <f ca="1">MATCH(Table6[POINTER],MG_3[Column3],0)</f>
        <v>#N/A</v>
      </c>
      <c r="C337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binderclip111jk30gr</v>
      </c>
      <c r="D3374" t="s">
        <v>3832</v>
      </c>
      <c r="E3374" s="1" t="s">
        <v>3647</v>
      </c>
      <c r="F3374">
        <v>0</v>
      </c>
      <c r="G3374" t="s">
        <v>3813</v>
      </c>
      <c r="H3374" s="4">
        <f ca="1">_xlfn.IFNA(SUMIF(MG_3[Column3],Table6[POINTER],MG_3[TOTAL]),"")</f>
        <v>0</v>
      </c>
      <c r="I3374" s="4">
        <f ca="1">SUM(Table6[[#This Row],[AWAL]],Table6[[#This Row],[M_3]])</f>
        <v>0</v>
      </c>
    </row>
    <row r="3375" spans="2:9" hidden="1" x14ac:dyDescent="0.25">
      <c r="B3375" s="4" t="e">
        <f ca="1">MATCH(Table6[POINTER],MG_3[Column3],0)</f>
        <v>#N/A</v>
      </c>
      <c r="C337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binderclip155jk20grs</v>
      </c>
      <c r="D3375" t="s">
        <v>3833</v>
      </c>
      <c r="E3375" s="1" t="s">
        <v>3467</v>
      </c>
      <c r="F3375">
        <v>0</v>
      </c>
      <c r="G3375" t="s">
        <v>3813</v>
      </c>
      <c r="H3375" s="4">
        <f ca="1">_xlfn.IFNA(SUMIF(MG_3[Column3],Table6[POINTER],MG_3[TOTAL]),"")</f>
        <v>0</v>
      </c>
      <c r="I3375" s="4">
        <f ca="1">SUM(Table6[[#This Row],[AWAL]],Table6[[#This Row],[M_3]])</f>
        <v>0</v>
      </c>
    </row>
    <row r="3376" spans="2:9" hidden="1" x14ac:dyDescent="0.25">
      <c r="B3376" s="4" t="e">
        <f ca="1">MATCH(Table6[POINTER],MG_3[Column3],0)</f>
        <v>#N/A</v>
      </c>
      <c r="C337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binderclip200jk10gr</v>
      </c>
      <c r="D3376" t="s">
        <v>3834</v>
      </c>
      <c r="E3376" s="1" t="s">
        <v>4275</v>
      </c>
      <c r="F3376">
        <v>2</v>
      </c>
      <c r="G3376" t="s">
        <v>3813</v>
      </c>
      <c r="H3376" s="4">
        <f ca="1">_xlfn.IFNA(SUMIF(MG_3[Column3],Table6[POINTER],MG_3[TOTAL]),"")</f>
        <v>0</v>
      </c>
      <c r="I3376" s="4">
        <f ca="1">SUM(Table6[[#This Row],[AWAL]],Table6[[#This Row],[M_3]])</f>
        <v>2</v>
      </c>
    </row>
    <row r="3377" spans="2:9" hidden="1" x14ac:dyDescent="0.25">
      <c r="B3377" s="4" t="e">
        <f ca="1">MATCH(Table6[POINTER],MG_3[Column3],0)</f>
        <v>#N/A</v>
      </c>
      <c r="C337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binderclip260jk5grs</v>
      </c>
      <c r="D3377" t="s">
        <v>3835</v>
      </c>
      <c r="E3377" s="1" t="s">
        <v>4276</v>
      </c>
      <c r="F3377">
        <v>0</v>
      </c>
      <c r="G3377" t="s">
        <v>3813</v>
      </c>
      <c r="H3377" s="4">
        <f ca="1">_xlfn.IFNA(SUMIF(MG_3[Column3],Table6[POINTER],MG_3[TOTAL]),"")</f>
        <v>0</v>
      </c>
      <c r="I3377" s="4">
        <f ca="1">SUM(Table6[[#This Row],[AWAL]],Table6[[#This Row],[M_3]])</f>
        <v>0</v>
      </c>
    </row>
    <row r="3378" spans="2:9" hidden="1" x14ac:dyDescent="0.25">
      <c r="B3378" s="4" t="e">
        <f ca="1">MATCH(Table6[POINTER],MG_3[Column3],0)</f>
        <v>#N/A</v>
      </c>
      <c r="C337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binderclip300jk2grs</v>
      </c>
      <c r="D3378" t="s">
        <v>3836</v>
      </c>
      <c r="E3378" s="1" t="s">
        <v>4277</v>
      </c>
      <c r="F3378">
        <v>1</v>
      </c>
      <c r="G3378" t="s">
        <v>3813</v>
      </c>
      <c r="H3378" s="4">
        <f ca="1">_xlfn.IFNA(SUMIF(MG_3[Column3],Table6[POINTER],MG_3[TOTAL]),"")</f>
        <v>0</v>
      </c>
      <c r="I3378" s="4">
        <f ca="1">SUM(Table6[[#This Row],[AWAL]],Table6[[#This Row],[M_3]])</f>
        <v>1</v>
      </c>
    </row>
    <row r="3379" spans="2:9" hidden="1" x14ac:dyDescent="0.25">
      <c r="B3379" s="4" t="e">
        <f ca="1">MATCH(Table6[POINTER],MG_3[Column3],0)</f>
        <v>#N/A</v>
      </c>
      <c r="C337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binderclipjk2803grs</v>
      </c>
      <c r="D3379" t="s">
        <v>3837</v>
      </c>
      <c r="E3379" s="1" t="s">
        <v>4278</v>
      </c>
      <c r="F3379">
        <v>0</v>
      </c>
      <c r="G3379" t="s">
        <v>3813</v>
      </c>
      <c r="H3379" s="4">
        <f ca="1">_xlfn.IFNA(SUMIF(MG_3[Column3],Table6[POINTER],MG_3[TOTAL]),"")</f>
        <v>0</v>
      </c>
      <c r="I3379" s="4">
        <f ca="1">SUM(Table6[[#This Row],[AWAL]],Table6[[#This Row],[M_3]])</f>
        <v>0</v>
      </c>
    </row>
    <row r="3380" spans="2:9" hidden="1" x14ac:dyDescent="0.25">
      <c r="B3380" s="4" t="e">
        <f ca="1">MATCH(Table6[POINTER],MG_3[Column3],0)</f>
        <v>#N/A</v>
      </c>
      <c r="C338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binderclipkenkono10550grs</v>
      </c>
      <c r="D3380" t="s">
        <v>3838</v>
      </c>
      <c r="E3380" s="1" t="s">
        <v>4279</v>
      </c>
      <c r="F3380">
        <v>2</v>
      </c>
      <c r="G3380" t="s">
        <v>3813</v>
      </c>
      <c r="H3380" s="4">
        <f ca="1">_xlfn.IFNA(SUMIF(MG_3[Column3],Table6[POINTER],MG_3[TOTAL]),"")</f>
        <v>0</v>
      </c>
      <c r="I3380" s="4">
        <f ca="1">SUM(Table6[[#This Row],[AWAL]],Table6[[#This Row],[M_3]])</f>
        <v>2</v>
      </c>
    </row>
    <row r="3381" spans="2:9" hidden="1" x14ac:dyDescent="0.25">
      <c r="B3381" s="4" t="e">
        <f ca="1">MATCH(Table6[POINTER],MG_3[Column3],0)</f>
        <v>#N/A</v>
      </c>
      <c r="C338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binderclipkenkono10750grs</v>
      </c>
      <c r="D3381" t="s">
        <v>3839</v>
      </c>
      <c r="E3381" s="1" t="s">
        <v>4279</v>
      </c>
      <c r="F3381">
        <v>3</v>
      </c>
      <c r="G3381" t="s">
        <v>3813</v>
      </c>
      <c r="H3381" s="4">
        <f ca="1">_xlfn.IFNA(SUMIF(MG_3[Column3],Table6[POINTER],MG_3[TOTAL]),"")</f>
        <v>0</v>
      </c>
      <c r="I3381" s="4">
        <f ca="1">SUM(Table6[[#This Row],[AWAL]],Table6[[#This Row],[M_3]])</f>
        <v>3</v>
      </c>
    </row>
    <row r="3382" spans="2:9" hidden="1" x14ac:dyDescent="0.25">
      <c r="B3382" s="4" t="e">
        <f ca="1">MATCH(Table6[POINTER],MG_3[Column3],0)</f>
        <v>#N/A</v>
      </c>
      <c r="C338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binderclipkenkono11130grs</v>
      </c>
      <c r="D3382" t="s">
        <v>3840</v>
      </c>
      <c r="E3382" s="1" t="s">
        <v>3774</v>
      </c>
      <c r="F3382">
        <v>0</v>
      </c>
      <c r="G3382" t="s">
        <v>3813</v>
      </c>
      <c r="H3382" s="4">
        <f ca="1">_xlfn.IFNA(SUMIF(MG_3[Column3],Table6[POINTER],MG_3[TOTAL]),"")</f>
        <v>0</v>
      </c>
      <c r="I3382" s="4">
        <f ca="1">SUM(Table6[[#This Row],[AWAL]],Table6[[#This Row],[M_3]])</f>
        <v>0</v>
      </c>
    </row>
    <row r="3383" spans="2:9" hidden="1" x14ac:dyDescent="0.25">
      <c r="B3383" s="4" t="e">
        <f ca="1">MATCH(Table6[POINTER],MG_3[Column3],0)</f>
        <v>#N/A</v>
      </c>
      <c r="C338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binderclipkenkono15520grs</v>
      </c>
      <c r="D3383" t="s">
        <v>3841</v>
      </c>
      <c r="E3383" s="1" t="s">
        <v>3467</v>
      </c>
      <c r="F3383">
        <v>0</v>
      </c>
      <c r="G3383" t="s">
        <v>3813</v>
      </c>
      <c r="H3383" s="4">
        <f ca="1">_xlfn.IFNA(SUMIF(MG_3[Column3],Table6[POINTER],MG_3[TOTAL]),"")</f>
        <v>0</v>
      </c>
      <c r="I3383" s="4">
        <f ca="1">SUM(Table6[[#This Row],[AWAL]],Table6[[#This Row],[M_3]])</f>
        <v>0</v>
      </c>
    </row>
    <row r="3384" spans="2:9" hidden="1" x14ac:dyDescent="0.25">
      <c r="B3384" s="4" t="e">
        <f ca="1">MATCH(Table6[POINTER],MG_3[Column3],0)</f>
        <v>#N/A</v>
      </c>
      <c r="C338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binderclipkenkono20010grs</v>
      </c>
      <c r="D3384" t="s">
        <v>3842</v>
      </c>
      <c r="E3384" s="1" t="s">
        <v>4280</v>
      </c>
      <c r="F3384">
        <v>3</v>
      </c>
      <c r="G3384" t="s">
        <v>3813</v>
      </c>
      <c r="H3384" s="4">
        <f ca="1">_xlfn.IFNA(SUMIF(MG_3[Column3],Table6[POINTER],MG_3[TOTAL]),"")</f>
        <v>0</v>
      </c>
      <c r="I3384" s="4">
        <f ca="1">SUM(Table6[[#This Row],[AWAL]],Table6[[#This Row],[M_3]])</f>
        <v>3</v>
      </c>
    </row>
    <row r="3385" spans="2:9" hidden="1" x14ac:dyDescent="0.25">
      <c r="B3385" s="4" t="e">
        <f ca="1">MATCH(Table6[POINTER],MG_3[Column3],0)</f>
        <v>#N/A</v>
      </c>
      <c r="C338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binderclipkenkono2605grs</v>
      </c>
      <c r="D3385" t="s">
        <v>3843</v>
      </c>
      <c r="E3385" s="1" t="s">
        <v>4276</v>
      </c>
      <c r="F3385">
        <v>1</v>
      </c>
      <c r="G3385" t="s">
        <v>3813</v>
      </c>
      <c r="H3385" s="4">
        <f ca="1">_xlfn.IFNA(SUMIF(MG_3[Column3],Table6[POINTER],MG_3[TOTAL]),"")</f>
        <v>0</v>
      </c>
      <c r="I3385" s="4">
        <f ca="1">SUM(Table6[[#This Row],[AWAL]],Table6[[#This Row],[M_3]])</f>
        <v>1</v>
      </c>
    </row>
    <row r="3386" spans="2:9" hidden="1" x14ac:dyDescent="0.25">
      <c r="B3386" s="4" t="e">
        <f ca="1">MATCH(Table6[POINTER],MG_3[Column3],0)</f>
        <v>#N/A</v>
      </c>
      <c r="C338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binderclipkenkono2803grs</v>
      </c>
      <c r="D3386" t="s">
        <v>3844</v>
      </c>
      <c r="E3386" s="1" t="s">
        <v>4278</v>
      </c>
      <c r="F3386">
        <v>0</v>
      </c>
      <c r="G3386" t="s">
        <v>3813</v>
      </c>
      <c r="H3386" s="4">
        <f ca="1">_xlfn.IFNA(SUMIF(MG_3[Column3],Table6[POINTER],MG_3[TOTAL]),"")</f>
        <v>0</v>
      </c>
      <c r="I3386" s="4">
        <f ca="1">SUM(Table6[[#This Row],[AWAL]],Table6[[#This Row],[M_3]])</f>
        <v>0</v>
      </c>
    </row>
    <row r="3387" spans="2:9" hidden="1" x14ac:dyDescent="0.25">
      <c r="B3387" s="4" t="e">
        <f ca="1">MATCH(Table6[POINTER],MG_3[Column3],0)</f>
        <v>#N/A</v>
      </c>
      <c r="C338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binderclipkenkono28072box6</v>
      </c>
      <c r="D3387" t="s">
        <v>3844</v>
      </c>
      <c r="E3387" s="1" t="s">
        <v>4281</v>
      </c>
      <c r="F3387">
        <v>2</v>
      </c>
      <c r="G3387" t="s">
        <v>3813</v>
      </c>
      <c r="H3387" s="4">
        <f ca="1">_xlfn.IFNA(SUMIF(MG_3[Column3],Table6[POINTER],MG_3[TOTAL]),"")</f>
        <v>0</v>
      </c>
      <c r="I3387" s="4">
        <f ca="1">SUM(Table6[[#This Row],[AWAL]],Table6[[#This Row],[M_3]])</f>
        <v>2</v>
      </c>
    </row>
    <row r="3388" spans="2:9" hidden="1" x14ac:dyDescent="0.25">
      <c r="B3388" s="4" t="e">
        <f ca="1">MATCH(Table6[POINTER],MG_3[Column3],0)</f>
        <v>#N/A</v>
      </c>
      <c r="C338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binderclipkenkono30048box288</v>
      </c>
      <c r="D3388" t="s">
        <v>3845</v>
      </c>
      <c r="E3388" s="1" t="s">
        <v>4282</v>
      </c>
      <c r="F3388">
        <v>3</v>
      </c>
      <c r="G3388" t="s">
        <v>3813</v>
      </c>
      <c r="H3388" s="4">
        <f ca="1">_xlfn.IFNA(SUMIF(MG_3[Column3],Table6[POINTER],MG_3[TOTAL]),"")</f>
        <v>0</v>
      </c>
      <c r="I3388" s="4">
        <f ca="1">SUM(Table6[[#This Row],[AWAL]],Table6[[#This Row],[M_3]])</f>
        <v>3</v>
      </c>
    </row>
    <row r="3389" spans="2:9" hidden="1" x14ac:dyDescent="0.25">
      <c r="B3389" s="4" t="e">
        <f ca="1">MATCH(Table6[POINTER],MG_3[Column3],0)</f>
        <v>#N/A</v>
      </c>
      <c r="C338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bktamubatik29205lsn</v>
      </c>
      <c r="D3389" t="s">
        <v>3846</v>
      </c>
      <c r="E3389" s="1" t="s">
        <v>3492</v>
      </c>
      <c r="F3389">
        <v>0</v>
      </c>
      <c r="G3389" t="s">
        <v>3813</v>
      </c>
      <c r="H3389" s="4">
        <f ca="1">_xlfn.IFNA(SUMIF(MG_3[Column3],Table6[POINTER],MG_3[TOTAL]),"")</f>
        <v>0</v>
      </c>
      <c r="I3389" s="4">
        <f ca="1">SUM(Table6[[#This Row],[AWAL]],Table6[[#This Row],[M_3]])</f>
        <v>0</v>
      </c>
    </row>
    <row r="3390" spans="2:9" hidden="1" x14ac:dyDescent="0.25">
      <c r="B3390" s="4" t="e">
        <f ca="1">MATCH(Table6[POINTER],MG_3[Column3],0)</f>
        <v>#N/A</v>
      </c>
      <c r="C339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bna5416401campusjk72</v>
      </c>
      <c r="D3390" t="s">
        <v>3847</v>
      </c>
      <c r="E3390" s="1">
        <v>72</v>
      </c>
      <c r="F3390">
        <v>0</v>
      </c>
      <c r="G3390" t="s">
        <v>3813</v>
      </c>
      <c r="H3390" s="4">
        <f ca="1">_xlfn.IFNA(SUMIF(MG_3[Column3],Table6[POINTER],MG_3[TOTAL]),"")</f>
        <v>0</v>
      </c>
      <c r="I3390" s="4">
        <f ca="1">SUM(Table6[[#This Row],[AWAL]],Table6[[#This Row],[M_3]])</f>
        <v>0</v>
      </c>
    </row>
    <row r="3391" spans="2:9" hidden="1" x14ac:dyDescent="0.25">
      <c r="B3391" s="4" t="e">
        <f ca="1">MATCH(Table6[POINTER],MG_3[Column3],0)</f>
        <v>#N/A</v>
      </c>
      <c r="C339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bna5517jk72</v>
      </c>
      <c r="D3391" t="s">
        <v>3848</v>
      </c>
      <c r="E3391" s="1">
        <v>72</v>
      </c>
      <c r="F3391">
        <v>0</v>
      </c>
      <c r="G3391" t="s">
        <v>3813</v>
      </c>
      <c r="H3391" s="4">
        <f ca="1">_xlfn.IFNA(SUMIF(MG_3[Column3],Table6[POINTER],MG_3[TOTAL]),"")</f>
        <v>0</v>
      </c>
      <c r="I3391" s="4">
        <f ca="1">SUM(Table6[[#This Row],[AWAL]],Table6[[#This Row],[M_3]])</f>
        <v>0</v>
      </c>
    </row>
    <row r="3392" spans="2:9" hidden="1" x14ac:dyDescent="0.25">
      <c r="B3392" s="4" t="e">
        <f ca="1">MATCH(Table6[POINTER],MG_3[Column3],0)</f>
        <v>#N/A</v>
      </c>
      <c r="C339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bna5fancy511484jk72</v>
      </c>
      <c r="D3392" t="s">
        <v>3849</v>
      </c>
      <c r="E3392" s="1">
        <v>72</v>
      </c>
      <c r="F3392">
        <v>0</v>
      </c>
      <c r="G3392" t="s">
        <v>3813</v>
      </c>
      <c r="H3392" s="4">
        <f ca="1">_xlfn.IFNA(SUMIF(MG_3[Column3],Table6[POINTER],MG_3[TOTAL]),"")</f>
        <v>0</v>
      </c>
      <c r="I3392" s="4">
        <f ca="1">SUM(Table6[[#This Row],[AWAL]],Table6[[#This Row],[M_3]])</f>
        <v>0</v>
      </c>
    </row>
    <row r="3393" spans="2:9" hidden="1" x14ac:dyDescent="0.25">
      <c r="B3393" s="4" t="e">
        <f ca="1">MATCH(Table6[POINTER],MG_3[Column3],0)</f>
        <v>#N/A</v>
      </c>
      <c r="C339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bna5fancyjk72pc</v>
      </c>
      <c r="D3393" t="s">
        <v>3850</v>
      </c>
      <c r="E3393" s="1" t="s">
        <v>3384</v>
      </c>
      <c r="F3393">
        <v>0</v>
      </c>
      <c r="G3393" t="s">
        <v>3813</v>
      </c>
      <c r="H3393" s="4">
        <f ca="1">_xlfn.IFNA(SUMIF(MG_3[Column3],Table6[POINTER],MG_3[TOTAL]),"")</f>
        <v>0</v>
      </c>
      <c r="I3393" s="4">
        <f ca="1">SUM(Table6[[#This Row],[AWAL]],Table6[[#This Row],[M_3]])</f>
        <v>0</v>
      </c>
    </row>
    <row r="3394" spans="2:9" hidden="1" x14ac:dyDescent="0.25">
      <c r="B3394" s="4" t="e">
        <f ca="1">MATCH(Table6[POINTER],MG_3[Column3],0)</f>
        <v>#N/A</v>
      </c>
      <c r="C339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bna5jkcampuswarna72</v>
      </c>
      <c r="D3394" t="s">
        <v>3851</v>
      </c>
      <c r="E3394" s="1">
        <v>72</v>
      </c>
      <c r="F3394">
        <v>0</v>
      </c>
      <c r="G3394" t="s">
        <v>3813</v>
      </c>
      <c r="H3394" s="4">
        <f ca="1">_xlfn.IFNA(SUMIF(MG_3[Column3],Table6[POINTER],MG_3[TOTAL]),"")</f>
        <v>0</v>
      </c>
      <c r="I3394" s="4">
        <f ca="1">SUM(Table6[[#This Row],[AWAL]],Table6[[#This Row],[M_3]])</f>
        <v>0</v>
      </c>
    </row>
    <row r="3395" spans="2:9" hidden="1" x14ac:dyDescent="0.25">
      <c r="B3395" s="4" t="e">
        <f ca="1">MATCH(Table6[POINTER],MG_3[Column3],0)</f>
        <v>#N/A</v>
      </c>
      <c r="C339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bna5kenkocc83campus72</v>
      </c>
      <c r="D3395" t="s">
        <v>3852</v>
      </c>
      <c r="E3395" s="1">
        <v>72</v>
      </c>
      <c r="F3395">
        <v>0</v>
      </c>
      <c r="G3395" t="s">
        <v>3813</v>
      </c>
      <c r="H3395" s="4">
        <f ca="1">_xlfn.IFNA(SUMIF(MG_3[Column3],Table6[POINTER],MG_3[TOTAL]),"")</f>
        <v>0</v>
      </c>
      <c r="I3395" s="4">
        <f ca="1">SUM(Table6[[#This Row],[AWAL]],Table6[[#This Row],[M_3]])</f>
        <v>0</v>
      </c>
    </row>
    <row r="3396" spans="2:9" hidden="1" x14ac:dyDescent="0.25">
      <c r="B3396" s="4" t="e">
        <f ca="1">MATCH(Table6[POINTER],MG_3[Column3],0)</f>
        <v>#N/A</v>
      </c>
      <c r="C339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bnb5campusjk72pc</v>
      </c>
      <c r="D3396" t="s">
        <v>3853</v>
      </c>
      <c r="E3396" s="1" t="s">
        <v>3384</v>
      </c>
      <c r="F3396">
        <v>0</v>
      </c>
      <c r="G3396" t="s">
        <v>3813</v>
      </c>
      <c r="H3396" s="4">
        <f ca="1">_xlfn.IFNA(SUMIF(MG_3[Column3],Table6[POINTER],MG_3[TOTAL]),"")</f>
        <v>0</v>
      </c>
      <c r="I3396" s="4">
        <f ca="1">SUM(Table6[[#This Row],[AWAL]],Table6[[#This Row],[M_3]])</f>
        <v>0</v>
      </c>
    </row>
    <row r="3397" spans="2:9" hidden="1" x14ac:dyDescent="0.25">
      <c r="B3397" s="4" t="e">
        <f ca="1">MATCH(Table6[POINTER],MG_3[Column3],0)</f>
        <v>#N/A</v>
      </c>
      <c r="C339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bnb5fancyjk72</v>
      </c>
      <c r="D3397" t="s">
        <v>3854</v>
      </c>
      <c r="E3397" s="1">
        <v>72</v>
      </c>
      <c r="F3397">
        <v>0</v>
      </c>
      <c r="G3397" t="s">
        <v>3813</v>
      </c>
      <c r="H3397" s="4">
        <f ca="1">_xlfn.IFNA(SUMIF(MG_3[Column3],Table6[POINTER],MG_3[TOTAL]),"")</f>
        <v>0</v>
      </c>
      <c r="I3397" s="4">
        <f ca="1">SUM(Table6[[#This Row],[AWAL]],Table6[[#This Row],[M_3]])</f>
        <v>0</v>
      </c>
    </row>
    <row r="3398" spans="2:9" hidden="1" x14ac:dyDescent="0.25">
      <c r="B3398" s="4" t="e">
        <f ca="1">MATCH(Table6[POINTER],MG_3[Column3],0)</f>
        <v>#N/A</v>
      </c>
      <c r="C339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bnkenkoa5bnppbcbasis72pcs</v>
      </c>
      <c r="D3398" t="s">
        <v>3855</v>
      </c>
      <c r="E3398" s="1" t="s">
        <v>3485</v>
      </c>
      <c r="F3398">
        <v>0</v>
      </c>
      <c r="G3398" t="s">
        <v>3813</v>
      </c>
      <c r="H3398" s="4">
        <f ca="1">_xlfn.IFNA(SUMIF(MG_3[Column3],Table6[POINTER],MG_3[TOTAL]),"")</f>
        <v>0</v>
      </c>
      <c r="I3398" s="4">
        <f ca="1">SUM(Table6[[#This Row],[AWAL]],Table6[[#This Row],[M_3]])</f>
        <v>0</v>
      </c>
    </row>
    <row r="3399" spans="2:9" hidden="1" x14ac:dyDescent="0.25">
      <c r="B3399" s="4" t="e">
        <f ca="1">MATCH(Table6[POINTER],MG_3[Column3],0)</f>
        <v>#N/A</v>
      </c>
      <c r="C339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bnkenkoa5bnpppcpastel72pcs</v>
      </c>
      <c r="D3399" t="s">
        <v>3856</v>
      </c>
      <c r="E3399" s="1" t="s">
        <v>3485</v>
      </c>
      <c r="F3399">
        <v>0</v>
      </c>
      <c r="G3399" t="s">
        <v>3813</v>
      </c>
      <c r="H3399" s="4">
        <f ca="1">_xlfn.IFNA(SUMIF(MG_3[Column3],Table6[POINTER],MG_3[TOTAL]),"")</f>
        <v>0</v>
      </c>
      <c r="I3399" s="4">
        <f ca="1">SUM(Table6[[#This Row],[AWAL]],Table6[[#This Row],[M_3]])</f>
        <v>0</v>
      </c>
    </row>
    <row r="3400" spans="2:9" hidden="1" x14ac:dyDescent="0.25">
      <c r="B3400" s="4" t="e">
        <f ca="1">MATCH(Table6[POINTER],MG_3[Column3],0)</f>
        <v>#N/A</v>
      </c>
      <c r="C340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bp265jk144lsn</v>
      </c>
      <c r="D3400" t="s">
        <v>3857</v>
      </c>
      <c r="E3400" s="1" t="s">
        <v>3444</v>
      </c>
      <c r="F3400">
        <v>0</v>
      </c>
      <c r="G3400" t="s">
        <v>3813</v>
      </c>
      <c r="H3400" s="4">
        <f ca="1">_xlfn.IFNA(SUMIF(MG_3[Column3],Table6[POINTER],MG_3[TOTAL]),"")</f>
        <v>0</v>
      </c>
      <c r="I3400" s="4">
        <f ca="1">SUM(Table6[[#This Row],[AWAL]],Table6[[#This Row],[M_3]])</f>
        <v>0</v>
      </c>
    </row>
    <row r="3401" spans="2:9" hidden="1" x14ac:dyDescent="0.25">
      <c r="B3401" s="4" t="e">
        <f ca="1">MATCH(Table6[POINTER],MG_3[Column3],0)</f>
        <v>#N/A</v>
      </c>
      <c r="C340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bp266jk144lsn</v>
      </c>
      <c r="D3401" t="s">
        <v>3858</v>
      </c>
      <c r="E3401" s="1" t="s">
        <v>3444</v>
      </c>
      <c r="F3401">
        <v>0</v>
      </c>
      <c r="G3401" t="s">
        <v>3813</v>
      </c>
      <c r="H3401" s="4">
        <f ca="1">_xlfn.IFNA(SUMIF(MG_3[Column3],Table6[POINTER],MG_3[TOTAL]),"")</f>
        <v>0</v>
      </c>
      <c r="I3401" s="4">
        <f ca="1">SUM(Table6[[#This Row],[AWAL]],Table6[[#This Row],[M_3]])</f>
        <v>0</v>
      </c>
    </row>
    <row r="3402" spans="2:9" hidden="1" x14ac:dyDescent="0.25">
      <c r="B3402" s="4" t="e">
        <f ca="1">MATCH(Table6[POINTER],MG_3[Column3],0)</f>
        <v>#N/A</v>
      </c>
      <c r="C340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bp338jkbonus144lsn</v>
      </c>
      <c r="D3402" t="s">
        <v>3859</v>
      </c>
      <c r="E3402" s="1" t="s">
        <v>3444</v>
      </c>
      <c r="F3402">
        <v>0</v>
      </c>
      <c r="G3402" t="s">
        <v>3813</v>
      </c>
      <c r="H3402" s="4">
        <f ca="1">_xlfn.IFNA(SUMIF(MG_3[Column3],Table6[POINTER],MG_3[TOTAL]),"")</f>
        <v>0</v>
      </c>
      <c r="I3402" s="4">
        <f ca="1">SUM(Table6[[#This Row],[AWAL]],Table6[[#This Row],[M_3]])</f>
        <v>0</v>
      </c>
    </row>
    <row r="3403" spans="2:9" hidden="1" x14ac:dyDescent="0.25">
      <c r="B3403" s="4" t="e">
        <f ca="1">MATCH(Table6[POINTER],MG_3[Column3],0)</f>
        <v>#N/A</v>
      </c>
      <c r="C340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bpgellkenkofunhtb144ls</v>
      </c>
      <c r="D3403" t="s">
        <v>3860</v>
      </c>
      <c r="E3403" s="1" t="s">
        <v>3359</v>
      </c>
      <c r="F3403">
        <v>0</v>
      </c>
      <c r="G3403" t="s">
        <v>3813</v>
      </c>
      <c r="H3403" s="4">
        <f ca="1">_xlfn.IFNA(SUMIF(MG_3[Column3],Table6[POINTER],MG_3[TOTAL]),"")</f>
        <v>0</v>
      </c>
      <c r="I3403" s="4">
        <f ca="1">SUM(Table6[[#This Row],[AWAL]],Table6[[#This Row],[M_3]])</f>
        <v>0</v>
      </c>
    </row>
    <row r="3404" spans="2:9" hidden="1" x14ac:dyDescent="0.25">
      <c r="B3404" s="4" t="e">
        <f ca="1">MATCH(Table6[POINTER],MG_3[Column3],0)</f>
        <v>#N/A</v>
      </c>
      <c r="C340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bphitech028microtec144ls</v>
      </c>
      <c r="D3404" t="s">
        <v>3861</v>
      </c>
      <c r="E3404" s="1" t="s">
        <v>3359</v>
      </c>
      <c r="F3404">
        <v>0</v>
      </c>
      <c r="G3404" t="s">
        <v>3813</v>
      </c>
      <c r="H3404" s="4">
        <f ca="1">_xlfn.IFNA(SUMIF(MG_3[Column3],Table6[POINTER],MG_3[TOTAL]),"")</f>
        <v>0</v>
      </c>
      <c r="I3404" s="4">
        <f ca="1">SUM(Table6[[#This Row],[AWAL]],Table6[[#This Row],[M_3]])</f>
        <v>0</v>
      </c>
    </row>
    <row r="3405" spans="2:9" hidden="1" x14ac:dyDescent="0.25">
      <c r="B3405" s="4" t="e">
        <f ca="1">MATCH(Table6[POINTER],MG_3[Column3],0)</f>
        <v>#N/A</v>
      </c>
      <c r="C340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bphitech028htkenko144lsn</v>
      </c>
      <c r="D3405" t="s">
        <v>3862</v>
      </c>
      <c r="E3405" s="1" t="s">
        <v>3444</v>
      </c>
      <c r="F3405">
        <v>0</v>
      </c>
      <c r="G3405" t="s">
        <v>3813</v>
      </c>
      <c r="H3405" s="4">
        <f ca="1">_xlfn.IFNA(SUMIF(MG_3[Column3],Table6[POINTER],MG_3[TOTAL]),"")</f>
        <v>0</v>
      </c>
      <c r="I3405" s="4">
        <f ca="1">SUM(Table6[[#This Row],[AWAL]],Table6[[#This Row],[M_3]])</f>
        <v>0</v>
      </c>
    </row>
    <row r="3406" spans="2:9" hidden="1" x14ac:dyDescent="0.25">
      <c r="B3406" s="4" t="e">
        <f ca="1">MATCH(Table6[POINTER],MG_3[Column3],0)</f>
        <v>#N/A</v>
      </c>
      <c r="C340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bphitechkenko028ht144ls</v>
      </c>
      <c r="D3406" t="s">
        <v>3863</v>
      </c>
      <c r="E3406" s="1" t="s">
        <v>3359</v>
      </c>
      <c r="F3406">
        <v>4</v>
      </c>
      <c r="G3406" t="s">
        <v>3813</v>
      </c>
      <c r="H3406" s="4">
        <f ca="1">_xlfn.IFNA(SUMIF(MG_3[Column3],Table6[POINTER],MG_3[TOTAL]),"")</f>
        <v>0</v>
      </c>
      <c r="I3406" s="4">
        <f ca="1">SUM(Table6[[#This Row],[AWAL]],Table6[[#This Row],[M_3]])</f>
        <v>4</v>
      </c>
    </row>
    <row r="3407" spans="2:9" hidden="1" x14ac:dyDescent="0.25">
      <c r="B3407" s="4" t="e">
        <f ca="1">MATCH(Table6[POINTER],MG_3[Column3],0)</f>
        <v>#N/A</v>
      </c>
      <c r="C340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bphitechkenko028br144lsn</v>
      </c>
      <c r="D3407" t="s">
        <v>3864</v>
      </c>
      <c r="E3407" s="1" t="s">
        <v>3444</v>
      </c>
      <c r="F3407">
        <v>2</v>
      </c>
      <c r="G3407" t="s">
        <v>3813</v>
      </c>
      <c r="H3407" s="4">
        <f ca="1">_xlfn.IFNA(SUMIF(MG_3[Column3],Table6[POINTER],MG_3[TOTAL]),"")</f>
        <v>0</v>
      </c>
      <c r="I3407" s="4">
        <f ca="1">SUM(Table6[[#This Row],[AWAL]],Table6[[#This Row],[M_3]])</f>
        <v>2</v>
      </c>
    </row>
    <row r="3408" spans="2:9" hidden="1" x14ac:dyDescent="0.25">
      <c r="B3408" s="4" t="e">
        <f ca="1">MATCH(Table6[POINTER],MG_3[Column3],0)</f>
        <v>#N/A</v>
      </c>
      <c r="C340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bphitechkenko04br144lsn</v>
      </c>
      <c r="D3408" t="s">
        <v>3865</v>
      </c>
      <c r="E3408" s="1" t="s">
        <v>3444</v>
      </c>
      <c r="F3408">
        <v>0</v>
      </c>
      <c r="G3408" t="s">
        <v>3813</v>
      </c>
      <c r="H3408" s="4">
        <f ca="1">_xlfn.IFNA(SUMIF(MG_3[Column3],Table6[POINTER],MG_3[TOTAL]),"")</f>
        <v>0</v>
      </c>
      <c r="I3408" s="4">
        <f ca="1">SUM(Table6[[#This Row],[AWAL]],Table6[[#This Row],[M_3]])</f>
        <v>0</v>
      </c>
    </row>
    <row r="3409" spans="2:9" hidden="1" x14ac:dyDescent="0.25">
      <c r="B3409" s="4" t="e">
        <f ca="1">MATCH(Table6[POINTER],MG_3[Column3],0)</f>
        <v>#N/A</v>
      </c>
      <c r="C340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bphitechkenko04ht144lsn</v>
      </c>
      <c r="D3409" t="s">
        <v>3866</v>
      </c>
      <c r="E3409" s="1" t="s">
        <v>3444</v>
      </c>
      <c r="F3409">
        <v>2</v>
      </c>
      <c r="G3409" t="s">
        <v>3813</v>
      </c>
      <c r="H3409" s="4">
        <f ca="1">_xlfn.IFNA(SUMIF(MG_3[Column3],Table6[POINTER],MG_3[TOTAL]),"")</f>
        <v>0</v>
      </c>
      <c r="I3409" s="4">
        <f ca="1">SUM(Table6[[#This Row],[AWAL]],Table6[[#This Row],[M_3]])</f>
        <v>2</v>
      </c>
    </row>
    <row r="3410" spans="2:9" hidden="1" x14ac:dyDescent="0.25">
      <c r="B3410" s="4" t="e">
        <f ca="1">MATCH(Table6[POINTER],MG_3[Column3],0)</f>
        <v>#N/A</v>
      </c>
      <c r="C341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bphitechkenkofuncolorbr144lsn</v>
      </c>
      <c r="D3410" t="s">
        <v>3867</v>
      </c>
      <c r="E3410" s="1" t="s">
        <v>3444</v>
      </c>
      <c r="F3410">
        <v>2</v>
      </c>
      <c r="G3410" t="s">
        <v>3813</v>
      </c>
      <c r="H3410" s="4">
        <f ca="1">_xlfn.IFNA(SUMIF(MG_3[Column3],Table6[POINTER],MG_3[TOTAL]),"")</f>
        <v>0</v>
      </c>
      <c r="I3410" s="4">
        <f ca="1">SUM(Table6[[#This Row],[AWAL]],Table6[[#This Row],[M_3]])</f>
        <v>2</v>
      </c>
    </row>
    <row r="3411" spans="2:9" hidden="1" x14ac:dyDescent="0.25">
      <c r="B3411" s="4" t="e">
        <f ca="1">MATCH(Table6[POINTER],MG_3[Column3],0)</f>
        <v>#N/A</v>
      </c>
      <c r="C341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bphitechkenkofuncolorht144lsn</v>
      </c>
      <c r="D3411" t="s">
        <v>3868</v>
      </c>
      <c r="E3411" s="1" t="s">
        <v>3444</v>
      </c>
      <c r="F3411">
        <v>14</v>
      </c>
      <c r="G3411" t="s">
        <v>3813</v>
      </c>
      <c r="H3411" s="4">
        <f ca="1">_xlfn.IFNA(SUMIF(MG_3[Column3],Table6[POINTER],MG_3[TOTAL]),"")</f>
        <v>0</v>
      </c>
      <c r="I3411" s="4">
        <f ca="1">SUM(Table6[[#This Row],[AWAL]],Table6[[#This Row],[M_3]])</f>
        <v>14</v>
      </c>
    </row>
    <row r="3412" spans="2:9" hidden="1" x14ac:dyDescent="0.25">
      <c r="B3412" s="4" t="e">
        <f ca="1">MATCH(Table6[POINTER],MG_3[Column3],0)</f>
        <v>#N/A</v>
      </c>
      <c r="C341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bpjk249lino144lsn</v>
      </c>
      <c r="D3412" t="s">
        <v>3869</v>
      </c>
      <c r="E3412" s="1" t="s">
        <v>3444</v>
      </c>
      <c r="F3412">
        <v>0</v>
      </c>
      <c r="G3412" t="s">
        <v>3813</v>
      </c>
      <c r="H3412" s="4">
        <f ca="1">_xlfn.IFNA(SUMIF(MG_3[Column3],Table6[POINTER],MG_3[TOTAL]),"")</f>
        <v>0</v>
      </c>
      <c r="I3412" s="4">
        <f ca="1">SUM(Table6[[#This Row],[AWAL]],Table6[[#This Row],[M_3]])</f>
        <v>0</v>
      </c>
    </row>
    <row r="3413" spans="2:9" hidden="1" x14ac:dyDescent="0.25">
      <c r="B3413" s="4" t="e">
        <f ca="1">MATCH(Table6[POINTER],MG_3[Column3],0)</f>
        <v>#N/A</v>
      </c>
      <c r="C341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bpjk266hitam144lsn</v>
      </c>
      <c r="D3413" t="s">
        <v>3870</v>
      </c>
      <c r="E3413" s="1" t="s">
        <v>3444</v>
      </c>
      <c r="F3413">
        <v>0</v>
      </c>
      <c r="G3413" t="s">
        <v>3813</v>
      </c>
      <c r="H3413" s="4">
        <f ca="1">_xlfn.IFNA(SUMIF(MG_3[Column3],Table6[POINTER],MG_3[TOTAL]),"")</f>
        <v>0</v>
      </c>
      <c r="I3413" s="4">
        <f ca="1">SUM(Table6[[#This Row],[AWAL]],Table6[[#This Row],[M_3]])</f>
        <v>0</v>
      </c>
    </row>
    <row r="3414" spans="2:9" hidden="1" x14ac:dyDescent="0.25">
      <c r="B3414" s="4" t="e">
        <f ca="1">MATCH(Table6[POINTER],MG_3[Column3],0)</f>
        <v>#N/A</v>
      </c>
      <c r="C341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bpjk338144lsn</v>
      </c>
      <c r="D3414" t="s">
        <v>3871</v>
      </c>
      <c r="E3414" s="1" t="s">
        <v>3444</v>
      </c>
      <c r="F3414">
        <v>0</v>
      </c>
      <c r="G3414" t="s">
        <v>3813</v>
      </c>
      <c r="H3414" s="4">
        <f ca="1">_xlfn.IFNA(SUMIF(MG_3[Column3],Table6[POINTER],MG_3[TOTAL]),"")</f>
        <v>0</v>
      </c>
      <c r="I3414" s="4">
        <f ca="1">SUM(Table6[[#This Row],[AWAL]],Table6[[#This Row],[M_3]])</f>
        <v>0</v>
      </c>
    </row>
    <row r="3415" spans="2:9" hidden="1" x14ac:dyDescent="0.25">
      <c r="B3415" s="4" t="e">
        <f ca="1">MATCH(Table6[POINTER],MG_3[Column3],0)</f>
        <v>#N/A</v>
      </c>
      <c r="C341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bpjk349144lsn</v>
      </c>
      <c r="D3415" t="s">
        <v>3872</v>
      </c>
      <c r="E3415" s="1" t="s">
        <v>3444</v>
      </c>
      <c r="F3415">
        <v>0</v>
      </c>
      <c r="G3415" t="s">
        <v>3813</v>
      </c>
      <c r="H3415" s="4">
        <f ca="1">_xlfn.IFNA(SUMIF(MG_3[Column3],Table6[POINTER],MG_3[TOTAL]),"")</f>
        <v>0</v>
      </c>
      <c r="I3415" s="4">
        <f ca="1">SUM(Table6[[#This Row],[AWAL]],Table6[[#This Row],[M_3]])</f>
        <v>0</v>
      </c>
    </row>
    <row r="3416" spans="2:9" hidden="1" x14ac:dyDescent="0.25">
      <c r="B3416" s="4" t="e">
        <f ca="1">MATCH(Table6[POINTER],MG_3[Column3],0)</f>
        <v>#N/A</v>
      </c>
      <c r="C341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bpjkbp273zetohitam144ls</v>
      </c>
      <c r="D3416" t="s">
        <v>3873</v>
      </c>
      <c r="E3416" s="1" t="s">
        <v>3359</v>
      </c>
      <c r="F3416">
        <v>0</v>
      </c>
      <c r="G3416" t="s">
        <v>3813</v>
      </c>
      <c r="H3416" s="4">
        <f ca="1">_xlfn.IFNA(SUMIF(MG_3[Column3],Table6[POINTER],MG_3[TOTAL]),"")</f>
        <v>0</v>
      </c>
      <c r="I3416" s="4">
        <f ca="1">SUM(Table6[[#This Row],[AWAL]],Table6[[#This Row],[M_3]])</f>
        <v>0</v>
      </c>
    </row>
    <row r="3417" spans="2:9" hidden="1" x14ac:dyDescent="0.25">
      <c r="B3417" s="4" t="e">
        <f ca="1">MATCH(Table6[POINTER],MG_3[Column3],0)</f>
        <v>#N/A</v>
      </c>
      <c r="C341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bpjkgp266itech2144lsn</v>
      </c>
      <c r="D3417" t="s">
        <v>3874</v>
      </c>
      <c r="E3417" s="1" t="s">
        <v>3444</v>
      </c>
      <c r="F3417">
        <v>0</v>
      </c>
      <c r="G3417" t="s">
        <v>3813</v>
      </c>
      <c r="H3417" s="4">
        <f ca="1">_xlfn.IFNA(SUMIF(MG_3[Column3],Table6[POINTER],MG_3[TOTAL]),"")</f>
        <v>0</v>
      </c>
      <c r="I3417" s="4">
        <f ca="1">SUM(Table6[[#This Row],[AWAL]],Table6[[#This Row],[M_3]])</f>
        <v>0</v>
      </c>
    </row>
    <row r="3418" spans="2:9" hidden="1" x14ac:dyDescent="0.25">
      <c r="B3418" s="4" t="e">
        <f ca="1">MATCH(Table6[POINTER],MG_3[Column3],0)</f>
        <v>#N/A</v>
      </c>
      <c r="C341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bpjkgp330144lsn</v>
      </c>
      <c r="D3418" t="s">
        <v>3875</v>
      </c>
      <c r="E3418" s="1" t="s">
        <v>3444</v>
      </c>
      <c r="F3418">
        <v>0</v>
      </c>
      <c r="G3418" t="s">
        <v>3813</v>
      </c>
      <c r="H3418" s="4">
        <f ca="1">_xlfn.IFNA(SUMIF(MG_3[Column3],Table6[POINTER],MG_3[TOTAL]),"")</f>
        <v>0</v>
      </c>
      <c r="I3418" s="4">
        <f ca="1">SUM(Table6[[#This Row],[AWAL]],Table6[[#This Row],[M_3]])</f>
        <v>0</v>
      </c>
    </row>
    <row r="3419" spans="2:9" hidden="1" x14ac:dyDescent="0.25">
      <c r="B3419" s="4" t="e">
        <f ca="1">MATCH(Table6[POINTER],MG_3[Column3],0)</f>
        <v>#N/A</v>
      </c>
      <c r="C341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bpke200kenkoht144lsn</v>
      </c>
      <c r="D3419" t="s">
        <v>3876</v>
      </c>
      <c r="E3419" s="1" t="s">
        <v>3444</v>
      </c>
      <c r="F3419">
        <v>0</v>
      </c>
      <c r="G3419" t="s">
        <v>3813</v>
      </c>
      <c r="H3419" s="4">
        <f ca="1">_xlfn.IFNA(SUMIF(MG_3[Column3],Table6[POINTER],MG_3[TOTAL]),"")</f>
        <v>0</v>
      </c>
      <c r="I3419" s="4">
        <f ca="1">SUM(Table6[[#This Row],[AWAL]],Table6[[#This Row],[M_3]])</f>
        <v>0</v>
      </c>
    </row>
    <row r="3420" spans="2:9" hidden="1" x14ac:dyDescent="0.25">
      <c r="B3420" s="4" t="e">
        <f ca="1">MATCH(Table6[POINTER],MG_3[Column3],0)</f>
        <v>#N/A</v>
      </c>
      <c r="C342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bpkenkoeasygelht144lsn</v>
      </c>
      <c r="D3420" t="s">
        <v>3877</v>
      </c>
      <c r="E3420" s="1" t="s">
        <v>3444</v>
      </c>
      <c r="F3420">
        <v>0</v>
      </c>
      <c r="G3420" t="s">
        <v>3813</v>
      </c>
      <c r="H3420" s="4">
        <f ca="1">_xlfn.IFNA(SUMIF(MG_3[Column3],Table6[POINTER],MG_3[TOTAL]),"")</f>
        <v>0</v>
      </c>
      <c r="I3420" s="4">
        <f ca="1">SUM(Table6[[#This Row],[AWAL]],Table6[[#This Row],[M_3]])</f>
        <v>0</v>
      </c>
    </row>
    <row r="3421" spans="2:9" hidden="1" x14ac:dyDescent="0.25">
      <c r="B3421" s="4" t="e">
        <f ca="1">MATCH(Table6[POINTER],MG_3[Column3],0)</f>
        <v>#N/A</v>
      </c>
      <c r="C342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bpkenkok1hitam144lsn</v>
      </c>
      <c r="D3421" t="s">
        <v>3878</v>
      </c>
      <c r="E3421" s="1" t="s">
        <v>3444</v>
      </c>
      <c r="F3421">
        <v>0</v>
      </c>
      <c r="G3421" t="s">
        <v>3813</v>
      </c>
      <c r="H3421" s="4">
        <f ca="1">_xlfn.IFNA(SUMIF(MG_3[Column3],Table6[POINTER],MG_3[TOTAL]),"")</f>
        <v>0</v>
      </c>
      <c r="I3421" s="4">
        <f ca="1">SUM(Table6[[#This Row],[AWAL]],Table6[[#This Row],[M_3]])</f>
        <v>0</v>
      </c>
    </row>
    <row r="3422" spans="2:9" hidden="1" x14ac:dyDescent="0.25">
      <c r="B3422" s="4" t="e">
        <f ca="1">MATCH(Table6[POINTER],MG_3[Column3],0)</f>
        <v>#N/A</v>
      </c>
      <c r="C342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bpkenkok1mini144lsn</v>
      </c>
      <c r="D3422" t="s">
        <v>3879</v>
      </c>
      <c r="E3422" s="1" t="s">
        <v>3444</v>
      </c>
      <c r="F3422">
        <v>1</v>
      </c>
      <c r="G3422" t="s">
        <v>3813</v>
      </c>
      <c r="H3422" s="4">
        <f ca="1">_xlfn.IFNA(SUMIF(MG_3[Column3],Table6[POINTER],MG_3[TOTAL]),"")</f>
        <v>0</v>
      </c>
      <c r="I3422" s="4">
        <f ca="1">SUM(Table6[[#This Row],[AWAL]],Table6[[#This Row],[M_3]])</f>
        <v>1</v>
      </c>
    </row>
    <row r="3423" spans="2:9" hidden="1" x14ac:dyDescent="0.25">
      <c r="B3423" s="4" t="e">
        <f ca="1">MATCH(Table6[POINTER],MG_3[Column3],0)</f>
        <v>#N/A</v>
      </c>
      <c r="C342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bpkenkokc6nanotip144ls</v>
      </c>
      <c r="D3423" t="s">
        <v>3880</v>
      </c>
      <c r="E3423" s="1" t="s">
        <v>3359</v>
      </c>
      <c r="F3423">
        <v>0</v>
      </c>
      <c r="G3423" t="s">
        <v>3813</v>
      </c>
      <c r="H3423" s="4">
        <f ca="1">_xlfn.IFNA(SUMIF(MG_3[Column3],Table6[POINTER],MG_3[TOTAL]),"")</f>
        <v>0</v>
      </c>
      <c r="I3423" s="4">
        <f ca="1">SUM(Table6[[#This Row],[AWAL]],Table6[[#This Row],[M_3]])</f>
        <v>0</v>
      </c>
    </row>
    <row r="3424" spans="2:9" hidden="1" x14ac:dyDescent="0.25">
      <c r="B3424" s="4" t="e">
        <f ca="1">MATCH(Table6[POINTER],MG_3[Column3],0)</f>
        <v>#N/A</v>
      </c>
      <c r="C342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bpkenkoke100144lsn</v>
      </c>
      <c r="D3424" t="s">
        <v>3881</v>
      </c>
      <c r="E3424" s="1" t="s">
        <v>3444</v>
      </c>
      <c r="F3424">
        <v>0</v>
      </c>
      <c r="G3424" t="s">
        <v>3813</v>
      </c>
      <c r="H3424" s="4">
        <f ca="1">_xlfn.IFNA(SUMIF(MG_3[Column3],Table6[POINTER],MG_3[TOTAL]),"")</f>
        <v>0</v>
      </c>
      <c r="I3424" s="4">
        <f ca="1">SUM(Table6[[#This Row],[AWAL]],Table6[[#This Row],[M_3]])</f>
        <v>0</v>
      </c>
    </row>
    <row r="3425" spans="2:9" hidden="1" x14ac:dyDescent="0.25">
      <c r="B3425" s="4" t="e">
        <f ca="1">MATCH(Table6[POINTER],MG_3[Column3],0)</f>
        <v>#N/A</v>
      </c>
      <c r="C342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bpkenkoke16dotndot144lsn</v>
      </c>
      <c r="D3425" t="s">
        <v>3882</v>
      </c>
      <c r="E3425" s="1" t="s">
        <v>3444</v>
      </c>
      <c r="F3425">
        <v>0</v>
      </c>
      <c r="G3425" t="s">
        <v>3813</v>
      </c>
      <c r="H3425" s="4">
        <f ca="1">_xlfn.IFNA(SUMIF(MG_3[Column3],Table6[POINTER],MG_3[TOTAL]),"")</f>
        <v>0</v>
      </c>
      <c r="I3425" s="4">
        <f ca="1">SUM(Table6[[#This Row],[AWAL]],Table6[[#This Row],[M_3]])</f>
        <v>0</v>
      </c>
    </row>
    <row r="3426" spans="2:9" hidden="1" x14ac:dyDescent="0.25">
      <c r="B3426" s="4" t="e">
        <f ca="1">MATCH(Table6[POINTER],MG_3[Column3],0)</f>
        <v>#N/A</v>
      </c>
      <c r="C342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bpkenkoke200144lsn</v>
      </c>
      <c r="D3426" t="s">
        <v>3883</v>
      </c>
      <c r="E3426" s="1" t="s">
        <v>3444</v>
      </c>
      <c r="F3426">
        <v>1</v>
      </c>
      <c r="G3426" t="s">
        <v>3813</v>
      </c>
      <c r="H3426" s="4">
        <f ca="1">_xlfn.IFNA(SUMIF(MG_3[Column3],Table6[POINTER],MG_3[TOTAL]),"")</f>
        <v>0</v>
      </c>
      <c r="I3426" s="4">
        <f ca="1">SUM(Table6[[#This Row],[AWAL]],Table6[[#This Row],[M_3]])</f>
        <v>1</v>
      </c>
    </row>
    <row r="3427" spans="2:9" hidden="1" x14ac:dyDescent="0.25">
      <c r="B3427" s="4" t="e">
        <f ca="1">MATCH(Table6[POINTER],MG_3[Column3],0)</f>
        <v>#N/A</v>
      </c>
      <c r="C342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bpkenkokispiderb144ls</v>
      </c>
      <c r="D3427" t="s">
        <v>3884</v>
      </c>
      <c r="E3427" s="1" t="s">
        <v>3359</v>
      </c>
      <c r="F3427">
        <v>14</v>
      </c>
      <c r="G3427" t="s">
        <v>3813</v>
      </c>
      <c r="H3427" s="4">
        <f ca="1">_xlfn.IFNA(SUMIF(MG_3[Column3],Table6[POINTER],MG_3[TOTAL]),"")</f>
        <v>0</v>
      </c>
      <c r="I3427" s="4">
        <f ca="1">SUM(Table6[[#This Row],[AWAL]],Table6[[#This Row],[M_3]])</f>
        <v>14</v>
      </c>
    </row>
    <row r="3428" spans="2:9" hidden="1" x14ac:dyDescent="0.25">
      <c r="B3428" s="4" t="e">
        <f ca="1">MATCH(Table6[POINTER],MG_3[Column3],0)</f>
        <v>#N/A</v>
      </c>
      <c r="C342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bpkenkokispiderm144ls</v>
      </c>
      <c r="D3428" t="s">
        <v>3885</v>
      </c>
      <c r="E3428" s="1" t="s">
        <v>3359</v>
      </c>
      <c r="F3428">
        <v>7</v>
      </c>
      <c r="G3428" t="s">
        <v>3813</v>
      </c>
      <c r="H3428" s="4">
        <f ca="1">_xlfn.IFNA(SUMIF(MG_3[Column3],Table6[POINTER],MG_3[TOTAL]),"")</f>
        <v>0</v>
      </c>
      <c r="I3428" s="4">
        <f ca="1">SUM(Table6[[#This Row],[AWAL]],Table6[[#This Row],[M_3]])</f>
        <v>7</v>
      </c>
    </row>
    <row r="3429" spans="2:9" hidden="1" x14ac:dyDescent="0.25">
      <c r="B3429" s="4" t="e">
        <f ca="1">MATCH(Table6[POINTER],MG_3[Column3],0)</f>
        <v>#N/A</v>
      </c>
      <c r="C342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bpkenkokr6nanoray120ls</v>
      </c>
      <c r="D3429" t="s">
        <v>3886</v>
      </c>
      <c r="E3429" s="1" t="s">
        <v>3329</v>
      </c>
      <c r="F3429">
        <v>38</v>
      </c>
      <c r="G3429" t="s">
        <v>3813</v>
      </c>
      <c r="H3429" s="4">
        <f ca="1">_xlfn.IFNA(SUMIF(MG_3[Column3],Table6[POINTER],MG_3[TOTAL]),"")</f>
        <v>0</v>
      </c>
      <c r="I3429" s="4">
        <f ca="1">SUM(Table6[[#This Row],[AWAL]],Table6[[#This Row],[M_3]])</f>
        <v>38</v>
      </c>
    </row>
    <row r="3430" spans="2:9" hidden="1" x14ac:dyDescent="0.25">
      <c r="B3430" s="4" t="e">
        <f ca="1">MATCH(Table6[POINTER],MG_3[Column3],0)</f>
        <v>#N/A</v>
      </c>
      <c r="C343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bpkenkokr6nanotip120ls</v>
      </c>
      <c r="D3430" t="s">
        <v>3887</v>
      </c>
      <c r="E3430" s="1" t="s">
        <v>3329</v>
      </c>
      <c r="F3430">
        <v>37</v>
      </c>
      <c r="G3430" t="s">
        <v>3813</v>
      </c>
      <c r="H3430" s="4">
        <f ca="1">_xlfn.IFNA(SUMIF(MG_3[Column3],Table6[POINTER],MG_3[TOTAL]),"")</f>
        <v>0</v>
      </c>
      <c r="I3430" s="4">
        <f ca="1">SUM(Table6[[#This Row],[AWAL]],Table6[[#This Row],[M_3]])</f>
        <v>37</v>
      </c>
    </row>
    <row r="3431" spans="2:9" hidden="1" x14ac:dyDescent="0.25">
      <c r="B3431" s="4" t="e">
        <f ca="1">MATCH(Table6[POINTER],MG_3[Column3],0)</f>
        <v>#N/A</v>
      </c>
      <c r="C343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bpkenkoks97144lsn</v>
      </c>
      <c r="D3431" t="s">
        <v>3888</v>
      </c>
      <c r="E3431" s="1" t="s">
        <v>3444</v>
      </c>
      <c r="F3431">
        <v>0</v>
      </c>
      <c r="G3431" t="s">
        <v>3813</v>
      </c>
      <c r="H3431" s="4">
        <f ca="1">_xlfn.IFNA(SUMIF(MG_3[Column3],Table6[POINTER],MG_3[TOTAL]),"")</f>
        <v>0</v>
      </c>
      <c r="I3431" s="4">
        <f ca="1">SUM(Table6[[#This Row],[AWAL]],Table6[[#This Row],[M_3]])</f>
        <v>0</v>
      </c>
    </row>
    <row r="3432" spans="2:9" hidden="1" x14ac:dyDescent="0.25">
      <c r="B3432" s="4" t="e">
        <f ca="1">MATCH(Table6[POINTER],MG_3[Column3],0)</f>
        <v>#N/A</v>
      </c>
      <c r="C343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bpkenkomd2144ls</v>
      </c>
      <c r="D3432" t="s">
        <v>3889</v>
      </c>
      <c r="E3432" s="1" t="s">
        <v>3359</v>
      </c>
      <c r="F3432">
        <v>1</v>
      </c>
      <c r="G3432" t="s">
        <v>3813</v>
      </c>
      <c r="H3432" s="4">
        <f ca="1">_xlfn.IFNA(SUMIF(MG_3[Column3],Table6[POINTER],MG_3[TOTAL]),"")</f>
        <v>0</v>
      </c>
      <c r="I3432" s="4">
        <f ca="1">SUM(Table6[[#This Row],[AWAL]],Table6[[#This Row],[M_3]])</f>
        <v>1</v>
      </c>
    </row>
    <row r="3433" spans="2:9" hidden="1" x14ac:dyDescent="0.25">
      <c r="B3433" s="4" t="e">
        <f ca="1">MATCH(Table6[POINTER],MG_3[Column3],0)</f>
        <v>#N/A</v>
      </c>
      <c r="C343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bpkenkonk7bhitam144lsn</v>
      </c>
      <c r="D3433" t="s">
        <v>3890</v>
      </c>
      <c r="E3433" s="1" t="s">
        <v>3444</v>
      </c>
      <c r="F3433">
        <v>0</v>
      </c>
      <c r="G3433" t="s">
        <v>3813</v>
      </c>
      <c r="H3433" s="4">
        <f ca="1">_xlfn.IFNA(SUMIF(MG_3[Column3],Table6[POINTER],MG_3[TOTAL]),"")</f>
        <v>0</v>
      </c>
      <c r="I3433" s="4">
        <f ca="1">SUM(Table6[[#This Row],[AWAL]],Table6[[#This Row],[M_3]])</f>
        <v>0</v>
      </c>
    </row>
    <row r="3434" spans="2:9" hidden="1" x14ac:dyDescent="0.25">
      <c r="B3434" s="4" t="e">
        <f ca="1">MATCH(Table6[POINTER],MG_3[Column3],0)</f>
        <v>#N/A</v>
      </c>
      <c r="C343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bpkenkosibiru144ls</v>
      </c>
      <c r="D3434" t="s">
        <v>3891</v>
      </c>
      <c r="E3434" s="1" t="s">
        <v>3359</v>
      </c>
      <c r="F3434">
        <v>74</v>
      </c>
      <c r="G3434" t="s">
        <v>3813</v>
      </c>
      <c r="H3434" s="4">
        <f ca="1">_xlfn.IFNA(SUMIF(MG_3[Column3],Table6[POINTER],MG_3[TOTAL]),"")</f>
        <v>0</v>
      </c>
      <c r="I3434" s="4">
        <f ca="1">SUM(Table6[[#This Row],[AWAL]],Table6[[#This Row],[M_3]])</f>
        <v>74</v>
      </c>
    </row>
    <row r="3435" spans="2:9" hidden="1" x14ac:dyDescent="0.25">
      <c r="B3435" s="4" t="e">
        <f ca="1">MATCH(Table6[POINTER],MG_3[Column3],0)</f>
        <v>#N/A</v>
      </c>
      <c r="C343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bpkenkot303triangularhitam144lsn</v>
      </c>
      <c r="D3435" t="s">
        <v>3892</v>
      </c>
      <c r="E3435" s="1" t="s">
        <v>3444</v>
      </c>
      <c r="F3435">
        <v>3</v>
      </c>
      <c r="G3435" t="s">
        <v>3813</v>
      </c>
      <c r="H3435" s="4">
        <f ca="1">_xlfn.IFNA(SUMIF(MG_3[Column3],Table6[POINTER],MG_3[TOTAL]),"")</f>
        <v>0</v>
      </c>
      <c r="I3435" s="4">
        <f ca="1">SUM(Table6[[#This Row],[AWAL]],Table6[[#This Row],[M_3]])</f>
        <v>3</v>
      </c>
    </row>
    <row r="3436" spans="2:9" hidden="1" x14ac:dyDescent="0.25">
      <c r="B3436" s="4" t="e">
        <f ca="1">MATCH(Table6[POINTER],MG_3[Column3],0)</f>
        <v>#N/A</v>
      </c>
      <c r="C343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bpkenkotilsiht144ls</v>
      </c>
      <c r="D3436" t="s">
        <v>3893</v>
      </c>
      <c r="E3436" s="1" t="s">
        <v>3359</v>
      </c>
      <c r="F3436">
        <v>0</v>
      </c>
      <c r="G3436" t="s">
        <v>3813</v>
      </c>
      <c r="H3436" s="4">
        <f ca="1">_xlfn.IFNA(SUMIF(MG_3[Column3],Table6[POINTER],MG_3[TOTAL]),"")</f>
        <v>0</v>
      </c>
      <c r="I3436" s="4">
        <f ca="1">SUM(Table6[[#This Row],[AWAL]],Table6[[#This Row],[M_3]])</f>
        <v>0</v>
      </c>
    </row>
    <row r="3437" spans="2:9" hidden="1" x14ac:dyDescent="0.25">
      <c r="B3437" s="4" t="e">
        <f ca="1">MATCH(Table6[POINTER],MG_3[Column3],0)</f>
        <v>#N/A</v>
      </c>
      <c r="C343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bpmicroteckenko028hitam144lsn</v>
      </c>
      <c r="D3437" t="s">
        <v>3894</v>
      </c>
      <c r="E3437" s="1" t="s">
        <v>3444</v>
      </c>
      <c r="F3437">
        <v>0</v>
      </c>
      <c r="G3437" t="s">
        <v>3813</v>
      </c>
      <c r="H3437" s="4">
        <f ca="1">_xlfn.IFNA(SUMIF(MG_3[Column3],Table6[POINTER],MG_3[TOTAL]),"")</f>
        <v>0</v>
      </c>
      <c r="I3437" s="4">
        <f ca="1">SUM(Table6[[#This Row],[AWAL]],Table6[[#This Row],[M_3]])</f>
        <v>0</v>
      </c>
    </row>
    <row r="3438" spans="2:9" hidden="1" x14ac:dyDescent="0.25">
      <c r="B3438" s="4" t="e">
        <f ca="1">MATCH(Table6[POINTER],MG_3[Column3],0)</f>
        <v>#N/A</v>
      </c>
      <c r="C343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bpmicroteckenkohitam144lsn</v>
      </c>
      <c r="D3438" t="s">
        <v>3895</v>
      </c>
      <c r="E3438" s="1" t="s">
        <v>3444</v>
      </c>
      <c r="F3438">
        <v>3</v>
      </c>
      <c r="G3438" t="s">
        <v>3813</v>
      </c>
      <c r="H3438" s="4">
        <f ca="1">_xlfn.IFNA(SUMIF(MG_3[Column3],Table6[POINTER],MG_3[TOTAL]),"")</f>
        <v>0</v>
      </c>
      <c r="I3438" s="4">
        <f ca="1">SUM(Table6[[#This Row],[AWAL]],Table6[[#This Row],[M_3]])</f>
        <v>3</v>
      </c>
    </row>
    <row r="3439" spans="2:9" hidden="1" x14ac:dyDescent="0.25">
      <c r="B3439" s="4" t="e">
        <f ca="1">MATCH(Table6[POINTER],MG_3[Column3],0)</f>
        <v>#N/A</v>
      </c>
      <c r="C343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bppenstandstp300sgkenko24box24pc</v>
      </c>
      <c r="D3439" t="s">
        <v>3896</v>
      </c>
      <c r="E3439" s="1" t="s">
        <v>4283</v>
      </c>
      <c r="F3439">
        <v>0</v>
      </c>
      <c r="G3439" t="s">
        <v>3813</v>
      </c>
      <c r="H3439" s="4">
        <f ca="1">_xlfn.IFNA(SUMIF(MG_3[Column3],Table6[POINTER],MG_3[TOTAL]),"")</f>
        <v>0</v>
      </c>
      <c r="I3439" s="4">
        <f ca="1">SUM(Table6[[#This Row],[AWAL]],Table6[[#This Row],[M_3]])</f>
        <v>0</v>
      </c>
    </row>
    <row r="3440" spans="2:9" hidden="1" x14ac:dyDescent="0.25">
      <c r="B3440" s="4" t="e">
        <f ca="1">MATCH(Table6[POINTER],MG_3[Column3],0)</f>
        <v>#N/A</v>
      </c>
      <c r="C344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bpsaharakenkoht144ls</v>
      </c>
      <c r="D3440" t="s">
        <v>3897</v>
      </c>
      <c r="E3440" s="1" t="s">
        <v>3359</v>
      </c>
      <c r="F3440">
        <v>0</v>
      </c>
      <c r="G3440" t="s">
        <v>3813</v>
      </c>
      <c r="H3440" s="4">
        <f ca="1">_xlfn.IFNA(SUMIF(MG_3[Column3],Table6[POINTER],MG_3[TOTAL]),"")</f>
        <v>0</v>
      </c>
      <c r="I3440" s="4">
        <f ca="1">SUM(Table6[[#This Row],[AWAL]],Table6[[#This Row],[M_3]])</f>
        <v>0</v>
      </c>
    </row>
    <row r="3441" spans="2:9" hidden="1" x14ac:dyDescent="0.25">
      <c r="B3441" s="4" t="e">
        <f ca="1">MATCH(Table6[POINTER],MG_3[Column3],0)</f>
        <v>#N/A</v>
      </c>
      <c r="C344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bt29203kembang60pc</v>
      </c>
      <c r="D3441" t="s">
        <v>3898</v>
      </c>
      <c r="E3441" s="1" t="s">
        <v>3316</v>
      </c>
      <c r="F3441">
        <v>0</v>
      </c>
      <c r="G3441" t="s">
        <v>3813</v>
      </c>
      <c r="H3441" s="4">
        <f ca="1">_xlfn.IFNA(SUMIF(MG_3[Column3],Table6[POINTER],MG_3[TOTAL]),"")</f>
        <v>0</v>
      </c>
      <c r="I3441" s="4">
        <f ca="1">SUM(Table6[[#This Row],[AWAL]],Table6[[#This Row],[M_3]])</f>
        <v>0</v>
      </c>
    </row>
    <row r="3442" spans="2:9" hidden="1" x14ac:dyDescent="0.25">
      <c r="B3442" s="4" t="e">
        <f ca="1">MATCH(Table6[POINTER],MG_3[Column3],0)</f>
        <v>#N/A</v>
      </c>
      <c r="C344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bt3224batik60</v>
      </c>
      <c r="D3442" t="s">
        <v>3899</v>
      </c>
      <c r="E3442" s="1">
        <v>60</v>
      </c>
      <c r="F3442">
        <v>0</v>
      </c>
      <c r="G3442" t="s">
        <v>3813</v>
      </c>
      <c r="H3442" s="4">
        <f ca="1">_xlfn.IFNA(SUMIF(MG_3[Column3],Table6[POINTER],MG_3[TOTAL]),"")</f>
        <v>0</v>
      </c>
      <c r="I3442" s="4">
        <f ca="1">SUM(Table6[[#This Row],[AWAL]],Table6[[#This Row],[M_3]])</f>
        <v>0</v>
      </c>
    </row>
    <row r="3443" spans="2:9" hidden="1" x14ac:dyDescent="0.25">
      <c r="B3443" s="4" t="e">
        <f ca="1">MATCH(Table6[POINTER],MG_3[Column3],0)</f>
        <v>#N/A</v>
      </c>
      <c r="C344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bt322401kembang60</v>
      </c>
      <c r="D3443" t="s">
        <v>3900</v>
      </c>
      <c r="E3443" s="1">
        <v>60</v>
      </c>
      <c r="F3443">
        <v>0</v>
      </c>
      <c r="G3443" t="s">
        <v>3813</v>
      </c>
      <c r="H3443" s="4">
        <f ca="1">_xlfn.IFNA(SUMIF(MG_3[Column3],Table6[POINTER],MG_3[TOTAL]),"")</f>
        <v>0</v>
      </c>
      <c r="I3443" s="4">
        <f ca="1">SUM(Table6[[#This Row],[AWAL]],Table6[[#This Row],[M_3]])</f>
        <v>0</v>
      </c>
    </row>
    <row r="3444" spans="2:9" hidden="1" x14ac:dyDescent="0.25">
      <c r="B3444" s="4" t="e">
        <f ca="1">MATCH(Table6[POINTER],MG_3[Column3],0)</f>
        <v>#N/A</v>
      </c>
      <c r="C344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btja2833rpink60pcs</v>
      </c>
      <c r="D3444" t="s">
        <v>3901</v>
      </c>
      <c r="E3444" s="1" t="s">
        <v>3440</v>
      </c>
      <c r="F3444">
        <v>0</v>
      </c>
      <c r="G3444" t="s">
        <v>3813</v>
      </c>
      <c r="H3444" s="4">
        <f ca="1">_xlfn.IFNA(SUMIF(MG_3[Column3],Table6[POINTER],MG_3[TOTAL]),"")</f>
        <v>0</v>
      </c>
      <c r="I3444" s="4">
        <f ca="1">SUM(Table6[[#This Row],[AWAL]],Table6[[#This Row],[M_3]])</f>
        <v>0</v>
      </c>
    </row>
    <row r="3445" spans="2:9" hidden="1" x14ac:dyDescent="0.25">
      <c r="B3445" s="4" t="e">
        <f ca="1">MATCH(Table6[POINTER],MG_3[Column3],0)</f>
        <v>#N/A</v>
      </c>
      <c r="C344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btkenko2920batik5lsn</v>
      </c>
      <c r="D3445" t="s">
        <v>3902</v>
      </c>
      <c r="E3445" s="1" t="s">
        <v>3492</v>
      </c>
      <c r="F3445">
        <v>0</v>
      </c>
      <c r="G3445" t="s">
        <v>3813</v>
      </c>
      <c r="H3445" s="4">
        <f ca="1">_xlfn.IFNA(SUMIF(MG_3[Column3],Table6[POINTER],MG_3[TOTAL]),"")</f>
        <v>0</v>
      </c>
      <c r="I3445" s="4">
        <f ca="1">SUM(Table6[[#This Row],[AWAL]],Table6[[#This Row],[M_3]])</f>
        <v>0</v>
      </c>
    </row>
    <row r="3446" spans="2:9" hidden="1" x14ac:dyDescent="0.25">
      <c r="B3446" s="4" t="e">
        <f ca="1">MATCH(Table6[POINTER],MG_3[Column3],0)</f>
        <v>#N/A</v>
      </c>
      <c r="C344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btkenko292003bunga5lsn</v>
      </c>
      <c r="D3446" t="s">
        <v>3903</v>
      </c>
      <c r="E3446" s="1" t="s">
        <v>3492</v>
      </c>
      <c r="F3446">
        <v>0</v>
      </c>
      <c r="G3446" t="s">
        <v>3813</v>
      </c>
      <c r="H3446" s="4">
        <f ca="1">_xlfn.IFNA(SUMIF(MG_3[Column3],Table6[POINTER],MG_3[TOTAL]),"")</f>
        <v>0</v>
      </c>
      <c r="I3446" s="4">
        <f ca="1">SUM(Table6[[#This Row],[AWAL]],Table6[[#This Row],[M_3]])</f>
        <v>0</v>
      </c>
    </row>
    <row r="3447" spans="2:9" hidden="1" x14ac:dyDescent="0.25">
      <c r="B3447" s="4" t="e">
        <f ca="1">MATCH(Table6[POINTER],MG_3[Column3],0)</f>
        <v>#N/A</v>
      </c>
      <c r="C344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btkenko322401bunga5lsn</v>
      </c>
      <c r="D3447" t="s">
        <v>3904</v>
      </c>
      <c r="E3447" s="1" t="s">
        <v>3492</v>
      </c>
      <c r="F3447">
        <v>0</v>
      </c>
      <c r="G3447" t="s">
        <v>3813</v>
      </c>
      <c r="H3447" s="4">
        <f ca="1">_xlfn.IFNA(SUMIF(MG_3[Column3],Table6[POINTER],MG_3[TOTAL]),"")</f>
        <v>0</v>
      </c>
      <c r="I3447" s="4">
        <f ca="1">SUM(Table6[[#This Row],[AWAL]],Table6[[#This Row],[M_3]])</f>
        <v>0</v>
      </c>
    </row>
    <row r="3448" spans="2:9" hidden="1" x14ac:dyDescent="0.25">
      <c r="B3448" s="4" t="e">
        <f ca="1">MATCH(Table6[POINTER],MG_3[Column3],0)</f>
        <v>#N/A</v>
      </c>
      <c r="C344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btkenko3224btk025lsn</v>
      </c>
      <c r="D3448" t="s">
        <v>3905</v>
      </c>
      <c r="E3448" s="1" t="s">
        <v>3492</v>
      </c>
      <c r="F3448">
        <v>0</v>
      </c>
      <c r="G3448" t="s">
        <v>3813</v>
      </c>
      <c r="H3448" s="4">
        <f ca="1">_xlfn.IFNA(SUMIF(MG_3[Column3],Table6[POINTER],MG_3[TOTAL]),"")</f>
        <v>0</v>
      </c>
      <c r="I3448" s="4">
        <f ca="1">SUM(Table6[[#This Row],[AWAL]],Table6[[#This Row],[M_3]])</f>
        <v>0</v>
      </c>
    </row>
    <row r="3449" spans="2:9" hidden="1" x14ac:dyDescent="0.25">
      <c r="B3449" s="4" t="e">
        <f ca="1">MATCH(Table6[POINTER],MG_3[Column3],0)</f>
        <v>#N/A</v>
      </c>
      <c r="C344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bussinesfilefpp320a4kenko40ls</v>
      </c>
      <c r="D3449" t="s">
        <v>3906</v>
      </c>
      <c r="E3449" s="1" t="s">
        <v>3342</v>
      </c>
      <c r="F3449">
        <v>0</v>
      </c>
      <c r="G3449" t="s">
        <v>3813</v>
      </c>
      <c r="H3449" s="4">
        <f ca="1">_xlfn.IFNA(SUMIF(MG_3[Column3],Table6[POINTER],MG_3[TOTAL]),"")</f>
        <v>0</v>
      </c>
      <c r="I3449" s="4">
        <f ca="1">SUM(Table6[[#This Row],[AWAL]],Table6[[#This Row],[M_3]])</f>
        <v>0</v>
      </c>
    </row>
    <row r="3450" spans="2:9" hidden="1" x14ac:dyDescent="0.25">
      <c r="B3450" s="4" t="e">
        <f ca="1">MATCH(Table6[POINTER],MG_3[Column3],0)</f>
        <v>#N/A</v>
      </c>
      <c r="C345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calljkcc11a240pcs</v>
      </c>
      <c r="D3450" t="s">
        <v>3907</v>
      </c>
      <c r="E3450" s="1" t="s">
        <v>3337</v>
      </c>
      <c r="F3450">
        <v>0</v>
      </c>
      <c r="G3450" t="s">
        <v>3813</v>
      </c>
      <c r="H3450" s="4">
        <f ca="1">_xlfn.IFNA(SUMIF(MG_3[Column3],Table6[POINTER],MG_3[TOTAL]),"")</f>
        <v>0</v>
      </c>
      <c r="I3450" s="4">
        <f ca="1">SUM(Table6[[#This Row],[AWAL]],Table6[[#This Row],[M_3]])</f>
        <v>0</v>
      </c>
    </row>
    <row r="3451" spans="2:9" hidden="1" x14ac:dyDescent="0.25">
      <c r="B3451" s="4" t="e">
        <f ca="1">MATCH(Table6[POINTER],MG_3[Column3],0)</f>
        <v>#N/A</v>
      </c>
      <c r="C345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calljkcc36120pcs</v>
      </c>
      <c r="D3451" t="s">
        <v>3908</v>
      </c>
      <c r="E3451" s="1" t="s">
        <v>3313</v>
      </c>
      <c r="F3451">
        <v>0</v>
      </c>
      <c r="G3451" t="s">
        <v>3813</v>
      </c>
      <c r="H3451" s="4">
        <f ca="1">_xlfn.IFNA(SUMIF(MG_3[Column3],Table6[POINTER],MG_3[TOTAL]),"")</f>
        <v>0</v>
      </c>
      <c r="I3451" s="4">
        <f ca="1">SUM(Table6[[#This Row],[AWAL]],Table6[[#This Row],[M_3]])</f>
        <v>0</v>
      </c>
    </row>
    <row r="3452" spans="2:9" hidden="1" x14ac:dyDescent="0.25">
      <c r="B3452" s="4" t="e">
        <f ca="1">MATCH(Table6[POINTER],MG_3[Column3],0)</f>
        <v>#N/A</v>
      </c>
      <c r="C345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calljkcc47co120pcs</v>
      </c>
      <c r="D3452" t="s">
        <v>3909</v>
      </c>
      <c r="E3452" s="1" t="s">
        <v>3313</v>
      </c>
      <c r="F3452">
        <v>0</v>
      </c>
      <c r="G3452" t="s">
        <v>3813</v>
      </c>
      <c r="H3452" s="4">
        <f ca="1">_xlfn.IFNA(SUMIF(MG_3[Column3],Table6[POINTER],MG_3[TOTAL]),"")</f>
        <v>0</v>
      </c>
      <c r="I3452" s="4">
        <f ca="1">SUM(Table6[[#This Row],[AWAL]],Table6[[#This Row],[M_3]])</f>
        <v>0</v>
      </c>
    </row>
    <row r="3453" spans="2:9" hidden="1" x14ac:dyDescent="0.25">
      <c r="B3453" s="4" t="e">
        <f ca="1">MATCH(Table6[POINTER],MG_3[Column3],0)</f>
        <v>#N/A</v>
      </c>
      <c r="C345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calljkcc1280pcs</v>
      </c>
      <c r="D3453" t="s">
        <v>3910</v>
      </c>
      <c r="E3453" s="1" t="s">
        <v>3687</v>
      </c>
      <c r="F3453">
        <v>1</v>
      </c>
      <c r="G3453" t="s">
        <v>3813</v>
      </c>
      <c r="H3453" s="4">
        <f ca="1">_xlfn.IFNA(SUMIF(MG_3[Column3],Table6[POINTER],MG_3[TOTAL]),"")</f>
        <v>0</v>
      </c>
      <c r="I3453" s="4">
        <f ca="1">SUM(Table6[[#This Row],[AWAL]],Table6[[#This Row],[M_3]])</f>
        <v>1</v>
      </c>
    </row>
    <row r="3454" spans="2:9" hidden="1" x14ac:dyDescent="0.25">
      <c r="B3454" s="4" t="e">
        <f ca="1">MATCH(Table6[POINTER],MG_3[Column3],0)</f>
        <v>#N/A</v>
      </c>
      <c r="C345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calljkcc12co80pcs</v>
      </c>
      <c r="D3454" t="s">
        <v>3911</v>
      </c>
      <c r="E3454" s="1" t="s">
        <v>3687</v>
      </c>
      <c r="F3454">
        <v>1</v>
      </c>
      <c r="G3454" t="s">
        <v>3813</v>
      </c>
      <c r="H3454" s="4">
        <f ca="1">_xlfn.IFNA(SUMIF(MG_3[Column3],Table6[POINTER],MG_3[TOTAL]),"")</f>
        <v>0</v>
      </c>
      <c r="I3454" s="4">
        <f ca="1">SUM(Table6[[#This Row],[AWAL]],Table6[[#This Row],[M_3]])</f>
        <v>1</v>
      </c>
    </row>
    <row r="3455" spans="2:9" hidden="1" x14ac:dyDescent="0.25">
      <c r="B3455" s="4" t="e">
        <f ca="1">MATCH(Table6[POINTER],MG_3[Column3],0)</f>
        <v>#N/A</v>
      </c>
      <c r="C345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calljkcc15a120pcs</v>
      </c>
      <c r="D3455" t="s">
        <v>3912</v>
      </c>
      <c r="E3455" s="1" t="s">
        <v>3313</v>
      </c>
      <c r="F3455">
        <v>0</v>
      </c>
      <c r="G3455" t="s">
        <v>3813</v>
      </c>
      <c r="H3455" s="4">
        <f ca="1">_xlfn.IFNA(SUMIF(MG_3[Column3],Table6[POINTER],MG_3[TOTAL]),"")</f>
        <v>0</v>
      </c>
      <c r="I3455" s="4">
        <f ca="1">SUM(Table6[[#This Row],[AWAL]],Table6[[#This Row],[M_3]])</f>
        <v>0</v>
      </c>
    </row>
    <row r="3456" spans="2:9" hidden="1" x14ac:dyDescent="0.25">
      <c r="B3456" s="4" t="e">
        <f ca="1">MATCH(Table6[POINTER],MG_3[Column3],0)</f>
        <v>#N/A</v>
      </c>
      <c r="C345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calljkcc19a80pcs</v>
      </c>
      <c r="D3456" t="s">
        <v>3913</v>
      </c>
      <c r="E3456" s="1" t="s">
        <v>3687</v>
      </c>
      <c r="F3456">
        <v>0</v>
      </c>
      <c r="G3456" t="s">
        <v>3813</v>
      </c>
      <c r="H3456" s="4">
        <f ca="1">_xlfn.IFNA(SUMIF(MG_3[Column3],Table6[POINTER],MG_3[TOTAL]),"")</f>
        <v>0</v>
      </c>
      <c r="I3456" s="4">
        <f ca="1">SUM(Table6[[#This Row],[AWAL]],Table6[[#This Row],[M_3]])</f>
        <v>0</v>
      </c>
    </row>
    <row r="3457" spans="2:9" hidden="1" x14ac:dyDescent="0.25">
      <c r="B3457" s="4" t="e">
        <f ca="1">MATCH(Table6[POINTER],MG_3[Column3],0)</f>
        <v>#N/A</v>
      </c>
      <c r="C345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calljkcc2380pcs</v>
      </c>
      <c r="D3457" t="s">
        <v>3914</v>
      </c>
      <c r="E3457" s="1" t="s">
        <v>3687</v>
      </c>
      <c r="F3457">
        <v>0</v>
      </c>
      <c r="G3457" t="s">
        <v>3813</v>
      </c>
      <c r="H3457" s="4">
        <f ca="1">_xlfn.IFNA(SUMIF(MG_3[Column3],Table6[POINTER],MG_3[TOTAL]),"")</f>
        <v>0</v>
      </c>
      <c r="I3457" s="4">
        <f ca="1">SUM(Table6[[#This Row],[AWAL]],Table6[[#This Row],[M_3]])</f>
        <v>0</v>
      </c>
    </row>
    <row r="3458" spans="2:9" hidden="1" x14ac:dyDescent="0.25">
      <c r="B3458" s="4" t="e">
        <f ca="1">MATCH(Table6[POINTER],MG_3[Column3],0)</f>
        <v>#N/A</v>
      </c>
      <c r="C345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calljkcc23co80pcs</v>
      </c>
      <c r="D3458" t="s">
        <v>3915</v>
      </c>
      <c r="E3458" s="1" t="s">
        <v>3687</v>
      </c>
      <c r="F3458">
        <v>0</v>
      </c>
      <c r="G3458" t="s">
        <v>3813</v>
      </c>
      <c r="H3458" s="4">
        <f ca="1">_xlfn.IFNA(SUMIF(MG_3[Column3],Table6[POINTER],MG_3[TOTAL]),"")</f>
        <v>0</v>
      </c>
      <c r="I3458" s="4">
        <f ca="1">SUM(Table6[[#This Row],[AWAL]],Table6[[#This Row],[M_3]])</f>
        <v>0</v>
      </c>
    </row>
    <row r="3459" spans="2:9" hidden="1" x14ac:dyDescent="0.25">
      <c r="B3459" s="4" t="e">
        <f ca="1">MATCH(Table6[POINTER],MG_3[Column3],0)</f>
        <v>#N/A</v>
      </c>
      <c r="C345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calljkcc2580pcs</v>
      </c>
      <c r="D3459" t="s">
        <v>3916</v>
      </c>
      <c r="E3459" s="1" t="s">
        <v>3687</v>
      </c>
      <c r="F3459">
        <v>0</v>
      </c>
      <c r="G3459" t="s">
        <v>3813</v>
      </c>
      <c r="H3459" s="4">
        <f ca="1">_xlfn.IFNA(SUMIF(MG_3[Column3],Table6[POINTER],MG_3[TOTAL]),"")</f>
        <v>0</v>
      </c>
      <c r="I3459" s="4">
        <f ca="1">SUM(Table6[[#This Row],[AWAL]],Table6[[#This Row],[M_3]])</f>
        <v>0</v>
      </c>
    </row>
    <row r="3460" spans="2:9" hidden="1" x14ac:dyDescent="0.25">
      <c r="B3460" s="4" t="e">
        <f ca="1">MATCH(Table6[POINTER],MG_3[Column3],0)</f>
        <v>#N/A</v>
      </c>
      <c r="C346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calljkcc47120pcs</v>
      </c>
      <c r="D3460" t="s">
        <v>3917</v>
      </c>
      <c r="E3460" s="1" t="s">
        <v>3313</v>
      </c>
      <c r="F3460">
        <v>1</v>
      </c>
      <c r="G3460" t="s">
        <v>3813</v>
      </c>
      <c r="H3460" s="4">
        <f ca="1">_xlfn.IFNA(SUMIF(MG_3[Column3],Table6[POINTER],MG_3[TOTAL]),"")</f>
        <v>0</v>
      </c>
      <c r="I3460" s="4">
        <f ca="1">SUM(Table6[[#This Row],[AWAL]],Table6[[#This Row],[M_3]])</f>
        <v>1</v>
      </c>
    </row>
    <row r="3461" spans="2:9" hidden="1" x14ac:dyDescent="0.25">
      <c r="B3461" s="4" t="e">
        <f ca="1">MATCH(Table6[POINTER],MG_3[Column3],0)</f>
        <v>#N/A</v>
      </c>
      <c r="C346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calljkcc5680pcs</v>
      </c>
      <c r="D3461" t="s">
        <v>3918</v>
      </c>
      <c r="E3461" s="1" t="s">
        <v>3687</v>
      </c>
      <c r="F3461">
        <v>0</v>
      </c>
      <c r="G3461" t="s">
        <v>3813</v>
      </c>
      <c r="H3461" s="4">
        <f ca="1">_xlfn.IFNA(SUMIF(MG_3[Column3],Table6[POINTER],MG_3[TOTAL]),"")</f>
        <v>0</v>
      </c>
      <c r="I3461" s="4">
        <f ca="1">SUM(Table6[[#This Row],[AWAL]],Table6[[#This Row],[M_3]])</f>
        <v>0</v>
      </c>
    </row>
    <row r="3462" spans="2:9" hidden="1" x14ac:dyDescent="0.25">
      <c r="B3462" s="4" t="e">
        <f ca="1">MATCH(Table6[POINTER],MG_3[Column3],0)</f>
        <v>#N/A</v>
      </c>
      <c r="C346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calljkcc5760pcs</v>
      </c>
      <c r="D3462" t="s">
        <v>3919</v>
      </c>
      <c r="E3462" s="1" t="s">
        <v>3440</v>
      </c>
      <c r="F3462">
        <v>0</v>
      </c>
      <c r="G3462" t="s">
        <v>3813</v>
      </c>
      <c r="H3462" s="4">
        <f ca="1">_xlfn.IFNA(SUMIF(MG_3[Column3],Table6[POINTER],MG_3[TOTAL]),"")</f>
        <v>0</v>
      </c>
      <c r="I3462" s="4">
        <f ca="1">SUM(Table6[[#This Row],[AWAL]],Table6[[#This Row],[M_3]])</f>
        <v>0</v>
      </c>
    </row>
    <row r="3463" spans="2:9" hidden="1" x14ac:dyDescent="0.25">
      <c r="B3463" s="4" t="e">
        <f ca="1">MATCH(Table6[POINTER],MG_3[Column3],0)</f>
        <v>#N/A</v>
      </c>
      <c r="C346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calljkcc8a120pcs</v>
      </c>
      <c r="D3463" t="s">
        <v>3920</v>
      </c>
      <c r="E3463" s="1" t="s">
        <v>3313</v>
      </c>
      <c r="F3463">
        <v>0</v>
      </c>
      <c r="G3463" t="s">
        <v>3813</v>
      </c>
      <c r="H3463" s="4">
        <f ca="1">_xlfn.IFNA(SUMIF(MG_3[Column3],Table6[POINTER],MG_3[TOTAL]),"")</f>
        <v>0</v>
      </c>
      <c r="I3463" s="4">
        <f ca="1">SUM(Table6[[#This Row],[AWAL]],Table6[[#This Row],[M_3]])</f>
        <v>0</v>
      </c>
    </row>
    <row r="3464" spans="2:9" hidden="1" x14ac:dyDescent="0.25">
      <c r="B3464" s="4" t="e">
        <f ca="1">MATCH(Table6[POINTER],MG_3[Column3],0)</f>
        <v>#N/A</v>
      </c>
      <c r="C346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calljkcc800ch60pcs</v>
      </c>
      <c r="D3464" t="s">
        <v>3921</v>
      </c>
      <c r="E3464" s="1" t="s">
        <v>3440</v>
      </c>
      <c r="F3464">
        <v>0</v>
      </c>
      <c r="G3464" t="s">
        <v>3813</v>
      </c>
      <c r="H3464" s="4">
        <f ca="1">_xlfn.IFNA(SUMIF(MG_3[Column3],Table6[POINTER],MG_3[TOTAL]),"")</f>
        <v>0</v>
      </c>
      <c r="I3464" s="4">
        <f ca="1">SUM(Table6[[#This Row],[AWAL]],Table6[[#This Row],[M_3]])</f>
        <v>0</v>
      </c>
    </row>
    <row r="3465" spans="2:9" hidden="1" x14ac:dyDescent="0.25">
      <c r="B3465" s="4" t="e">
        <f ca="1">MATCH(Table6[POINTER],MG_3[Column3],0)</f>
        <v>#N/A</v>
      </c>
      <c r="C346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calljkcc810ch</v>
      </c>
      <c r="D3465" t="s">
        <v>3922</v>
      </c>
      <c r="E3465" s="1"/>
      <c r="F3465">
        <v>0</v>
      </c>
      <c r="G3465" t="s">
        <v>3813</v>
      </c>
      <c r="H3465" s="4">
        <f ca="1">_xlfn.IFNA(SUMIF(MG_3[Column3],Table6[POINTER],MG_3[TOTAL]),"")</f>
        <v>0</v>
      </c>
      <c r="I3465" s="4">
        <f ca="1">SUM(Table6[[#This Row],[AWAL]],Table6[[#This Row],[M_3]])</f>
        <v>0</v>
      </c>
    </row>
    <row r="3466" spans="2:9" hidden="1" x14ac:dyDescent="0.25">
      <c r="B3466" s="4" t="e">
        <f ca="1">MATCH(Table6[POINTER],MG_3[Column3],0)</f>
        <v>#N/A</v>
      </c>
      <c r="C346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calljkcc8co160pcs</v>
      </c>
      <c r="D3466" t="s">
        <v>3923</v>
      </c>
      <c r="E3466" s="1" t="s">
        <v>3338</v>
      </c>
      <c r="F3466">
        <v>0</v>
      </c>
      <c r="G3466" t="s">
        <v>3813</v>
      </c>
      <c r="H3466" s="4">
        <f ca="1">_xlfn.IFNA(SUMIF(MG_3[Column3],Table6[POINTER],MG_3[TOTAL]),"")</f>
        <v>0</v>
      </c>
      <c r="I3466" s="4">
        <f ca="1">SUM(Table6[[#This Row],[AWAL]],Table6[[#This Row],[M_3]])</f>
        <v>0</v>
      </c>
    </row>
    <row r="3467" spans="2:9" hidden="1" x14ac:dyDescent="0.25">
      <c r="B3467" s="4" t="e">
        <f ca="1">MATCH(Table6[POINTER],MG_3[Column3],0)</f>
        <v>#N/A</v>
      </c>
      <c r="C346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calljkdtc3131120pcs</v>
      </c>
      <c r="D3467" t="s">
        <v>3924</v>
      </c>
      <c r="E3467" s="1" t="s">
        <v>3313</v>
      </c>
      <c r="F3467">
        <v>0</v>
      </c>
      <c r="G3467" t="s">
        <v>3813</v>
      </c>
      <c r="H3467" s="4">
        <f ca="1">_xlfn.IFNA(SUMIF(MG_3[Column3],Table6[POINTER],MG_3[TOTAL]),"")</f>
        <v>0</v>
      </c>
      <c r="I3467" s="4">
        <f ca="1">SUM(Table6[[#This Row],[AWAL]],Table6[[#This Row],[M_3]])</f>
        <v>0</v>
      </c>
    </row>
    <row r="3468" spans="2:9" hidden="1" x14ac:dyDescent="0.25">
      <c r="B3468" s="4" t="e">
        <f ca="1">MATCH(Table6[POINTER],MG_3[Column3],0)</f>
        <v>#N/A</v>
      </c>
      <c r="C346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calljkdtc151660pcs</v>
      </c>
      <c r="D3468" t="s">
        <v>3925</v>
      </c>
      <c r="E3468" s="1" t="s">
        <v>3440</v>
      </c>
      <c r="F3468">
        <v>2</v>
      </c>
      <c r="G3468" t="s">
        <v>3813</v>
      </c>
      <c r="H3468" s="4">
        <f ca="1">_xlfn.IFNA(SUMIF(MG_3[Column3],Table6[POINTER],MG_3[TOTAL]),"")</f>
        <v>0</v>
      </c>
      <c r="I3468" s="4">
        <f ca="1">SUM(Table6[[#This Row],[AWAL]],Table6[[#This Row],[M_3]])</f>
        <v>2</v>
      </c>
    </row>
    <row r="3469" spans="2:9" hidden="1" x14ac:dyDescent="0.25">
      <c r="B3469" s="4" t="e">
        <f ca="1">MATCH(Table6[POINTER],MG_3[Column3],0)</f>
        <v>#N/A</v>
      </c>
      <c r="C346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calljkpkc0711hc160pc</v>
      </c>
      <c r="D3469" t="s">
        <v>3926</v>
      </c>
      <c r="E3469" s="1" t="s">
        <v>3334</v>
      </c>
      <c r="F3469">
        <v>0</v>
      </c>
      <c r="G3469" t="s">
        <v>3813</v>
      </c>
      <c r="H3469" s="4">
        <f ca="1">_xlfn.IFNA(SUMIF(MG_3[Column3],Table6[POINTER],MG_3[TOTAL]),"")</f>
        <v>0</v>
      </c>
      <c r="I3469" s="4">
        <f ca="1">SUM(Table6[[#This Row],[AWAL]],Table6[[#This Row],[M_3]])</f>
        <v>0</v>
      </c>
    </row>
    <row r="3470" spans="2:9" hidden="1" x14ac:dyDescent="0.25">
      <c r="B3470" s="4" t="e">
        <f ca="1">MATCH(Table6[POINTER],MG_3[Column3],0)</f>
        <v>#N/A</v>
      </c>
      <c r="C347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clearholdersolidch840a4kenko108pc</v>
      </c>
      <c r="D3470" t="s">
        <v>3927</v>
      </c>
      <c r="E3470" s="1" t="s">
        <v>3669</v>
      </c>
      <c r="F3470">
        <v>0</v>
      </c>
      <c r="G3470" t="s">
        <v>3813</v>
      </c>
      <c r="H3470" s="4">
        <f ca="1">_xlfn.IFNA(SUMIF(MG_3[Column3],Table6[POINTER],MG_3[TOTAL]),"")</f>
        <v>0</v>
      </c>
      <c r="I3470" s="4">
        <f ca="1">SUM(Table6[[#This Row],[AWAL]],Table6[[#This Row],[M_3]])</f>
        <v>0</v>
      </c>
    </row>
    <row r="3471" spans="2:9" hidden="1" x14ac:dyDescent="0.25">
      <c r="B3471" s="4" t="e">
        <f ca="1">MATCH(Table6[POINTER],MG_3[Column3],0)</f>
        <v>#N/A</v>
      </c>
      <c r="C347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clipjkno1500</v>
      </c>
      <c r="D3471" t="s">
        <v>3928</v>
      </c>
      <c r="E3471" s="1">
        <v>500</v>
      </c>
      <c r="F3471">
        <v>0</v>
      </c>
      <c r="G3471" t="s">
        <v>3813</v>
      </c>
      <c r="H3471" s="4">
        <f ca="1">_xlfn.IFNA(SUMIF(MG_3[Column3],Table6[POINTER],MG_3[TOTAL]),"")</f>
        <v>0</v>
      </c>
      <c r="I3471" s="4">
        <f ca="1">SUM(Table6[[#This Row],[AWAL]],Table6[[#This Row],[M_3]])</f>
        <v>0</v>
      </c>
    </row>
    <row r="3472" spans="2:9" hidden="1" x14ac:dyDescent="0.25">
      <c r="B3472" s="4" t="e">
        <f ca="1">MATCH(Table6[POINTER],MG_3[Column3],0)</f>
        <v>#N/A</v>
      </c>
      <c r="C347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clipjumbojkno5200box</v>
      </c>
      <c r="D3472" t="s">
        <v>3929</v>
      </c>
      <c r="E3472" s="1" t="s">
        <v>4284</v>
      </c>
      <c r="F3472">
        <v>1</v>
      </c>
      <c r="G3472" t="s">
        <v>3813</v>
      </c>
      <c r="H3472" s="4">
        <f ca="1">_xlfn.IFNA(SUMIF(MG_3[Column3],Table6[POINTER],MG_3[TOTAL]),"")</f>
        <v>0</v>
      </c>
      <c r="I3472" s="4">
        <f ca="1">SUM(Table6[[#This Row],[AWAL]],Table6[[#This Row],[M_3]])</f>
        <v>1</v>
      </c>
    </row>
    <row r="3473" spans="2:9" hidden="1" x14ac:dyDescent="0.25">
      <c r="B3473" s="4" t="e">
        <f ca="1">MATCH(Table6[POINTER],MG_3[Column3],0)</f>
        <v>#N/A</v>
      </c>
      <c r="C347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clipjumbokenkono5200box</v>
      </c>
      <c r="D3473" t="s">
        <v>3930</v>
      </c>
      <c r="E3473" s="1" t="s">
        <v>4284</v>
      </c>
      <c r="F3473">
        <v>0</v>
      </c>
      <c r="G3473" t="s">
        <v>3813</v>
      </c>
      <c r="H3473" s="4">
        <f ca="1">_xlfn.IFNA(SUMIF(MG_3[Column3],Table6[POINTER],MG_3[TOTAL]),"")</f>
        <v>0</v>
      </c>
      <c r="I3473" s="4">
        <f ca="1">SUM(Table6[[#This Row],[AWAL]],Table6[[#This Row],[M_3]])</f>
        <v>0</v>
      </c>
    </row>
    <row r="3474" spans="2:9" hidden="1" x14ac:dyDescent="0.25">
      <c r="B3474" s="4" t="e">
        <f ca="1">MATCH(Table6[POINTER],MG_3[Column3],0)</f>
        <v>#N/A</v>
      </c>
      <c r="C347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clipkenkono1500</v>
      </c>
      <c r="D3474" t="s">
        <v>3931</v>
      </c>
      <c r="E3474" s="1">
        <v>500</v>
      </c>
      <c r="F3474">
        <v>0</v>
      </c>
      <c r="G3474" t="s">
        <v>3813</v>
      </c>
      <c r="H3474" s="4">
        <f ca="1">_xlfn.IFNA(SUMIF(MG_3[Column3],Table6[POINTER],MG_3[TOTAL]),"")</f>
        <v>0</v>
      </c>
      <c r="I3474" s="4">
        <f ca="1">SUM(Table6[[#This Row],[AWAL]],Table6[[#This Row],[M_3]])</f>
        <v>0</v>
      </c>
    </row>
    <row r="3475" spans="2:9" hidden="1" x14ac:dyDescent="0.25">
      <c r="B3475" s="4" t="e">
        <f ca="1">MATCH(Table6[POINTER],MG_3[Column3],0)</f>
        <v>#N/A</v>
      </c>
      <c r="C347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cliptrigonaljkno3500box</v>
      </c>
      <c r="D3475" t="s">
        <v>3932</v>
      </c>
      <c r="E3475" s="1" t="s">
        <v>4285</v>
      </c>
      <c r="F3475">
        <v>0</v>
      </c>
      <c r="G3475" t="s">
        <v>3813</v>
      </c>
      <c r="H3475" s="4">
        <f ca="1">_xlfn.IFNA(SUMIF(MG_3[Column3],Table6[POINTER],MG_3[TOTAL]),"")</f>
        <v>0</v>
      </c>
      <c r="I3475" s="4">
        <f ca="1">SUM(Table6[[#This Row],[AWAL]],Table6[[#This Row],[M_3]])</f>
        <v>0</v>
      </c>
    </row>
    <row r="3476" spans="2:9" hidden="1" x14ac:dyDescent="0.25">
      <c r="B3476" s="4" t="e">
        <f ca="1">MATCH(Table6[POINTER],MG_3[Column3],0)</f>
        <v>#N/A</v>
      </c>
      <c r="C347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cliptrigonalkenkono3500box</v>
      </c>
      <c r="D3476" t="s">
        <v>3933</v>
      </c>
      <c r="E3476" s="1" t="s">
        <v>4285</v>
      </c>
      <c r="F3476">
        <v>0</v>
      </c>
      <c r="G3476" t="s">
        <v>3813</v>
      </c>
      <c r="H3476" s="4">
        <f ca="1">_xlfn.IFNA(SUMIF(MG_3[Column3],Table6[POINTER],MG_3[TOTAL]),"")</f>
        <v>0</v>
      </c>
      <c r="I3476" s="4">
        <f ca="1">SUM(Table6[[#This Row],[AWAL]],Table6[[#This Row],[M_3]])</f>
        <v>0</v>
      </c>
    </row>
    <row r="3477" spans="2:9" hidden="1" x14ac:dyDescent="0.25">
      <c r="B3477" s="4" t="e">
        <f ca="1">MATCH(Table6[POINTER],MG_3[Column3],0)</f>
        <v>#N/A</v>
      </c>
      <c r="C347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clipwarnajkc310024lsn</v>
      </c>
      <c r="D3477" t="s">
        <v>3934</v>
      </c>
      <c r="E3477" s="1" t="s">
        <v>3498</v>
      </c>
      <c r="F3477">
        <v>0</v>
      </c>
      <c r="G3477" t="s">
        <v>3813</v>
      </c>
      <c r="H3477" s="4">
        <f ca="1">_xlfn.IFNA(SUMIF(MG_3[Column3],Table6[POINTER],MG_3[TOTAL]),"")</f>
        <v>0</v>
      </c>
      <c r="I3477" s="4">
        <f ca="1">SUM(Table6[[#This Row],[AWAL]],Table6[[#This Row],[M_3]])</f>
        <v>0</v>
      </c>
    </row>
    <row r="3478" spans="2:9" hidden="1" x14ac:dyDescent="0.25">
      <c r="B3478" s="4" t="e">
        <f ca="1">MATCH(Table6[POINTER],MG_3[Column3],0)</f>
        <v>#N/A</v>
      </c>
      <c r="C347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clipwarnakenko310048lsn</v>
      </c>
      <c r="D3478" t="s">
        <v>3935</v>
      </c>
      <c r="E3478" s="1" t="s">
        <v>3533</v>
      </c>
      <c r="F3478">
        <v>0</v>
      </c>
      <c r="G3478" t="s">
        <v>3813</v>
      </c>
      <c r="H3478" s="4">
        <f ca="1">_xlfn.IFNA(SUMIF(MG_3[Column3],Table6[POINTER],MG_3[TOTAL]),"")</f>
        <v>0</v>
      </c>
      <c r="I3478" s="4">
        <f ca="1">SUM(Table6[[#This Row],[AWAL]],Table6[[#This Row],[M_3]])</f>
        <v>0</v>
      </c>
    </row>
    <row r="3479" spans="2:9" hidden="1" x14ac:dyDescent="0.25">
      <c r="B3479" s="4" t="e">
        <f ca="1">MATCH(Table6[POINTER],MG_3[Column3],0)</f>
        <v>#N/A</v>
      </c>
      <c r="C347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counterhandtallykenkoht302</v>
      </c>
      <c r="D3479" t="s">
        <v>3936</v>
      </c>
      <c r="E3479" s="1"/>
      <c r="F3479">
        <v>0</v>
      </c>
      <c r="G3479" t="s">
        <v>3813</v>
      </c>
      <c r="H3479" s="4">
        <f ca="1">_xlfn.IFNA(SUMIF(MG_3[Column3],Table6[POINTER],MG_3[TOTAL]),"")</f>
        <v>0</v>
      </c>
      <c r="I3479" s="4">
        <f ca="1">SUM(Table6[[#This Row],[AWAL]],Table6[[#This Row],[M_3]])</f>
        <v>0</v>
      </c>
    </row>
    <row r="3480" spans="2:9" hidden="1" x14ac:dyDescent="0.25">
      <c r="B3480" s="4" t="e">
        <f ca="1">MATCH(Table6[POINTER],MG_3[Column3],0)</f>
        <v>#N/A</v>
      </c>
      <c r="C348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crayon12wputarpendekjk144pcs</v>
      </c>
      <c r="D3480" t="s">
        <v>3937</v>
      </c>
      <c r="E3480" s="1" t="s">
        <v>3366</v>
      </c>
      <c r="F3480">
        <v>0</v>
      </c>
      <c r="G3480" t="s">
        <v>3813</v>
      </c>
      <c r="H3480" s="4">
        <f ca="1">_xlfn.IFNA(SUMIF(MG_3[Column3],Table6[POINTER],MG_3[TOTAL]),"")</f>
        <v>0</v>
      </c>
      <c r="I3480" s="4">
        <f ca="1">SUM(Table6[[#This Row],[AWAL]],Table6[[#This Row],[M_3]])</f>
        <v>0</v>
      </c>
    </row>
    <row r="3481" spans="2:9" hidden="1" x14ac:dyDescent="0.25">
      <c r="B3481" s="4" t="e">
        <f ca="1">MATCH(Table6[POINTER],MG_3[Column3],0)</f>
        <v>#N/A</v>
      </c>
      <c r="C348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crayon24wputarpendekjk72pcs</v>
      </c>
      <c r="D3481" t="s">
        <v>3938</v>
      </c>
      <c r="E3481" s="1" t="s">
        <v>3485</v>
      </c>
      <c r="F3481">
        <v>0</v>
      </c>
      <c r="G3481" t="s">
        <v>3813</v>
      </c>
      <c r="H3481" s="4">
        <f ca="1">_xlfn.IFNA(SUMIF(MG_3[Column3],Table6[POINTER],MG_3[TOTAL]),"")</f>
        <v>0</v>
      </c>
      <c r="I3481" s="4">
        <f ca="1">SUM(Table6[[#This Row],[AWAL]],Table6[[#This Row],[M_3]])</f>
        <v>0</v>
      </c>
    </row>
    <row r="3482" spans="2:9" hidden="1" x14ac:dyDescent="0.25">
      <c r="B3482" s="4" t="e">
        <f ca="1">MATCH(Table6[POINTER],MG_3[Column3],0)</f>
        <v>#N/A</v>
      </c>
      <c r="C348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crayonjk12wputarmini144pcs</v>
      </c>
      <c r="D3482" t="s">
        <v>3939</v>
      </c>
      <c r="E3482" s="1" t="s">
        <v>3366</v>
      </c>
      <c r="F3482">
        <v>0</v>
      </c>
      <c r="G3482" t="s">
        <v>3813</v>
      </c>
      <c r="H3482" s="4">
        <f ca="1">_xlfn.IFNA(SUMIF(MG_3[Column3],Table6[POINTER],MG_3[TOTAL]),"")</f>
        <v>0</v>
      </c>
      <c r="I3482" s="4">
        <f ca="1">SUM(Table6[[#This Row],[AWAL]],Table6[[#This Row],[M_3]])</f>
        <v>0</v>
      </c>
    </row>
    <row r="3483" spans="2:9" hidden="1" x14ac:dyDescent="0.25">
      <c r="B3483" s="4" t="e">
        <f ca="1">MATCH(Table6[POINTER],MG_3[Column3],0)</f>
        <v>#N/A</v>
      </c>
      <c r="C348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crayonkenko12wminiputarclassicpvcbag12ls</v>
      </c>
      <c r="D3483" t="s">
        <v>3940</v>
      </c>
      <c r="E3483" s="1" t="s">
        <v>3487</v>
      </c>
      <c r="F3483">
        <v>0</v>
      </c>
      <c r="G3483" t="s">
        <v>3813</v>
      </c>
      <c r="H3483" s="4">
        <f ca="1">_xlfn.IFNA(SUMIF(MG_3[Column3],Table6[POINTER],MG_3[TOTAL]),"")</f>
        <v>0</v>
      </c>
      <c r="I3483" s="4">
        <f ca="1">SUM(Table6[[#This Row],[AWAL]],Table6[[#This Row],[M_3]])</f>
        <v>0</v>
      </c>
    </row>
    <row r="3484" spans="2:9" hidden="1" x14ac:dyDescent="0.25">
      <c r="B3484" s="4" t="e">
        <f ca="1">MATCH(Table6[POINTER],MG_3[Column3],0)</f>
        <v>#N/A</v>
      </c>
      <c r="C348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crayonputar24ageeieikenko72pc</v>
      </c>
      <c r="D3484" t="s">
        <v>3941</v>
      </c>
      <c r="E3484" s="1" t="s">
        <v>3384</v>
      </c>
      <c r="F3484">
        <v>5</v>
      </c>
      <c r="G3484" t="s">
        <v>3813</v>
      </c>
      <c r="H3484" s="4">
        <f ca="1">_xlfn.IFNA(SUMIF(MG_3[Column3],Table6[POINTER],MG_3[TOTAL]),"")</f>
        <v>0</v>
      </c>
      <c r="I3484" s="4">
        <f ca="1">SUM(Table6[[#This Row],[AWAL]],Table6[[#This Row],[M_3]])</f>
        <v>5</v>
      </c>
    </row>
    <row r="3485" spans="2:9" hidden="1" x14ac:dyDescent="0.25">
      <c r="B3485" s="4" t="e">
        <f ca="1">MATCH(Table6[POINTER],MG_3[Column3],0)</f>
        <v>#N/A</v>
      </c>
      <c r="C348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crayonputar24snoopyeieikenko72pc</v>
      </c>
      <c r="D3485" t="s">
        <v>3942</v>
      </c>
      <c r="E3485" s="1" t="s">
        <v>3384</v>
      </c>
      <c r="F3485">
        <v>24</v>
      </c>
      <c r="G3485" t="s">
        <v>3813</v>
      </c>
      <c r="H3485" s="4">
        <f ca="1">_xlfn.IFNA(SUMIF(MG_3[Column3],Table6[POINTER],MG_3[TOTAL]),"")</f>
        <v>0</v>
      </c>
      <c r="I3485" s="4">
        <f ca="1">SUM(Table6[[#This Row],[AWAL]],Table6[[#This Row],[M_3]])</f>
        <v>24</v>
      </c>
    </row>
    <row r="3486" spans="2:9" hidden="1" x14ac:dyDescent="0.25">
      <c r="B3486" s="4" t="e">
        <f ca="1">MATCH(Table6[POINTER],MG_3[Column3],0)</f>
        <v>#N/A</v>
      </c>
      <c r="C348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crayonputarjk12wpanjang12lsn</v>
      </c>
      <c r="D3486" t="s">
        <v>3943</v>
      </c>
      <c r="E3486" s="1" t="s">
        <v>3482</v>
      </c>
      <c r="F3486">
        <v>0</v>
      </c>
      <c r="G3486" t="s">
        <v>3813</v>
      </c>
      <c r="H3486" s="4">
        <f ca="1">_xlfn.IFNA(SUMIF(MG_3[Column3],Table6[POINTER],MG_3[TOTAL]),"")</f>
        <v>0</v>
      </c>
      <c r="I3486" s="4">
        <f ca="1">SUM(Table6[[#This Row],[AWAL]],Table6[[#This Row],[M_3]])</f>
        <v>0</v>
      </c>
    </row>
    <row r="3487" spans="2:9" hidden="1" x14ac:dyDescent="0.25">
      <c r="B3487" s="4" t="e">
        <f ca="1">MATCH(Table6[POINTER],MG_3[Column3],0)</f>
        <v>#N/A</v>
      </c>
      <c r="C348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crayonputartiti12wpanjang144lsn</v>
      </c>
      <c r="D3487" t="s">
        <v>3944</v>
      </c>
      <c r="E3487" s="1" t="s">
        <v>3444</v>
      </c>
      <c r="F3487">
        <v>0</v>
      </c>
      <c r="G3487" t="s">
        <v>3813</v>
      </c>
      <c r="H3487" s="4">
        <f ca="1">_xlfn.IFNA(SUMIF(MG_3[Column3],Table6[POINTER],MG_3[TOTAL]),"")</f>
        <v>0</v>
      </c>
      <c r="I3487" s="4">
        <f ca="1">SUM(Table6[[#This Row],[AWAL]],Table6[[#This Row],[M_3]])</f>
        <v>0</v>
      </c>
    </row>
    <row r="3488" spans="2:9" hidden="1" x14ac:dyDescent="0.25">
      <c r="B3488" s="4" t="e">
        <f ca="1">MATCH(Table6[POINTER],MG_3[Column3],0)</f>
        <v>#N/A</v>
      </c>
      <c r="C348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crayontiti24wputarpendek72</v>
      </c>
      <c r="D3488" t="s">
        <v>3945</v>
      </c>
      <c r="E3488" s="1">
        <v>72</v>
      </c>
      <c r="F3488">
        <v>0</v>
      </c>
      <c r="G3488" t="s">
        <v>3813</v>
      </c>
      <c r="H3488" s="4">
        <f ca="1">_xlfn.IFNA(SUMIF(MG_3[Column3],Table6[POINTER],MG_3[TOTAL]),"")</f>
        <v>0</v>
      </c>
      <c r="I3488" s="4">
        <f ca="1">SUM(Table6[[#This Row],[AWAL]],Table6[[#This Row],[M_3]])</f>
        <v>0</v>
      </c>
    </row>
    <row r="3489" spans="2:9" hidden="1" x14ac:dyDescent="0.25">
      <c r="B3489" s="4" t="e">
        <f ca="1">MATCH(Table6[POINTER],MG_3[Column3],0)</f>
        <v>#N/A</v>
      </c>
      <c r="C348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cutterjk300a48lsn</v>
      </c>
      <c r="D3489" t="s">
        <v>3946</v>
      </c>
      <c r="E3489" s="1" t="s">
        <v>3533</v>
      </c>
      <c r="F3489">
        <v>0</v>
      </c>
      <c r="G3489" t="s">
        <v>3813</v>
      </c>
      <c r="H3489" s="4">
        <f ca="1">_xlfn.IFNA(SUMIF(MG_3[Column3],Table6[POINTER],MG_3[TOTAL]),"")</f>
        <v>0</v>
      </c>
      <c r="I3489" s="4">
        <f ca="1">SUM(Table6[[#This Row],[AWAL]],Table6[[#This Row],[M_3]])</f>
        <v>0</v>
      </c>
    </row>
    <row r="3490" spans="2:9" hidden="1" x14ac:dyDescent="0.25">
      <c r="B3490" s="4" t="e">
        <f ca="1">MATCH(Table6[POINTER],MG_3[Column3],0)</f>
        <v>#N/A</v>
      </c>
      <c r="C349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cutterjka300a30lsn</v>
      </c>
      <c r="D3490" t="s">
        <v>3947</v>
      </c>
      <c r="E3490" s="1" t="s">
        <v>3344</v>
      </c>
      <c r="F3490">
        <v>0</v>
      </c>
      <c r="G3490" t="s">
        <v>3813</v>
      </c>
      <c r="H3490" s="4">
        <f ca="1">_xlfn.IFNA(SUMIF(MG_3[Column3],Table6[POINTER],MG_3[TOTAL]),"")</f>
        <v>0</v>
      </c>
      <c r="I3490" s="4">
        <f ca="1">SUM(Table6[[#This Row],[AWAL]],Table6[[#This Row],[M_3]])</f>
        <v>0</v>
      </c>
    </row>
    <row r="3491" spans="2:9" hidden="1" x14ac:dyDescent="0.25">
      <c r="B3491" s="4" t="e">
        <f ca="1">MATCH(Table6[POINTER],MG_3[Column3],0)</f>
        <v>#N/A</v>
      </c>
      <c r="C349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cutterjkl50024lsn</v>
      </c>
      <c r="D3491" t="s">
        <v>3948</v>
      </c>
      <c r="E3491" s="1" t="s">
        <v>3498</v>
      </c>
      <c r="F3491">
        <v>0</v>
      </c>
      <c r="G3491" t="s">
        <v>3813</v>
      </c>
      <c r="H3491" s="4">
        <f ca="1">_xlfn.IFNA(SUMIF(MG_3[Column3],Table6[POINTER],MG_3[TOTAL]),"")</f>
        <v>0</v>
      </c>
      <c r="I3491" s="4">
        <f ca="1">SUM(Table6[[#This Row],[AWAL]],Table6[[#This Row],[M_3]])</f>
        <v>0</v>
      </c>
    </row>
    <row r="3492" spans="2:9" hidden="1" x14ac:dyDescent="0.25">
      <c r="B3492" s="4" t="e">
        <f ca="1">MATCH(Table6[POINTER],MG_3[Column3],0)</f>
        <v>#N/A</v>
      </c>
      <c r="C349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cutterjkl500isi24lsn</v>
      </c>
      <c r="D3492" t="s">
        <v>3949</v>
      </c>
      <c r="E3492" s="1" t="s">
        <v>3498</v>
      </c>
      <c r="F3492">
        <v>0</v>
      </c>
      <c r="G3492" t="s">
        <v>3813</v>
      </c>
      <c r="H3492" s="4">
        <f ca="1">_xlfn.IFNA(SUMIF(MG_3[Column3],Table6[POINTER],MG_3[TOTAL]),"")</f>
        <v>0</v>
      </c>
      <c r="I3492" s="4">
        <f ca="1">SUM(Table6[[#This Row],[AWAL]],Table6[[#This Row],[M_3]])</f>
        <v>0</v>
      </c>
    </row>
    <row r="3493" spans="2:9" hidden="1" x14ac:dyDescent="0.25">
      <c r="B3493" s="4" t="e">
        <f ca="1">MATCH(Table6[POINTER],MG_3[Column3],0)</f>
        <v>#N/A</v>
      </c>
      <c r="C349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cutterkenko918c20ls</v>
      </c>
      <c r="D3493" t="s">
        <v>3950</v>
      </c>
      <c r="E3493" s="1" t="s">
        <v>3309</v>
      </c>
      <c r="F3493">
        <v>4</v>
      </c>
      <c r="G3493" t="s">
        <v>3813</v>
      </c>
      <c r="H3493" s="4">
        <f ca="1">_xlfn.IFNA(SUMIF(MG_3[Column3],Table6[POINTER],MG_3[TOTAL]),"")</f>
        <v>0</v>
      </c>
      <c r="I3493" s="4">
        <f ca="1">SUM(Table6[[#This Row],[AWAL]],Table6[[#This Row],[M_3]])</f>
        <v>4</v>
      </c>
    </row>
    <row r="3494" spans="2:9" x14ac:dyDescent="0.25">
      <c r="B3494" s="4">
        <f ca="1">MATCH(Table6[POINTER],MG_3[Column3],0)</f>
        <v>1</v>
      </c>
      <c r="C349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cutterkenkoa30030lsn</v>
      </c>
      <c r="D3494" t="s">
        <v>3951</v>
      </c>
      <c r="E3494" s="1" t="s">
        <v>3344</v>
      </c>
      <c r="F3494">
        <v>0</v>
      </c>
      <c r="G3494" t="s">
        <v>3813</v>
      </c>
      <c r="H3494" s="4">
        <f ca="1">_xlfn.IFNA(SUMIF(MG_3[Column3],Table6[POINTER],MG_3[TOTAL]),"")</f>
        <v>2</v>
      </c>
      <c r="I3494" s="4">
        <f ca="1">SUM(Table6[[#This Row],[AWAL]],Table6[[#This Row],[M_3]])</f>
        <v>2</v>
      </c>
    </row>
    <row r="3495" spans="2:9" hidden="1" x14ac:dyDescent="0.25">
      <c r="B3495" s="4">
        <f ca="1">MATCH(Table6[POINTER],MG_3[Column3],0)</f>
        <v>5</v>
      </c>
      <c r="C349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cutterkenkok20030lsn</v>
      </c>
      <c r="D3495" t="s">
        <v>3952</v>
      </c>
      <c r="E3495" s="1" t="s">
        <v>3344</v>
      </c>
      <c r="F3495">
        <v>0</v>
      </c>
      <c r="G3495" t="s">
        <v>3813</v>
      </c>
      <c r="H3495" s="4">
        <f ca="1">_xlfn.IFNA(SUMIF(MG_3[Column3],Table6[POINTER],MG_3[TOTAL]),"")</f>
        <v>0</v>
      </c>
      <c r="I3495" s="4">
        <f ca="1">SUM(Table6[[#This Row],[AWAL]],Table6[[#This Row],[M_3]])</f>
        <v>0</v>
      </c>
    </row>
    <row r="3496" spans="2:9" x14ac:dyDescent="0.25">
      <c r="B3496" s="4">
        <f ca="1">MATCH(Table6[POINTER],MG_3[Column3],0)</f>
        <v>2</v>
      </c>
      <c r="C349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cutterkenkol50020lsn</v>
      </c>
      <c r="D3496" t="s">
        <v>3953</v>
      </c>
      <c r="E3496" s="1" t="s">
        <v>3532</v>
      </c>
      <c r="F3496">
        <v>0</v>
      </c>
      <c r="G3496" t="s">
        <v>3813</v>
      </c>
      <c r="H3496" s="4">
        <f ca="1">_xlfn.IFNA(SUMIF(MG_3[Column3],Table6[POINTER],MG_3[TOTAL]),"")</f>
        <v>2</v>
      </c>
      <c r="I3496" s="4">
        <f ca="1">SUM(Table6[[#This Row],[AWAL]],Table6[[#This Row],[M_3]])</f>
        <v>2</v>
      </c>
    </row>
    <row r="3497" spans="2:9" hidden="1" x14ac:dyDescent="0.25">
      <c r="B3497" s="4" t="e">
        <f ca="1">MATCH(Table6[POINTER],MG_3[Column3],0)</f>
        <v>#N/A</v>
      </c>
      <c r="C349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datestampkenkod44mm40lsn</v>
      </c>
      <c r="D3497" t="s">
        <v>3954</v>
      </c>
      <c r="E3497" s="1" t="s">
        <v>3432</v>
      </c>
      <c r="F3497">
        <v>0</v>
      </c>
      <c r="G3497" t="s">
        <v>3813</v>
      </c>
      <c r="H3497" s="4">
        <f ca="1">_xlfn.IFNA(SUMIF(MG_3[Column3],Table6[POINTER],MG_3[TOTAL]),"")</f>
        <v>0</v>
      </c>
      <c r="I3497" s="4">
        <f ca="1">SUM(Table6[[#This Row],[AWAL]],Table6[[#This Row],[M_3]])</f>
        <v>0</v>
      </c>
    </row>
    <row r="3498" spans="2:9" hidden="1" x14ac:dyDescent="0.25">
      <c r="B3498" s="4" t="e">
        <f ca="1">MATCH(Table6[POINTER],MG_3[Column3],0)</f>
        <v>#N/A</v>
      </c>
      <c r="C349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desksetkenkok831248pcs</v>
      </c>
      <c r="D3498" t="s">
        <v>3955</v>
      </c>
      <c r="E3498" s="1" t="s">
        <v>3731</v>
      </c>
      <c r="F3498">
        <v>0</v>
      </c>
      <c r="G3498" t="s">
        <v>3813</v>
      </c>
      <c r="H3498" s="4">
        <f ca="1">_xlfn.IFNA(SUMIF(MG_3[Column3],Table6[POINTER],MG_3[TOTAL]),"")</f>
        <v>0</v>
      </c>
      <c r="I3498" s="4">
        <f ca="1">SUM(Table6[[#This Row],[AWAL]],Table6[[#This Row],[M_3]])</f>
        <v>0</v>
      </c>
    </row>
    <row r="3499" spans="2:9" hidden="1" x14ac:dyDescent="0.25">
      <c r="B3499" s="4" t="e">
        <f ca="1">MATCH(Table6[POINTER],MG_3[Column3],0)</f>
        <v>#N/A</v>
      </c>
      <c r="C349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dispenserjk10324pcs</v>
      </c>
      <c r="D3499" t="s">
        <v>3956</v>
      </c>
      <c r="E3499" s="1" t="s">
        <v>3439</v>
      </c>
      <c r="F3499">
        <v>0</v>
      </c>
      <c r="G3499" t="s">
        <v>3813</v>
      </c>
      <c r="H3499" s="4">
        <f ca="1">_xlfn.IFNA(SUMIF(MG_3[Column3],Table6[POINTER],MG_3[TOTAL]),"")</f>
        <v>0</v>
      </c>
      <c r="I3499" s="4">
        <f ca="1">SUM(Table6[[#This Row],[AWAL]],Table6[[#This Row],[M_3]])</f>
        <v>0</v>
      </c>
    </row>
    <row r="3500" spans="2:9" hidden="1" x14ac:dyDescent="0.25">
      <c r="B3500" s="4" t="e">
        <f ca="1">MATCH(Table6[POINTER],MG_3[Column3],0)</f>
        <v>#N/A</v>
      </c>
      <c r="C350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dispenserjktd2s100pc</v>
      </c>
      <c r="D3500" t="s">
        <v>3957</v>
      </c>
      <c r="E3500" s="1" t="s">
        <v>3503</v>
      </c>
      <c r="F3500">
        <v>0</v>
      </c>
      <c r="G3500" t="s">
        <v>3813</v>
      </c>
      <c r="H3500" s="4">
        <f ca="1">_xlfn.IFNA(SUMIF(MG_3[Column3],Table6[POINTER],MG_3[TOTAL]),"")</f>
        <v>0</v>
      </c>
      <c r="I3500" s="4">
        <f ca="1">SUM(Table6[[#This Row],[AWAL]],Table6[[#This Row],[M_3]])</f>
        <v>0</v>
      </c>
    </row>
    <row r="3501" spans="2:9" hidden="1" x14ac:dyDescent="0.25">
      <c r="B3501" s="4" t="e">
        <f ca="1">MATCH(Table6[POINTER],MG_3[Column3],0)</f>
        <v>#N/A</v>
      </c>
      <c r="C350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dispenserkenko32124pcs</v>
      </c>
      <c r="D3501" t="s">
        <v>3958</v>
      </c>
      <c r="E3501" s="1" t="s">
        <v>3439</v>
      </c>
      <c r="F3501">
        <v>0</v>
      </c>
      <c r="G3501" t="s">
        <v>3813</v>
      </c>
      <c r="H3501" s="4">
        <f ca="1">_xlfn.IFNA(SUMIF(MG_3[Column3],Table6[POINTER],MG_3[TOTAL]),"")</f>
        <v>0</v>
      </c>
      <c r="I3501" s="4">
        <f ca="1">SUM(Table6[[#This Row],[AWAL]],Table6[[#This Row],[M_3]])</f>
        <v>0</v>
      </c>
    </row>
    <row r="3502" spans="2:9" hidden="1" x14ac:dyDescent="0.25">
      <c r="B3502" s="4" t="e">
        <f ca="1">MATCH(Table6[POINTER],MG_3[Column3],0)</f>
        <v>#N/A</v>
      </c>
      <c r="C350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dispenserkenko32324pcs</v>
      </c>
      <c r="D3502" t="s">
        <v>3959</v>
      </c>
      <c r="E3502" s="1" t="s">
        <v>3439</v>
      </c>
      <c r="F3502">
        <v>0</v>
      </c>
      <c r="G3502" t="s">
        <v>3813</v>
      </c>
      <c r="H3502" s="4">
        <f ca="1">_xlfn.IFNA(SUMIF(MG_3[Column3],Table6[POINTER],MG_3[TOTAL]),"")</f>
        <v>0</v>
      </c>
      <c r="I3502" s="4">
        <f ca="1">SUM(Table6[[#This Row],[AWAL]],Table6[[#This Row],[M_3]])</f>
        <v>0</v>
      </c>
    </row>
    <row r="3503" spans="2:9" hidden="1" x14ac:dyDescent="0.25">
      <c r="B3503" s="4" t="e">
        <f ca="1">MATCH(Table6[POINTER],MG_3[Column3],0)</f>
        <v>#N/A</v>
      </c>
      <c r="C350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dispenserkenko50512pcs</v>
      </c>
      <c r="D3503" t="s">
        <v>3960</v>
      </c>
      <c r="E3503" s="1" t="s">
        <v>3591</v>
      </c>
      <c r="F3503">
        <v>0</v>
      </c>
      <c r="G3503" t="s">
        <v>3813</v>
      </c>
      <c r="H3503" s="4">
        <f ca="1">_xlfn.IFNA(SUMIF(MG_3[Column3],Table6[POINTER],MG_3[TOTAL]),"")</f>
        <v>0</v>
      </c>
      <c r="I3503" s="4">
        <f ca="1">SUM(Table6[[#This Row],[AWAL]],Table6[[#This Row],[M_3]])</f>
        <v>0</v>
      </c>
    </row>
    <row r="3504" spans="2:9" hidden="1" x14ac:dyDescent="0.25">
      <c r="B3504" s="4" t="e">
        <f ca="1">MATCH(Table6[POINTER],MG_3[Column3],0)</f>
        <v>#N/A</v>
      </c>
      <c r="C350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doubletapekenko12mmhgplstbiru240rol</v>
      </c>
      <c r="D3504" t="s">
        <v>3961</v>
      </c>
      <c r="E3504" s="1" t="s">
        <v>4286</v>
      </c>
      <c r="F3504">
        <v>0</v>
      </c>
      <c r="G3504" t="s">
        <v>3813</v>
      </c>
      <c r="H3504" s="4">
        <f ca="1">_xlfn.IFNA(SUMIF(MG_3[Column3],Table6[POINTER],MG_3[TOTAL]),"")</f>
        <v>0</v>
      </c>
      <c r="I3504" s="4">
        <f ca="1">SUM(Table6[[#This Row],[AWAL]],Table6[[#This Row],[M_3]])</f>
        <v>0</v>
      </c>
    </row>
    <row r="3505" spans="2:9" hidden="1" x14ac:dyDescent="0.25">
      <c r="B3505" s="4" t="e">
        <f ca="1">MATCH(Table6[POINTER],MG_3[Column3],0)</f>
        <v>#N/A</v>
      </c>
      <c r="C350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doubletapekenko6mmhgplstbiru480rol</v>
      </c>
      <c r="D3505" t="s">
        <v>3962</v>
      </c>
      <c r="E3505" s="1" t="s">
        <v>4287</v>
      </c>
      <c r="F3505">
        <v>0</v>
      </c>
      <c r="G3505" t="s">
        <v>3813</v>
      </c>
      <c r="H3505" s="4">
        <f ca="1">_xlfn.IFNA(SUMIF(MG_3[Column3],Table6[POINTER],MG_3[TOTAL]),"")</f>
        <v>0</v>
      </c>
      <c r="I3505" s="4">
        <f ca="1">SUM(Table6[[#This Row],[AWAL]],Table6[[#This Row],[M_3]])</f>
        <v>0</v>
      </c>
    </row>
    <row r="3506" spans="2:9" hidden="1" x14ac:dyDescent="0.25">
      <c r="B3506" s="4" t="e">
        <f ca="1">MATCH(Table6[POINTER],MG_3[Column3],0)</f>
        <v>#N/A</v>
      </c>
      <c r="C350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expandingfillejk263840pc</v>
      </c>
      <c r="D3506" t="s">
        <v>3963</v>
      </c>
      <c r="E3506" s="1" t="s">
        <v>4288</v>
      </c>
      <c r="F3506">
        <v>0</v>
      </c>
      <c r="G3506" t="s">
        <v>3813</v>
      </c>
      <c r="H3506" s="4">
        <f ca="1">_xlfn.IFNA(SUMIF(MG_3[Column3],Table6[POINTER],MG_3[TOTAL]),"")</f>
        <v>0</v>
      </c>
      <c r="I3506" s="4">
        <f ca="1">SUM(Table6[[#This Row],[AWAL]],Table6[[#This Row],[M_3]])</f>
        <v>0</v>
      </c>
    </row>
    <row r="3507" spans="2:9" hidden="1" x14ac:dyDescent="0.25">
      <c r="B3507" s="4" t="e">
        <f ca="1">MATCH(Table6[POINTER],MG_3[Column3],0)</f>
        <v>#N/A</v>
      </c>
      <c r="C350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fastenerjkputih100</v>
      </c>
      <c r="D3507" t="s">
        <v>3964</v>
      </c>
      <c r="E3507" s="1">
        <v>100</v>
      </c>
      <c r="F3507">
        <v>0</v>
      </c>
      <c r="G3507" t="s">
        <v>3813</v>
      </c>
      <c r="H3507" s="4">
        <f ca="1">_xlfn.IFNA(SUMIF(MG_3[Column3],Table6[POINTER],MG_3[TOTAL]),"")</f>
        <v>0</v>
      </c>
      <c r="I3507" s="4">
        <f ca="1">SUM(Table6[[#This Row],[AWAL]],Table6[[#This Row],[M_3]])</f>
        <v>0</v>
      </c>
    </row>
    <row r="3508" spans="2:9" hidden="1" x14ac:dyDescent="0.25">
      <c r="B3508" s="4" t="e">
        <f ca="1">MATCH(Table6[POINTER],MG_3[Column3],0)</f>
        <v>#N/A</v>
      </c>
      <c r="C350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fastenerjkwarna100</v>
      </c>
      <c r="D3508" t="s">
        <v>3965</v>
      </c>
      <c r="E3508" s="1">
        <v>100</v>
      </c>
      <c r="F3508">
        <v>0</v>
      </c>
      <c r="G3508" t="s">
        <v>3813</v>
      </c>
      <c r="H3508" s="4">
        <f ca="1">_xlfn.IFNA(SUMIF(MG_3[Column3],Table6[POINTER],MG_3[TOTAL]),"")</f>
        <v>0</v>
      </c>
      <c r="I3508" s="4">
        <f ca="1">SUM(Table6[[#This Row],[AWAL]],Table6[[#This Row],[M_3]])</f>
        <v>0</v>
      </c>
    </row>
    <row r="3509" spans="2:9" hidden="1" x14ac:dyDescent="0.25">
      <c r="B3509" s="4" t="e">
        <f ca="1">MATCH(Table6[POINTER],MG_3[Column3],0)</f>
        <v>#N/A</v>
      </c>
      <c r="C350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garisan30cmkenkobesi25lsn</v>
      </c>
      <c r="D3509" t="s">
        <v>3966</v>
      </c>
      <c r="E3509" s="1" t="s">
        <v>3746</v>
      </c>
      <c r="F3509">
        <v>0</v>
      </c>
      <c r="G3509" t="s">
        <v>3813</v>
      </c>
      <c r="H3509" s="4">
        <f ca="1">_xlfn.IFNA(SUMIF(MG_3[Column3],Table6[POINTER],MG_3[TOTAL]),"")</f>
        <v>0</v>
      </c>
      <c r="I3509" s="4">
        <f ca="1">SUM(Table6[[#This Row],[AWAL]],Table6[[#This Row],[M_3]])</f>
        <v>0</v>
      </c>
    </row>
    <row r="3510" spans="2:9" hidden="1" x14ac:dyDescent="0.25">
      <c r="B3510" s="4" t="e">
        <f ca="1">MATCH(Table6[POINTER],MG_3[Column3],0)</f>
        <v>#N/A</v>
      </c>
      <c r="C351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garisan30cmkenkof41box=12020box</v>
      </c>
      <c r="D3510" t="s">
        <v>3967</v>
      </c>
      <c r="E3510" s="1" t="s">
        <v>3403</v>
      </c>
      <c r="F3510">
        <v>6</v>
      </c>
      <c r="G3510" t="s">
        <v>3813</v>
      </c>
      <c r="H3510" s="4">
        <f ca="1">_xlfn.IFNA(SUMIF(MG_3[Column3],Table6[POINTER],MG_3[TOTAL]),"")</f>
        <v>0</v>
      </c>
      <c r="I3510" s="4">
        <f ca="1">SUM(Table6[[#This Row],[AWAL]],Table6[[#This Row],[M_3]])</f>
        <v>6</v>
      </c>
    </row>
    <row r="3511" spans="2:9" hidden="1" x14ac:dyDescent="0.25">
      <c r="B3511" s="4" t="e">
        <f ca="1">MATCH(Table6[POINTER],MG_3[Column3],0)</f>
        <v>#N/A</v>
      </c>
      <c r="C351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garisanbesi60cmkenko10ls</v>
      </c>
      <c r="D3511" t="s">
        <v>3968</v>
      </c>
      <c r="E3511" s="1" t="s">
        <v>3379</v>
      </c>
      <c r="F3511">
        <v>0</v>
      </c>
      <c r="G3511" t="s">
        <v>3813</v>
      </c>
      <c r="H3511" s="4">
        <f ca="1">_xlfn.IFNA(SUMIF(MG_3[Column3],Table6[POINTER],MG_3[TOTAL]),"")</f>
        <v>0</v>
      </c>
      <c r="I3511" s="4">
        <f ca="1">SUM(Table6[[#This Row],[AWAL]],Table6[[#This Row],[M_3]])</f>
        <v>0</v>
      </c>
    </row>
    <row r="3512" spans="2:9" hidden="1" x14ac:dyDescent="0.25">
      <c r="B3512" s="4" t="e">
        <f ca="1">MATCH(Table6[POINTER],MG_3[Column3],0)</f>
        <v>#N/A</v>
      </c>
      <c r="C351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gelpenkenkoeasygelhitam144lsn</v>
      </c>
      <c r="D3512" t="s">
        <v>3969</v>
      </c>
      <c r="E3512" s="1" t="s">
        <v>3444</v>
      </c>
      <c r="F3512">
        <v>0</v>
      </c>
      <c r="G3512" t="s">
        <v>3813</v>
      </c>
      <c r="H3512" s="4">
        <f ca="1">_xlfn.IFNA(SUMIF(MG_3[Column3],Table6[POINTER],MG_3[TOTAL]),"")</f>
        <v>0</v>
      </c>
      <c r="I3512" s="4">
        <f ca="1">SUM(Table6[[#This Row],[AWAL]],Table6[[#This Row],[M_3]])</f>
        <v>0</v>
      </c>
    </row>
    <row r="3513" spans="2:9" hidden="1" x14ac:dyDescent="0.25">
      <c r="B3513" s="4" t="e">
        <f ca="1">MATCH(Table6[POINTER],MG_3[Column3],0)</f>
        <v>#N/A</v>
      </c>
      <c r="C351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gelpenkenkohitech028mmbiru144lsn</v>
      </c>
      <c r="D3513" t="s">
        <v>3970</v>
      </c>
      <c r="E3513" s="1" t="s">
        <v>3444</v>
      </c>
      <c r="F3513">
        <v>0</v>
      </c>
      <c r="G3513" t="s">
        <v>3813</v>
      </c>
      <c r="H3513" s="4">
        <f ca="1">_xlfn.IFNA(SUMIF(MG_3[Column3],Table6[POINTER],MG_3[TOTAL]),"")</f>
        <v>0</v>
      </c>
      <c r="I3513" s="4">
        <f ca="1">SUM(Table6[[#This Row],[AWAL]],Table6[[#This Row],[M_3]])</f>
        <v>0</v>
      </c>
    </row>
    <row r="3514" spans="2:9" hidden="1" x14ac:dyDescent="0.25">
      <c r="B3514" s="4" t="e">
        <f ca="1">MATCH(Table6[POINTER],MG_3[Column3],0)</f>
        <v>#N/A</v>
      </c>
      <c r="C351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gelpenkenkohitech028mmhitam144lsn</v>
      </c>
      <c r="D3514" t="s">
        <v>3971</v>
      </c>
      <c r="E3514" s="1" t="s">
        <v>3444</v>
      </c>
      <c r="F3514">
        <v>0</v>
      </c>
      <c r="G3514" t="s">
        <v>3813</v>
      </c>
      <c r="H3514" s="4">
        <f ca="1">_xlfn.IFNA(SUMIF(MG_3[Column3],Table6[POINTER],MG_3[TOTAL]),"")</f>
        <v>0</v>
      </c>
      <c r="I3514" s="4">
        <f ca="1">SUM(Table6[[#This Row],[AWAL]],Table6[[#This Row],[M_3]])</f>
        <v>0</v>
      </c>
    </row>
    <row r="3515" spans="2:9" hidden="1" x14ac:dyDescent="0.25">
      <c r="B3515" s="4" t="e">
        <f ca="1">MATCH(Table6[POINTER],MG_3[Column3],0)</f>
        <v>#N/A</v>
      </c>
      <c r="C351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gelpenkenkok1144lsn</v>
      </c>
      <c r="D3515" t="s">
        <v>3972</v>
      </c>
      <c r="E3515" s="1" t="s">
        <v>3444</v>
      </c>
      <c r="F3515">
        <v>0</v>
      </c>
      <c r="G3515" t="s">
        <v>3813</v>
      </c>
      <c r="H3515" s="4">
        <f ca="1">_xlfn.IFNA(SUMIF(MG_3[Column3],Table6[POINTER],MG_3[TOTAL]),"")</f>
        <v>0</v>
      </c>
      <c r="I3515" s="4">
        <f ca="1">SUM(Table6[[#This Row],[AWAL]],Table6[[#This Row],[M_3]])</f>
        <v>0</v>
      </c>
    </row>
    <row r="3516" spans="2:9" hidden="1" x14ac:dyDescent="0.25">
      <c r="B3516" s="4" t="e">
        <f ca="1">MATCH(Table6[POINTER],MG_3[Column3],0)</f>
        <v>#N/A</v>
      </c>
      <c r="C351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gelpenkenkok1biru12grs</v>
      </c>
      <c r="D3516" t="s">
        <v>3973</v>
      </c>
      <c r="E3516" s="1" t="s">
        <v>4289</v>
      </c>
      <c r="F3516">
        <v>0</v>
      </c>
      <c r="G3516" t="s">
        <v>3813</v>
      </c>
      <c r="H3516" s="4">
        <f ca="1">_xlfn.IFNA(SUMIF(MG_3[Column3],Table6[POINTER],MG_3[TOTAL]),"")</f>
        <v>0</v>
      </c>
      <c r="I3516" s="4">
        <f ca="1">SUM(Table6[[#This Row],[AWAL]],Table6[[#This Row],[M_3]])</f>
        <v>0</v>
      </c>
    </row>
    <row r="3517" spans="2:9" hidden="1" x14ac:dyDescent="0.25">
      <c r="B3517" s="4" t="e">
        <f ca="1">MATCH(Table6[POINTER],MG_3[Column3],0)</f>
        <v>#N/A</v>
      </c>
      <c r="C351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gelpenkenkok1hitam12grs</v>
      </c>
      <c r="D3517" t="s">
        <v>3974</v>
      </c>
      <c r="E3517" s="1" t="s">
        <v>4289</v>
      </c>
      <c r="F3517">
        <v>0</v>
      </c>
      <c r="G3517" t="s">
        <v>3813</v>
      </c>
      <c r="H3517" s="4">
        <f ca="1">_xlfn.IFNA(SUMIF(MG_3[Column3],Table6[POINTER],MG_3[TOTAL]),"")</f>
        <v>0</v>
      </c>
      <c r="I3517" s="4">
        <f ca="1">SUM(Table6[[#This Row],[AWAL]],Table6[[#This Row],[M_3]])</f>
        <v>0</v>
      </c>
    </row>
    <row r="3518" spans="2:9" hidden="1" x14ac:dyDescent="0.25">
      <c r="B3518" s="4" t="e">
        <f ca="1">MATCH(Table6[POINTER],MG_3[Column3],0)</f>
        <v>#N/A</v>
      </c>
      <c r="C351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gelpenkenkok100144lsn</v>
      </c>
      <c r="D3518" t="s">
        <v>3975</v>
      </c>
      <c r="E3518" s="1" t="s">
        <v>3444</v>
      </c>
      <c r="F3518">
        <v>0</v>
      </c>
      <c r="G3518" t="s">
        <v>3813</v>
      </c>
      <c r="H3518" s="4">
        <f ca="1">_xlfn.IFNA(SUMIF(MG_3[Column3],Table6[POINTER],MG_3[TOTAL]),"")</f>
        <v>0</v>
      </c>
      <c r="I3518" s="4">
        <f ca="1">SUM(Table6[[#This Row],[AWAL]],Table6[[#This Row],[M_3]])</f>
        <v>0</v>
      </c>
    </row>
    <row r="3519" spans="2:9" hidden="1" x14ac:dyDescent="0.25">
      <c r="B3519" s="4" t="e">
        <f ca="1">MATCH(Table6[POINTER],MG_3[Column3],0)</f>
        <v>#N/A</v>
      </c>
      <c r="C351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gelpenkenkoke100hitam12grs</v>
      </c>
      <c r="D3519" t="s">
        <v>3976</v>
      </c>
      <c r="E3519" s="1" t="s">
        <v>4289</v>
      </c>
      <c r="F3519">
        <v>0</v>
      </c>
      <c r="G3519" t="s">
        <v>3813</v>
      </c>
      <c r="H3519" s="4">
        <f ca="1">_xlfn.IFNA(SUMIF(MG_3[Column3],Table6[POINTER],MG_3[TOTAL]),"")</f>
        <v>0</v>
      </c>
      <c r="I3519" s="4">
        <f ca="1">SUM(Table6[[#This Row],[AWAL]],Table6[[#This Row],[M_3]])</f>
        <v>0</v>
      </c>
    </row>
    <row r="3520" spans="2:9" hidden="1" x14ac:dyDescent="0.25">
      <c r="B3520" s="4" t="e">
        <f ca="1">MATCH(Table6[POINTER],MG_3[Column3],0)</f>
        <v>#N/A</v>
      </c>
      <c r="C352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gelpenkenkoke303tgelbiru12grs</v>
      </c>
      <c r="D3520" t="s">
        <v>3977</v>
      </c>
      <c r="E3520" s="1" t="s">
        <v>4289</v>
      </c>
      <c r="F3520">
        <v>0</v>
      </c>
      <c r="G3520" t="s">
        <v>3813</v>
      </c>
      <c r="H3520" s="4">
        <f ca="1">_xlfn.IFNA(SUMIF(MG_3[Column3],Table6[POINTER],MG_3[TOTAL]),"")</f>
        <v>0</v>
      </c>
      <c r="I3520" s="4">
        <f ca="1">SUM(Table6[[#This Row],[AWAL]],Table6[[#This Row],[M_3]])</f>
        <v>0</v>
      </c>
    </row>
    <row r="3521" spans="2:9" hidden="1" x14ac:dyDescent="0.25">
      <c r="B3521" s="4" t="e">
        <f ca="1">MATCH(Table6[POINTER],MG_3[Column3],0)</f>
        <v>#N/A</v>
      </c>
      <c r="C352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guntingjk838sg144</v>
      </c>
      <c r="D3521" t="s">
        <v>3978</v>
      </c>
      <c r="E3521" s="1">
        <v>144</v>
      </c>
      <c r="F3521">
        <v>0</v>
      </c>
      <c r="G3521" t="s">
        <v>3813</v>
      </c>
      <c r="H3521" s="4">
        <f ca="1">_xlfn.IFNA(SUMIF(MG_3[Column3],Table6[POINTER],MG_3[TOTAL]),"")</f>
        <v>0</v>
      </c>
      <c r="I3521" s="4">
        <f ca="1">SUM(Table6[[#This Row],[AWAL]],Table6[[#This Row],[M_3]])</f>
        <v>0</v>
      </c>
    </row>
    <row r="3522" spans="2:9" hidden="1" x14ac:dyDescent="0.25">
      <c r="B3522" s="4" t="e">
        <f ca="1">MATCH(Table6[POINTER],MG_3[Column3],0)</f>
        <v>#N/A</v>
      </c>
      <c r="C352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guntingjksc828144</v>
      </c>
      <c r="D3522" t="s">
        <v>3979</v>
      </c>
      <c r="E3522" s="1">
        <v>144</v>
      </c>
      <c r="F3522">
        <v>0</v>
      </c>
      <c r="G3522" t="s">
        <v>3813</v>
      </c>
      <c r="H3522" s="4">
        <f ca="1">_xlfn.IFNA(SUMIF(MG_3[Column3],Table6[POINTER],MG_3[TOTAL]),"")</f>
        <v>0</v>
      </c>
      <c r="I3522" s="4">
        <f ca="1">SUM(Table6[[#This Row],[AWAL]],Table6[[#This Row],[M_3]])</f>
        <v>0</v>
      </c>
    </row>
    <row r="3523" spans="2:9" hidden="1" x14ac:dyDescent="0.25">
      <c r="B3523" s="4">
        <f ca="1">MATCH(Table6[POINTER],MG_3[Column3],0)</f>
        <v>142</v>
      </c>
      <c r="C352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guntingjksc83812lsn</v>
      </c>
      <c r="D3523" t="s">
        <v>3980</v>
      </c>
      <c r="E3523" s="1" t="s">
        <v>3482</v>
      </c>
      <c r="F3523">
        <v>0</v>
      </c>
      <c r="G3523" t="s">
        <v>3813</v>
      </c>
      <c r="H3523" s="4">
        <f ca="1">_xlfn.IFNA(SUMIF(MG_3[Column3],Table6[POINTER],MG_3[TOTAL]),"")</f>
        <v>2</v>
      </c>
      <c r="I3523" s="4">
        <f ca="1">SUM(Table6[[#This Row],[AWAL]],Table6[[#This Row],[M_3]])</f>
        <v>2</v>
      </c>
    </row>
    <row r="3524" spans="2:9" hidden="1" x14ac:dyDescent="0.25">
      <c r="B3524" s="4" t="e">
        <f ca="1">MATCH(Table6[POINTER],MG_3[Column3],0)</f>
        <v>#N/A</v>
      </c>
      <c r="C352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guntingjksc84810lsn</v>
      </c>
      <c r="D3524" t="s">
        <v>3981</v>
      </c>
      <c r="E3524" s="1" t="s">
        <v>3473</v>
      </c>
      <c r="F3524">
        <v>0</v>
      </c>
      <c r="G3524" t="s">
        <v>3813</v>
      </c>
      <c r="H3524" s="4">
        <f ca="1">_xlfn.IFNA(SUMIF(MG_3[Column3],Table6[POINTER],MG_3[TOTAL]),"")</f>
        <v>0</v>
      </c>
      <c r="I3524" s="4">
        <f ca="1">SUM(Table6[[#This Row],[AWAL]],Table6[[#This Row],[M_3]])</f>
        <v>0</v>
      </c>
    </row>
    <row r="3525" spans="2:9" hidden="1" x14ac:dyDescent="0.25">
      <c r="B3525" s="4" t="e">
        <f ca="1">MATCH(Table6[POINTER],MG_3[Column3],0)</f>
        <v>#N/A</v>
      </c>
      <c r="C352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guntingkenkosc838144pc</v>
      </c>
      <c r="D3525" t="s">
        <v>3982</v>
      </c>
      <c r="E3525" s="1" t="s">
        <v>3312</v>
      </c>
      <c r="F3525">
        <v>0</v>
      </c>
      <c r="G3525" t="s">
        <v>3813</v>
      </c>
      <c r="H3525" s="4">
        <f ca="1">_xlfn.IFNA(SUMIF(MG_3[Column3],Table6[POINTER],MG_3[TOTAL]),"")</f>
        <v>0</v>
      </c>
      <c r="I3525" s="4">
        <f ca="1">SUM(Table6[[#This Row],[AWAL]],Table6[[#This Row],[M_3]])</f>
        <v>0</v>
      </c>
    </row>
    <row r="3526" spans="2:9" hidden="1" x14ac:dyDescent="0.25">
      <c r="B3526" s="4" t="e">
        <f ca="1">MATCH(Table6[POINTER],MG_3[Column3],0)</f>
        <v>#N/A</v>
      </c>
      <c r="C352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guntingkenkosc838n25lsn</v>
      </c>
      <c r="D3526" t="s">
        <v>3983</v>
      </c>
      <c r="E3526" s="1" t="s">
        <v>3746</v>
      </c>
      <c r="F3526">
        <v>0</v>
      </c>
      <c r="G3526" t="s">
        <v>3813</v>
      </c>
      <c r="H3526" s="4">
        <f ca="1">_xlfn.IFNA(SUMIF(MG_3[Column3],Table6[POINTER],MG_3[TOTAL]),"")</f>
        <v>0</v>
      </c>
      <c r="I3526" s="4">
        <f ca="1">SUM(Table6[[#This Row],[AWAL]],Table6[[#This Row],[M_3]])</f>
        <v>0</v>
      </c>
    </row>
    <row r="3527" spans="2:9" hidden="1" x14ac:dyDescent="0.25">
      <c r="B3527" s="4" t="e">
        <f ca="1">MATCH(Table6[POINTER],MG_3[Column3],0)</f>
        <v>#N/A</v>
      </c>
      <c r="C352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guntingkenkosc84810lsn</v>
      </c>
      <c r="D3527" t="s">
        <v>3984</v>
      </c>
      <c r="E3527" s="1" t="s">
        <v>3473</v>
      </c>
      <c r="F3527">
        <v>0</v>
      </c>
      <c r="G3527" t="s">
        <v>3813</v>
      </c>
      <c r="H3527" s="4">
        <f ca="1">_xlfn.IFNA(SUMIF(MG_3[Column3],Table6[POINTER],MG_3[TOTAL]),"")</f>
        <v>0</v>
      </c>
      <c r="I3527" s="4">
        <f ca="1">SUM(Table6[[#This Row],[AWAL]],Table6[[#This Row],[M_3]])</f>
        <v>0</v>
      </c>
    </row>
    <row r="3528" spans="2:9" x14ac:dyDescent="0.25">
      <c r="B3528" s="4">
        <f ca="1">MATCH(Table6[POINTER],MG_3[Column3],0)</f>
        <v>6</v>
      </c>
      <c r="C352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guntingkenkosc848n10lsn</v>
      </c>
      <c r="D3528" t="s">
        <v>3985</v>
      </c>
      <c r="E3528" s="1" t="s">
        <v>3473</v>
      </c>
      <c r="F3528">
        <v>0</v>
      </c>
      <c r="G3528" t="s">
        <v>3813</v>
      </c>
      <c r="H3528" s="4">
        <f ca="1">_xlfn.IFNA(SUMIF(MG_3[Column3],Table6[POINTER],MG_3[TOTAL]),"")</f>
        <v>1</v>
      </c>
      <c r="I3528" s="4">
        <f ca="1">SUM(Table6[[#This Row],[AWAL]],Table6[[#This Row],[M_3]])</f>
        <v>1</v>
      </c>
    </row>
    <row r="3529" spans="2:9" hidden="1" x14ac:dyDescent="0.25">
      <c r="B3529" s="4" t="e">
        <f ca="1">MATCH(Table6[POINTER],MG_3[Column3],0)</f>
        <v>#N/A</v>
      </c>
      <c r="C352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guntingkenkosc848sg10lsn</v>
      </c>
      <c r="D3529" t="s">
        <v>3986</v>
      </c>
      <c r="E3529" s="1" t="s">
        <v>3473</v>
      </c>
      <c r="F3529">
        <v>1</v>
      </c>
      <c r="G3529" t="s">
        <v>3813</v>
      </c>
      <c r="H3529" s="4">
        <f ca="1">_xlfn.IFNA(SUMIF(MG_3[Column3],Table6[POINTER],MG_3[TOTAL]),"")</f>
        <v>0</v>
      </c>
      <c r="I3529" s="4">
        <f ca="1">SUM(Table6[[#This Row],[AWAL]],Table6[[#This Row],[M_3]])</f>
        <v>1</v>
      </c>
    </row>
    <row r="3530" spans="2:9" hidden="1" x14ac:dyDescent="0.25">
      <c r="B3530" s="4" t="e">
        <f ca="1">MATCH(Table6[POINTER],MG_3[Column3],0)</f>
        <v>#N/A</v>
      </c>
      <c r="C353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guntingkenkosc82825lsn</v>
      </c>
      <c r="D3530" t="s">
        <v>3987</v>
      </c>
      <c r="E3530" s="1" t="s">
        <v>3746</v>
      </c>
      <c r="F3530">
        <v>0</v>
      </c>
      <c r="G3530" t="s">
        <v>3813</v>
      </c>
      <c r="H3530" s="4">
        <f ca="1">_xlfn.IFNA(SUMIF(MG_3[Column3],Table6[POINTER],MG_3[TOTAL]),"")</f>
        <v>0</v>
      </c>
      <c r="I3530" s="4">
        <f ca="1">SUM(Table6[[#This Row],[AWAL]],Table6[[#This Row],[M_3]])</f>
        <v>0</v>
      </c>
    </row>
    <row r="3531" spans="2:9" hidden="1" x14ac:dyDescent="0.25">
      <c r="B3531" s="4" t="e">
        <f ca="1">MATCH(Table6[POINTER],MG_3[Column3],0)</f>
        <v>#N/A</v>
      </c>
      <c r="C353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isicutterjkb40ls</v>
      </c>
      <c r="D3531" t="s">
        <v>3988</v>
      </c>
      <c r="E3531" s="1" t="s">
        <v>3342</v>
      </c>
      <c r="F3531">
        <v>0</v>
      </c>
      <c r="G3531" t="s">
        <v>3813</v>
      </c>
      <c r="H3531" s="4">
        <f ca="1">_xlfn.IFNA(SUMIF(MG_3[Column3],Table6[POINTER],MG_3[TOTAL]),"")</f>
        <v>0</v>
      </c>
      <c r="I3531" s="4">
        <f ca="1">SUM(Table6[[#This Row],[AWAL]],Table6[[#This Row],[M_3]])</f>
        <v>0</v>
      </c>
    </row>
    <row r="3532" spans="2:9" hidden="1" x14ac:dyDescent="0.25">
      <c r="B3532" s="4" t="e">
        <f ca="1">MATCH(Table6[POINTER],MG_3[Column3],0)</f>
        <v>#N/A</v>
      </c>
      <c r="C353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isicutterjkkecil120lsn</v>
      </c>
      <c r="D3532" t="s">
        <v>3989</v>
      </c>
      <c r="E3532" s="1" t="s">
        <v>3455</v>
      </c>
      <c r="F3532">
        <v>0</v>
      </c>
      <c r="G3532" t="s">
        <v>3813</v>
      </c>
      <c r="H3532" s="4">
        <f ca="1">_xlfn.IFNA(SUMIF(MG_3[Column3],Table6[POINTER],MG_3[TOTAL]),"")</f>
        <v>0</v>
      </c>
      <c r="I3532" s="4">
        <f ca="1">SUM(Table6[[#This Row],[AWAL]],Table6[[#This Row],[M_3]])</f>
        <v>0</v>
      </c>
    </row>
    <row r="3533" spans="2:9" hidden="1" x14ac:dyDescent="0.25">
      <c r="B3533" s="4" t="e">
        <f ca="1">MATCH(Table6[POINTER],MG_3[Column3],0)</f>
        <v>#N/A</v>
      </c>
      <c r="C353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isicutterjkl150besar40lsn</v>
      </c>
      <c r="D3533" t="s">
        <v>3990</v>
      </c>
      <c r="E3533" s="1" t="s">
        <v>3432</v>
      </c>
      <c r="F3533">
        <v>0</v>
      </c>
      <c r="G3533" t="s">
        <v>3813</v>
      </c>
      <c r="H3533" s="4">
        <f ca="1">_xlfn.IFNA(SUMIF(MG_3[Column3],Table6[POINTER],MG_3[TOTAL]),"")</f>
        <v>0</v>
      </c>
      <c r="I3533" s="4">
        <f ca="1">SUM(Table6[[#This Row],[AWAL]],Table6[[#This Row],[M_3]])</f>
        <v>0</v>
      </c>
    </row>
    <row r="3534" spans="2:9" hidden="1" x14ac:dyDescent="0.25">
      <c r="B3534" s="4" t="e">
        <f ca="1">MATCH(Table6[POINTER],MG_3[Column3],0)</f>
        <v>#N/A</v>
      </c>
      <c r="C353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isicutterkenkoa100kecil120lsn</v>
      </c>
      <c r="D3534" t="s">
        <v>3991</v>
      </c>
      <c r="E3534" s="1" t="s">
        <v>3455</v>
      </c>
      <c r="F3534">
        <v>0</v>
      </c>
      <c r="G3534" t="s">
        <v>3813</v>
      </c>
      <c r="H3534" s="4">
        <f ca="1">_xlfn.IFNA(SUMIF(MG_3[Column3],Table6[POINTER],MG_3[TOTAL]),"")</f>
        <v>0</v>
      </c>
      <c r="I3534" s="4">
        <f ca="1">SUM(Table6[[#This Row],[AWAL]],Table6[[#This Row],[M_3]])</f>
        <v>0</v>
      </c>
    </row>
    <row r="3535" spans="2:9" hidden="1" x14ac:dyDescent="0.25">
      <c r="B3535" s="4" t="e">
        <f ca="1">MATCH(Table6[POINTER],MG_3[Column3],0)</f>
        <v>#N/A</v>
      </c>
      <c r="C353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isicutterkenkol150besar60lsn</v>
      </c>
      <c r="D3535" t="s">
        <v>3992</v>
      </c>
      <c r="E3535" s="1" t="s">
        <v>3433</v>
      </c>
      <c r="F3535">
        <v>0</v>
      </c>
      <c r="G3535" t="s">
        <v>3813</v>
      </c>
      <c r="H3535" s="4">
        <f ca="1">_xlfn.IFNA(SUMIF(MG_3[Column3],Table6[POINTER],MG_3[TOTAL]),"")</f>
        <v>0</v>
      </c>
      <c r="I3535" s="4">
        <f ca="1">SUM(Table6[[#This Row],[AWAL]],Table6[[#This Row],[M_3]])</f>
        <v>0</v>
      </c>
    </row>
    <row r="3536" spans="2:9" hidden="1" x14ac:dyDescent="0.25">
      <c r="B3536" s="4" t="e">
        <f ca="1">MATCH(Table6[POINTER],MG_3[Column3],0)</f>
        <v>#N/A</v>
      </c>
      <c r="C353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isigelk1kenko288lsn</v>
      </c>
      <c r="D3536" t="s">
        <v>3993</v>
      </c>
      <c r="E3536" s="1" t="s">
        <v>4290</v>
      </c>
      <c r="F3536">
        <v>0</v>
      </c>
      <c r="G3536" t="s">
        <v>3813</v>
      </c>
      <c r="H3536" s="4">
        <f ca="1">_xlfn.IFNA(SUMIF(MG_3[Column3],Table6[POINTER],MG_3[TOTAL]),"")</f>
        <v>0</v>
      </c>
      <c r="I3536" s="4">
        <f ca="1">SUM(Table6[[#This Row],[AWAL]],Table6[[#This Row],[M_3]])</f>
        <v>0</v>
      </c>
    </row>
    <row r="3537" spans="2:9" x14ac:dyDescent="0.25">
      <c r="B3537" s="4">
        <f ca="1">MATCH(Table6[POINTER],MG_3[Column3],0)</f>
        <v>51</v>
      </c>
      <c r="C353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isigwno10100pak</v>
      </c>
      <c r="D3537" t="s">
        <v>2750</v>
      </c>
      <c r="E3537" s="1" t="s">
        <v>4335</v>
      </c>
      <c r="F3537">
        <v>0</v>
      </c>
      <c r="G3537" t="s">
        <v>3813</v>
      </c>
      <c r="H3537" s="4">
        <f ca="1">_xlfn.IFNA(SUMIF(MG_3[Column3],Table6[POINTER],MG_3[TOTAL]),"")</f>
        <v>20</v>
      </c>
      <c r="I3537" s="4">
        <f ca="1">SUM(Table6[[#This Row],[AWAL]],Table6[[#This Row],[M_3]])</f>
        <v>20</v>
      </c>
    </row>
    <row r="3538" spans="2:9" hidden="1" x14ac:dyDescent="0.25">
      <c r="B3538" s="4" t="e">
        <f ca="1">MATCH(Table6[POINTER],MG_3[Column3],0)</f>
        <v>#N/A</v>
      </c>
      <c r="C353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isilabel2linejk1000rol</v>
      </c>
      <c r="D3538" t="s">
        <v>3994</v>
      </c>
      <c r="E3538" s="1" t="s">
        <v>4291</v>
      </c>
      <c r="F3538">
        <v>0</v>
      </c>
      <c r="G3538" t="s">
        <v>3813</v>
      </c>
      <c r="H3538" s="4">
        <f ca="1">_xlfn.IFNA(SUMIF(MG_3[Column3],Table6[POINTER],MG_3[TOTAL]),"")</f>
        <v>0</v>
      </c>
      <c r="I3538" s="4">
        <f ca="1">SUM(Table6[[#This Row],[AWAL]],Table6[[#This Row],[M_3]])</f>
        <v>0</v>
      </c>
    </row>
    <row r="3539" spans="2:9" hidden="1" x14ac:dyDescent="0.25">
      <c r="B3539" s="4" t="e">
        <f ca="1">MATCH(Table6[POINTER],MG_3[Column3],0)</f>
        <v>#N/A</v>
      </c>
      <c r="C353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isipensiljkpl0512grs</v>
      </c>
      <c r="D3539" t="s">
        <v>3995</v>
      </c>
      <c r="E3539" s="1" t="s">
        <v>4289</v>
      </c>
      <c r="F3539">
        <v>0</v>
      </c>
      <c r="G3539" t="s">
        <v>3813</v>
      </c>
      <c r="H3539" s="4">
        <f ca="1">_xlfn.IFNA(SUMIF(MG_3[Column3],Table6[POINTER],MG_3[TOTAL]),"")</f>
        <v>0</v>
      </c>
      <c r="I3539" s="4">
        <f ca="1">SUM(Table6[[#This Row],[AWAL]],Table6[[#This Row],[M_3]])</f>
        <v>0</v>
      </c>
    </row>
    <row r="3540" spans="2:9" hidden="1" x14ac:dyDescent="0.25">
      <c r="B3540" s="4" t="e">
        <f ca="1">MATCH(Table6[POINTER],MG_3[Column3],0)</f>
        <v>#N/A</v>
      </c>
      <c r="C354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isipensilkenko2b18grs</v>
      </c>
      <c r="D3540" t="s">
        <v>3996</v>
      </c>
      <c r="E3540" s="1" t="s">
        <v>4292</v>
      </c>
      <c r="F3540">
        <v>0</v>
      </c>
      <c r="G3540" t="s">
        <v>3813</v>
      </c>
      <c r="H3540" s="4">
        <f ca="1">_xlfn.IFNA(SUMIF(MG_3[Column3],Table6[POINTER],MG_3[TOTAL]),"")</f>
        <v>0</v>
      </c>
      <c r="I3540" s="4">
        <f ca="1">SUM(Table6[[#This Row],[AWAL]],Table6[[#This Row],[M_3]])</f>
        <v>0</v>
      </c>
    </row>
    <row r="3541" spans="2:9" hidden="1" x14ac:dyDescent="0.25">
      <c r="B3541" s="4" t="e">
        <f ca="1">MATCH(Table6[POINTER],MG_3[Column3],0)</f>
        <v>#N/A</v>
      </c>
      <c r="C354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isistaplerstapleskenko1210200box</v>
      </c>
      <c r="D3541" t="s">
        <v>3997</v>
      </c>
      <c r="E3541" s="1" t="s">
        <v>4284</v>
      </c>
      <c r="F3541">
        <v>0</v>
      </c>
      <c r="G3541" t="s">
        <v>3813</v>
      </c>
      <c r="H3541" s="4">
        <f ca="1">_xlfn.IFNA(SUMIF(MG_3[Column3],Table6[POINTER],MG_3[TOTAL]),"")</f>
        <v>0</v>
      </c>
      <c r="I3541" s="4">
        <f ca="1">SUM(Table6[[#This Row],[AWAL]],Table6[[#This Row],[M_3]])</f>
        <v>0</v>
      </c>
    </row>
    <row r="3542" spans="2:9" hidden="1" x14ac:dyDescent="0.25">
      <c r="B3542" s="4" t="e">
        <f ca="1">MATCH(Table6[POINTER],MG_3[Column3],0)</f>
        <v>#N/A</v>
      </c>
      <c r="C354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isistaplerstapleskenkono3200box</v>
      </c>
      <c r="D3542" t="s">
        <v>3998</v>
      </c>
      <c r="E3542" s="1" t="s">
        <v>4284</v>
      </c>
      <c r="F3542">
        <v>0</v>
      </c>
      <c r="G3542" t="s">
        <v>3813</v>
      </c>
      <c r="H3542" s="4">
        <f ca="1">_xlfn.IFNA(SUMIF(MG_3[Column3],Table6[POINTER],MG_3[TOTAL]),"")</f>
        <v>0</v>
      </c>
      <c r="I3542" s="4">
        <f ca="1">SUM(Table6[[#This Row],[AWAL]],Table6[[#This Row],[M_3]])</f>
        <v>0</v>
      </c>
    </row>
    <row r="3543" spans="2:9" hidden="1" x14ac:dyDescent="0.25">
      <c r="B3543" s="4" t="e">
        <f ca="1">MATCH(Table6[POINTER],MG_3[Column3],0)</f>
        <v>#N/A</v>
      </c>
      <c r="C354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isistaplerkenkono101m800</v>
      </c>
      <c r="D3543" t="s">
        <v>3999</v>
      </c>
      <c r="E3543" s="1">
        <v>800</v>
      </c>
      <c r="F3543">
        <v>8</v>
      </c>
      <c r="G3543" t="s">
        <v>3813</v>
      </c>
      <c r="H3543" s="4">
        <f ca="1">_xlfn.IFNA(SUMIF(MG_3[Column3],Table6[POINTER],MG_3[TOTAL]),"")</f>
        <v>0</v>
      </c>
      <c r="I3543" s="4">
        <f ca="1">SUM(Table6[[#This Row],[AWAL]],Table6[[#This Row],[M_3]])</f>
        <v>8</v>
      </c>
    </row>
    <row r="3544" spans="2:9" hidden="1" x14ac:dyDescent="0.25">
      <c r="B3544" s="4" t="e">
        <f ca="1">MATCH(Table6[POINTER],MG_3[Column3],0)</f>
        <v>#N/A</v>
      </c>
      <c r="C354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jangkajkms402360pc</v>
      </c>
      <c r="D3544" t="s">
        <v>4000</v>
      </c>
      <c r="E3544" s="1" t="s">
        <v>3351</v>
      </c>
      <c r="F3544">
        <v>0</v>
      </c>
      <c r="G3544" t="s">
        <v>3813</v>
      </c>
      <c r="H3544" s="4">
        <f ca="1">_xlfn.IFNA(SUMIF(MG_3[Column3],Table6[POINTER],MG_3[TOTAL]),"")</f>
        <v>0</v>
      </c>
      <c r="I3544" s="4">
        <f ca="1">SUM(Table6[[#This Row],[AWAL]],Table6[[#This Row],[M_3]])</f>
        <v>0</v>
      </c>
    </row>
    <row r="3545" spans="2:9" hidden="1" x14ac:dyDescent="0.25">
      <c r="B3545" s="4" t="e">
        <f ca="1">MATCH(Table6[POINTER],MG_3[Column3],0)</f>
        <v>#N/A</v>
      </c>
      <c r="C354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jangkajkms406120pc</v>
      </c>
      <c r="D3545" t="s">
        <v>4001</v>
      </c>
      <c r="E3545" s="1" t="s">
        <v>4293</v>
      </c>
      <c r="F3545">
        <v>0</v>
      </c>
      <c r="G3545" t="s">
        <v>3813</v>
      </c>
      <c r="H3545" s="4">
        <f ca="1">_xlfn.IFNA(SUMIF(MG_3[Column3],Table6[POINTER],MG_3[TOTAL]),"")</f>
        <v>0</v>
      </c>
      <c r="I3545" s="4">
        <f ca="1">SUM(Table6[[#This Row],[AWAL]],Table6[[#This Row],[M_3]])</f>
        <v>0</v>
      </c>
    </row>
    <row r="3546" spans="2:9" hidden="1" x14ac:dyDescent="0.25">
      <c r="B3546" s="4" t="e">
        <f ca="1">MATCH(Table6[POINTER],MG_3[Column3],0)</f>
        <v>#N/A</v>
      </c>
      <c r="C354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jangkasetc2011kenko144lsn</v>
      </c>
      <c r="D3546" t="s">
        <v>4002</v>
      </c>
      <c r="E3546" s="1" t="s">
        <v>3444</v>
      </c>
      <c r="F3546">
        <v>0</v>
      </c>
      <c r="G3546" t="s">
        <v>3813</v>
      </c>
      <c r="H3546" s="4">
        <f ca="1">_xlfn.IFNA(SUMIF(MG_3[Column3],Table6[POINTER],MG_3[TOTAL]),"")</f>
        <v>0</v>
      </c>
      <c r="I3546" s="4">
        <f ca="1">SUM(Table6[[#This Row],[AWAL]],Table6[[#This Row],[M_3]])</f>
        <v>0</v>
      </c>
    </row>
    <row r="3547" spans="2:9" hidden="1" x14ac:dyDescent="0.25">
      <c r="B3547" s="4">
        <f ca="1">MATCH(Table6[POINTER],MG_3[Column3],0)</f>
        <v>140</v>
      </c>
      <c r="C354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jangkasetjkms2524lsn</v>
      </c>
      <c r="D3547" t="s">
        <v>4003</v>
      </c>
      <c r="E3547" s="1" t="s">
        <v>3498</v>
      </c>
      <c r="F3547">
        <v>0</v>
      </c>
      <c r="G3547" t="s">
        <v>3813</v>
      </c>
      <c r="H3547" s="4">
        <f ca="1">_xlfn.IFNA(SUMIF(MG_3[Column3],Table6[POINTER],MG_3[TOTAL]),"")</f>
        <v>1</v>
      </c>
      <c r="I3547" s="4">
        <f ca="1">SUM(Table6[[#This Row],[AWAL]],Table6[[#This Row],[M_3]])</f>
        <v>1</v>
      </c>
    </row>
    <row r="3548" spans="2:9" hidden="1" x14ac:dyDescent="0.25">
      <c r="B3548" s="4" t="e">
        <f ca="1">MATCH(Table6[POINTER],MG_3[Column3],0)</f>
        <v>#N/A</v>
      </c>
      <c r="C354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jangkasetjkms2824lsn</v>
      </c>
      <c r="D3548" t="s">
        <v>4004</v>
      </c>
      <c r="E3548" s="1" t="s">
        <v>3498</v>
      </c>
      <c r="F3548">
        <v>0</v>
      </c>
      <c r="G3548" t="s">
        <v>3813</v>
      </c>
      <c r="H3548" s="4">
        <f ca="1">_xlfn.IFNA(SUMIF(MG_3[Column3],Table6[POINTER],MG_3[TOTAL]),"")</f>
        <v>0</v>
      </c>
      <c r="I3548" s="4">
        <f ca="1">SUM(Table6[[#This Row],[AWAL]],Table6[[#This Row],[M_3]])</f>
        <v>0</v>
      </c>
    </row>
    <row r="3549" spans="2:9" hidden="1" x14ac:dyDescent="0.25">
      <c r="B3549" s="4" t="e">
        <f ca="1">MATCH(Table6[POINTER],MG_3[Column3],0)</f>
        <v>#N/A</v>
      </c>
      <c r="C354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jangkasetjkms7524lsn</v>
      </c>
      <c r="D3549" t="s">
        <v>4005</v>
      </c>
      <c r="E3549" s="1" t="s">
        <v>3498</v>
      </c>
      <c r="F3549">
        <v>4</v>
      </c>
      <c r="G3549" t="s">
        <v>3813</v>
      </c>
      <c r="H3549" s="4">
        <f ca="1">_xlfn.IFNA(SUMIF(MG_3[Column3],Table6[POINTER],MG_3[TOTAL]),"")</f>
        <v>0</v>
      </c>
      <c r="I3549" s="4">
        <f ca="1">SUM(Table6[[#This Row],[AWAL]],Table6[[#This Row],[M_3]])</f>
        <v>4</v>
      </c>
    </row>
    <row r="3550" spans="2:9" hidden="1" x14ac:dyDescent="0.25">
      <c r="B3550" s="4" t="e">
        <f ca="1">MATCH(Table6[POINTER],MG_3[Column3],0)</f>
        <v>#N/A</v>
      </c>
      <c r="C355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jangkasetkenkoc288</v>
      </c>
      <c r="D3550" t="s">
        <v>4006</v>
      </c>
      <c r="E3550" s="1"/>
      <c r="F3550">
        <v>0</v>
      </c>
      <c r="G3550" t="s">
        <v>3813</v>
      </c>
      <c r="H3550" s="4">
        <f ca="1">_xlfn.IFNA(SUMIF(MG_3[Column3],Table6[POINTER],MG_3[TOTAL]),"")</f>
        <v>0</v>
      </c>
      <c r="I3550" s="4">
        <f ca="1">SUM(Table6[[#This Row],[AWAL]],Table6[[#This Row],[M_3]])</f>
        <v>0</v>
      </c>
    </row>
    <row r="3551" spans="2:9" hidden="1" x14ac:dyDescent="0.25">
      <c r="B3551" s="4" t="e">
        <f ca="1">MATCH(Table6[POINTER],MG_3[Column3],0)</f>
        <v>#N/A</v>
      </c>
      <c r="C355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karetpentilbebekbesar125pak</v>
      </c>
      <c r="D3551" t="s">
        <v>4007</v>
      </c>
      <c r="E3551" s="1" t="s">
        <v>3761</v>
      </c>
      <c r="F3551">
        <v>0</v>
      </c>
      <c r="G3551" t="s">
        <v>3813</v>
      </c>
      <c r="H3551" s="4">
        <f ca="1">_xlfn.IFNA(SUMIF(MG_3[Column3],Table6[POINTER],MG_3[TOTAL]),"")</f>
        <v>0</v>
      </c>
      <c r="I3551" s="4">
        <f ca="1">SUM(Table6[[#This Row],[AWAL]],Table6[[#This Row],[M_3]])</f>
        <v>0</v>
      </c>
    </row>
    <row r="3552" spans="2:9" hidden="1" x14ac:dyDescent="0.25">
      <c r="B3552" s="4" t="e">
        <f ca="1">MATCH(Table6[POINTER],MG_3[Column3],0)</f>
        <v>#N/A</v>
      </c>
      <c r="C355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keyringjkkr68box25</v>
      </c>
      <c r="D3552" t="s">
        <v>4008</v>
      </c>
      <c r="E3552" s="1" t="s">
        <v>4294</v>
      </c>
      <c r="F3552">
        <v>0</v>
      </c>
      <c r="G3552" t="s">
        <v>3813</v>
      </c>
      <c r="H3552" s="4">
        <f ca="1">_xlfn.IFNA(SUMIF(MG_3[Column3],Table6[POINTER],MG_3[TOTAL]),"")</f>
        <v>0</v>
      </c>
      <c r="I3552" s="4">
        <f ca="1">SUM(Table6[[#This Row],[AWAL]],Table6[[#This Row],[M_3]])</f>
        <v>0</v>
      </c>
    </row>
    <row r="3553" spans="2:9" hidden="1" x14ac:dyDescent="0.25">
      <c r="B3553" s="4" t="e">
        <f ca="1">MATCH(Table6[POINTER],MG_3[Column3],0)</f>
        <v>#N/A</v>
      </c>
      <c r="C355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keyringjkkr840drum</v>
      </c>
      <c r="D3553" t="s">
        <v>4009</v>
      </c>
      <c r="E3553" s="1" t="s">
        <v>4295</v>
      </c>
      <c r="F3553">
        <v>0</v>
      </c>
      <c r="G3553" t="s">
        <v>3813</v>
      </c>
      <c r="H3553" s="4">
        <f ca="1">_xlfn.IFNA(SUMIF(MG_3[Column3],Table6[POINTER],MG_3[TOTAL]),"")</f>
        <v>0</v>
      </c>
      <c r="I3553" s="4">
        <f ca="1">SUM(Table6[[#This Row],[AWAL]],Table6[[#This Row],[M_3]])</f>
        <v>0</v>
      </c>
    </row>
    <row r="3554" spans="2:9" hidden="1" x14ac:dyDescent="0.25">
      <c r="B3554" s="4" t="e">
        <f ca="1">MATCH(Table6[POINTER],MG_3[Column3],0)</f>
        <v>#N/A</v>
      </c>
      <c r="C355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kuasjkbr4144pcs</v>
      </c>
      <c r="D3554" t="s">
        <v>4010</v>
      </c>
      <c r="E3554" s="1" t="s">
        <v>3366</v>
      </c>
      <c r="F3554">
        <v>0</v>
      </c>
      <c r="G3554" t="s">
        <v>3813</v>
      </c>
      <c r="H3554" s="4">
        <f ca="1">_xlfn.IFNA(SUMIF(MG_3[Column3],Table6[POINTER],MG_3[TOTAL]),"")</f>
        <v>0</v>
      </c>
      <c r="I3554" s="4">
        <f ca="1">SUM(Table6[[#This Row],[AWAL]],Table6[[#This Row],[M_3]])</f>
        <v>0</v>
      </c>
    </row>
    <row r="3555" spans="2:9" hidden="1" x14ac:dyDescent="0.25">
      <c r="B3555" s="4" t="e">
        <f ca="1">MATCH(Table6[POINTER],MG_3[Column3],0)</f>
        <v>#N/A</v>
      </c>
      <c r="C355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kuasjkbr5240set</v>
      </c>
      <c r="D3555" t="s">
        <v>4011</v>
      </c>
      <c r="E3555" s="1" t="s">
        <v>4296</v>
      </c>
      <c r="F3555">
        <v>0</v>
      </c>
      <c r="G3555" t="s">
        <v>3813</v>
      </c>
      <c r="H3555" s="4">
        <f ca="1">_xlfn.IFNA(SUMIF(MG_3[Column3],Table6[POINTER],MG_3[TOTAL]),"")</f>
        <v>0</v>
      </c>
      <c r="I3555" s="4">
        <f ca="1">SUM(Table6[[#This Row],[AWAL]],Table6[[#This Row],[M_3]])</f>
        <v>0</v>
      </c>
    </row>
    <row r="3556" spans="2:9" hidden="1" x14ac:dyDescent="0.25">
      <c r="B3556" s="4" t="e">
        <f ca="1">MATCH(Table6[POINTER],MG_3[Column3],0)</f>
        <v>#N/A</v>
      </c>
      <c r="C355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kuasjkbr9144</v>
      </c>
      <c r="D3556" t="s">
        <v>4012</v>
      </c>
      <c r="E3556" s="1">
        <v>144</v>
      </c>
      <c r="F3556">
        <v>0</v>
      </c>
      <c r="G3556" t="s">
        <v>3813</v>
      </c>
      <c r="H3556" s="4">
        <f ca="1">_xlfn.IFNA(SUMIF(MG_3[Column3],Table6[POINTER],MG_3[TOTAL]),"")</f>
        <v>0</v>
      </c>
      <c r="I3556" s="4">
        <f ca="1">SUM(Table6[[#This Row],[AWAL]],Table6[[#This Row],[M_3]])</f>
        <v>0</v>
      </c>
    </row>
    <row r="3557" spans="2:9" hidden="1" x14ac:dyDescent="0.25">
      <c r="B3557" s="4" t="e">
        <f ca="1">MATCH(Table6[POINTER],MG_3[Column3],0)</f>
        <v>#N/A</v>
      </c>
      <c r="C355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lleafa550koalamtkkotak300</v>
      </c>
      <c r="D3557" t="s">
        <v>4013</v>
      </c>
      <c r="E3557" s="1">
        <v>300</v>
      </c>
      <c r="F3557">
        <v>0</v>
      </c>
      <c r="G3557" t="s">
        <v>3813</v>
      </c>
      <c r="H3557" s="4">
        <f ca="1">_xlfn.IFNA(SUMIF(MG_3[Column3],Table6[POINTER],MG_3[TOTAL]),"")</f>
        <v>0</v>
      </c>
      <c r="I3557" s="4">
        <f ca="1">SUM(Table6[[#This Row],[AWAL]],Table6[[#This Row],[M_3]])</f>
        <v>0</v>
      </c>
    </row>
    <row r="3558" spans="2:9" hidden="1" x14ac:dyDescent="0.25">
      <c r="B3558" s="4" t="e">
        <f ca="1">MATCH(Table6[POINTER],MG_3[Column3],0)</f>
        <v>#N/A</v>
      </c>
      <c r="C355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lleafa5kenko192</v>
      </c>
      <c r="D3558" t="s">
        <v>4014</v>
      </c>
      <c r="E3558" s="1">
        <v>192</v>
      </c>
      <c r="F3558">
        <v>0</v>
      </c>
      <c r="G3558" t="s">
        <v>3813</v>
      </c>
      <c r="H3558" s="4">
        <f ca="1">_xlfn.IFNA(SUMIF(MG_3[Column3],Table6[POINTER],MG_3[TOTAL]),"")</f>
        <v>0</v>
      </c>
      <c r="I3558" s="4">
        <f ca="1">SUM(Table6[[#This Row],[AWAL]],Table6[[#This Row],[M_3]])</f>
        <v>0</v>
      </c>
    </row>
    <row r="3559" spans="2:9" hidden="1" x14ac:dyDescent="0.25">
      <c r="B3559" s="4" t="e">
        <f ca="1">MATCH(Table6[POINTER],MG_3[Column3],0)</f>
        <v>#N/A</v>
      </c>
      <c r="C355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lleafb5100jk80pc</v>
      </c>
      <c r="D3559" t="s">
        <v>4015</v>
      </c>
      <c r="E3559" s="1" t="s">
        <v>3475</v>
      </c>
      <c r="F3559">
        <v>0</v>
      </c>
      <c r="G3559" t="s">
        <v>3813</v>
      </c>
      <c r="H3559" s="4">
        <f ca="1">_xlfn.IFNA(SUMIF(MG_3[Column3],Table6[POINTER],MG_3[TOTAL]),"")</f>
        <v>0</v>
      </c>
      <c r="I3559" s="4">
        <f ca="1">SUM(Table6[[#This Row],[AWAL]],Table6[[#This Row],[M_3]])</f>
        <v>0</v>
      </c>
    </row>
    <row r="3560" spans="2:9" hidden="1" x14ac:dyDescent="0.25">
      <c r="B3560" s="4" t="e">
        <f ca="1">MATCH(Table6[POINTER],MG_3[Column3],0)</f>
        <v>#N/A</v>
      </c>
      <c r="C356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lleafjaa550192</v>
      </c>
      <c r="D3560" t="s">
        <v>4016</v>
      </c>
      <c r="E3560" s="1">
        <v>192</v>
      </c>
      <c r="F3560">
        <v>0</v>
      </c>
      <c r="G3560" t="s">
        <v>3813</v>
      </c>
      <c r="H3560" s="4">
        <f ca="1">_xlfn.IFNA(SUMIF(MG_3[Column3],Table6[POINTER],MG_3[TOTAL]),"")</f>
        <v>0</v>
      </c>
      <c r="I3560" s="4">
        <f ca="1">SUM(Table6[[#This Row],[AWAL]],Table6[[#This Row],[M_3]])</f>
        <v>0</v>
      </c>
    </row>
    <row r="3561" spans="2:9" hidden="1" x14ac:dyDescent="0.25">
      <c r="B3561" s="4" t="e">
        <f ca="1">MATCH(Table6[POINTER],MG_3[Column3],0)</f>
        <v>#N/A</v>
      </c>
      <c r="C356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lleafjab550160pc</v>
      </c>
      <c r="D3561" t="s">
        <v>4017</v>
      </c>
      <c r="E3561" s="1" t="s">
        <v>3334</v>
      </c>
      <c r="F3561">
        <v>131</v>
      </c>
      <c r="G3561" t="s">
        <v>3813</v>
      </c>
      <c r="H3561" s="4">
        <f ca="1">_xlfn.IFNA(SUMIF(MG_3[Column3],Table6[POINTER],MG_3[TOTAL]),"")</f>
        <v>0</v>
      </c>
      <c r="I3561" s="4">
        <f ca="1">SUM(Table6[[#This Row],[AWAL]],Table6[[#This Row],[M_3]])</f>
        <v>131</v>
      </c>
    </row>
    <row r="3562" spans="2:9" hidden="1" x14ac:dyDescent="0.25">
      <c r="B3562" s="4" t="e">
        <f ca="1">MATCH(Table6[POINTER],MG_3[Column3],0)</f>
        <v>#N/A</v>
      </c>
      <c r="C356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lleafjka510096</v>
      </c>
      <c r="D3562" t="s">
        <v>4018</v>
      </c>
      <c r="E3562" s="1">
        <v>96</v>
      </c>
      <c r="F3562">
        <v>0</v>
      </c>
      <c r="G3562" t="s">
        <v>3813</v>
      </c>
      <c r="H3562" s="4">
        <f ca="1">_xlfn.IFNA(SUMIF(MG_3[Column3],Table6[POINTER],MG_3[TOTAL]),"")</f>
        <v>0</v>
      </c>
      <c r="I3562" s="4">
        <f ca="1">SUM(Table6[[#This Row],[AWAL]],Table6[[#This Row],[M_3]])</f>
        <v>0</v>
      </c>
    </row>
    <row r="3563" spans="2:9" hidden="1" x14ac:dyDescent="0.25">
      <c r="B3563" s="4" t="e">
        <f ca="1">MATCH(Table6[POINTER],MG_3[Column3],0)</f>
        <v>#N/A</v>
      </c>
      <c r="C356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lleafjka5tanpacovermixmoguminimmola4192pc</v>
      </c>
      <c r="D3563" t="s">
        <v>4019</v>
      </c>
      <c r="E3563" s="1" t="s">
        <v>3483</v>
      </c>
      <c r="F3563">
        <v>3</v>
      </c>
      <c r="G3563" t="s">
        <v>3813</v>
      </c>
      <c r="H3563" s="4">
        <f ca="1">_xlfn.IFNA(SUMIF(MG_3[Column3],Table6[POINTER],MG_3[TOTAL]),"")</f>
        <v>0</v>
      </c>
      <c r="I3563" s="4">
        <f ca="1">SUM(Table6[[#This Row],[AWAL]],Table6[[#This Row],[M_3]])</f>
        <v>3</v>
      </c>
    </row>
    <row r="3564" spans="2:9" hidden="1" x14ac:dyDescent="0.25">
      <c r="B3564" s="4" t="e">
        <f ca="1">MATCH(Table6[POINTER],MG_3[Column3],0)</f>
        <v>#N/A</v>
      </c>
      <c r="C356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lleafkenkoa550192</v>
      </c>
      <c r="D3564" t="s">
        <v>4020</v>
      </c>
      <c r="E3564" s="1">
        <v>192</v>
      </c>
      <c r="F3564">
        <v>0</v>
      </c>
      <c r="G3564" t="s">
        <v>3813</v>
      </c>
      <c r="H3564" s="4">
        <f ca="1">_xlfn.IFNA(SUMIF(MG_3[Column3],Table6[POINTER],MG_3[TOTAL]),"")</f>
        <v>0</v>
      </c>
      <c r="I3564" s="4">
        <f ca="1">SUM(Table6[[#This Row],[AWAL]],Table6[[#This Row],[M_3]])</f>
        <v>0</v>
      </c>
    </row>
    <row r="3565" spans="2:9" hidden="1" x14ac:dyDescent="0.25">
      <c r="B3565" s="4" t="e">
        <f ca="1">MATCH(Table6[POINTER],MG_3[Column3],0)</f>
        <v>#N/A</v>
      </c>
      <c r="C356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lleafkenkoa5ll100207096pcs</v>
      </c>
      <c r="D3565" t="s">
        <v>4021</v>
      </c>
      <c r="E3565" s="1" t="s">
        <v>3369</v>
      </c>
      <c r="F3565">
        <v>0</v>
      </c>
      <c r="G3565" t="s">
        <v>3813</v>
      </c>
      <c r="H3565" s="4">
        <f ca="1">_xlfn.IFNA(SUMIF(MG_3[Column3],Table6[POINTER],MG_3[TOTAL]),"")</f>
        <v>0</v>
      </c>
      <c r="I3565" s="4">
        <f ca="1">SUM(Table6[[#This Row],[AWAL]],Table6[[#This Row],[M_3]])</f>
        <v>0</v>
      </c>
    </row>
    <row r="3566" spans="2:9" hidden="1" x14ac:dyDescent="0.25">
      <c r="B3566" s="4" t="e">
        <f ca="1">MATCH(Table6[POINTER],MG_3[Column3],0)</f>
        <v>#N/A</v>
      </c>
      <c r="C356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lleafkenkob5ll100267080pcs</v>
      </c>
      <c r="D3566" t="s">
        <v>4022</v>
      </c>
      <c r="E3566" s="1" t="s">
        <v>3687</v>
      </c>
      <c r="F3566">
        <v>0</v>
      </c>
      <c r="G3566" t="s">
        <v>3813</v>
      </c>
      <c r="H3566" s="4">
        <f ca="1">_xlfn.IFNA(SUMIF(MG_3[Column3],Table6[POINTER],MG_3[TOTAL]),"")</f>
        <v>0</v>
      </c>
      <c r="I3566" s="4">
        <f ca="1">SUM(Table6[[#This Row],[AWAL]],Table6[[#This Row],[M_3]])</f>
        <v>0</v>
      </c>
    </row>
    <row r="3567" spans="2:9" hidden="1" x14ac:dyDescent="0.25">
      <c r="B3567" s="4" t="e">
        <f ca="1">MATCH(Table6[POINTER],MG_3[Column3],0)</f>
        <v>#N/A</v>
      </c>
      <c r="C356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labeljk1linek1000</v>
      </c>
      <c r="D3567" t="s">
        <v>4023</v>
      </c>
      <c r="E3567" s="1">
        <v>1000</v>
      </c>
      <c r="F3567">
        <v>0</v>
      </c>
      <c r="G3567" t="s">
        <v>3813</v>
      </c>
      <c r="H3567" s="4">
        <f ca="1">_xlfn.IFNA(SUMIF(MG_3[Column3],Table6[POINTER],MG_3[TOTAL]),"")</f>
        <v>0</v>
      </c>
      <c r="I3567" s="4">
        <f ca="1">SUM(Table6[[#This Row],[AWAL]],Table6[[#This Row],[M_3]])</f>
        <v>0</v>
      </c>
    </row>
    <row r="3568" spans="2:9" hidden="1" x14ac:dyDescent="0.25">
      <c r="B3568" s="4" t="e">
        <f ca="1">MATCH(Table6[POINTER],MG_3[Column3],0)</f>
        <v>#N/A</v>
      </c>
      <c r="C356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labeljk1linep1000</v>
      </c>
      <c r="D3568" t="s">
        <v>4024</v>
      </c>
      <c r="E3568" s="1">
        <v>1000</v>
      </c>
      <c r="F3568">
        <v>0</v>
      </c>
      <c r="G3568" t="s">
        <v>3813</v>
      </c>
      <c r="H3568" s="4">
        <f ca="1">_xlfn.IFNA(SUMIF(MG_3[Column3],Table6[POINTER],MG_3[TOTAL]),"")</f>
        <v>0</v>
      </c>
      <c r="I3568" s="4">
        <f ca="1">SUM(Table6[[#This Row],[AWAL]],Table6[[#This Row],[M_3]])</f>
        <v>0</v>
      </c>
    </row>
    <row r="3569" spans="2:9" hidden="1" x14ac:dyDescent="0.25">
      <c r="B3569" s="4" t="e">
        <f ca="1">MATCH(Table6[POINTER],MG_3[Column3],0)</f>
        <v>#N/A</v>
      </c>
      <c r="C356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labeljk1lineputih1000</v>
      </c>
      <c r="D3569" t="s">
        <v>4025</v>
      </c>
      <c r="E3569" s="1">
        <v>1000</v>
      </c>
      <c r="F3569">
        <v>0</v>
      </c>
      <c r="G3569" t="s">
        <v>3813</v>
      </c>
      <c r="H3569" s="4">
        <f ca="1">_xlfn.IFNA(SUMIF(MG_3[Column3],Table6[POINTER],MG_3[TOTAL]),"")</f>
        <v>0</v>
      </c>
      <c r="I3569" s="4">
        <f ca="1">SUM(Table6[[#This Row],[AWAL]],Table6[[#This Row],[M_3]])</f>
        <v>0</v>
      </c>
    </row>
    <row r="3570" spans="2:9" hidden="1" x14ac:dyDescent="0.25">
      <c r="B3570" s="4" t="e">
        <f ca="1">MATCH(Table6[POINTER],MG_3[Column3],0)</f>
        <v>#N/A</v>
      </c>
      <c r="C357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labeljk2linek500</v>
      </c>
      <c r="D3570" t="s">
        <v>4026</v>
      </c>
      <c r="E3570" s="1">
        <v>500</v>
      </c>
      <c r="F3570">
        <v>0</v>
      </c>
      <c r="G3570" t="s">
        <v>3813</v>
      </c>
      <c r="H3570" s="4">
        <f ca="1">_xlfn.IFNA(SUMIF(MG_3[Column3],Table6[POINTER],MG_3[TOTAL]),"")</f>
        <v>0</v>
      </c>
      <c r="I3570" s="4">
        <f ca="1">SUM(Table6[[#This Row],[AWAL]],Table6[[#This Row],[M_3]])</f>
        <v>0</v>
      </c>
    </row>
    <row r="3571" spans="2:9" hidden="1" x14ac:dyDescent="0.25">
      <c r="B3571" s="4" t="e">
        <f ca="1">MATCH(Table6[POINTER],MG_3[Column3],0)</f>
        <v>#N/A</v>
      </c>
      <c r="C357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labeljk2linekuning500</v>
      </c>
      <c r="D3571" t="s">
        <v>4027</v>
      </c>
      <c r="E3571" s="1">
        <v>500</v>
      </c>
      <c r="F3571">
        <v>0</v>
      </c>
      <c r="G3571" t="s">
        <v>3813</v>
      </c>
      <c r="H3571" s="4">
        <f ca="1">_xlfn.IFNA(SUMIF(MG_3[Column3],Table6[POINTER],MG_3[TOTAL]),"")</f>
        <v>0</v>
      </c>
      <c r="I3571" s="4">
        <f ca="1">SUM(Table6[[#This Row],[AWAL]],Table6[[#This Row],[M_3]])</f>
        <v>0</v>
      </c>
    </row>
    <row r="3572" spans="2:9" hidden="1" x14ac:dyDescent="0.25">
      <c r="B3572" s="4" t="e">
        <f ca="1">MATCH(Table6[POINTER],MG_3[Column3],0)</f>
        <v>#N/A</v>
      </c>
      <c r="C357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labeljk2linep500</v>
      </c>
      <c r="D3572" t="s">
        <v>4028</v>
      </c>
      <c r="E3572" s="1">
        <v>500</v>
      </c>
      <c r="F3572">
        <v>0</v>
      </c>
      <c r="G3572" t="s">
        <v>3813</v>
      </c>
      <c r="H3572" s="4">
        <f ca="1">_xlfn.IFNA(SUMIF(MG_3[Column3],Table6[POINTER],MG_3[TOTAL]),"")</f>
        <v>0</v>
      </c>
      <c r="I3572" s="4">
        <f ca="1">SUM(Table6[[#This Row],[AWAL]],Table6[[#This Row],[M_3]])</f>
        <v>0</v>
      </c>
    </row>
    <row r="3573" spans="2:9" hidden="1" x14ac:dyDescent="0.25">
      <c r="B3573" s="4" t="e">
        <f ca="1">MATCH(Table6[POINTER],MG_3[Column3],0)</f>
        <v>#N/A</v>
      </c>
      <c r="C357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labeljklbp2ln2brs500</v>
      </c>
      <c r="D3573" t="s">
        <v>4029</v>
      </c>
      <c r="E3573" s="1">
        <v>500</v>
      </c>
      <c r="F3573">
        <v>0</v>
      </c>
      <c r="G3573" t="s">
        <v>3813</v>
      </c>
      <c r="H3573" s="4">
        <f ca="1">_xlfn.IFNA(SUMIF(MG_3[Column3],Table6[POINTER],MG_3[TOTAL]),"")</f>
        <v>0</v>
      </c>
      <c r="I3573" s="4">
        <f ca="1">SUM(Table6[[#This Row],[AWAL]],Table6[[#This Row],[M_3]])</f>
        <v>0</v>
      </c>
    </row>
    <row r="3574" spans="2:9" hidden="1" x14ac:dyDescent="0.25">
      <c r="B3574" s="4" t="e">
        <f ca="1">MATCH(Table6[POINTER],MG_3[Column3],0)</f>
        <v>#N/A</v>
      </c>
      <c r="C357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labelkenko50022line500</v>
      </c>
      <c r="D3574" t="s">
        <v>4030</v>
      </c>
      <c r="E3574" s="1">
        <v>500</v>
      </c>
      <c r="F3574">
        <v>0</v>
      </c>
      <c r="G3574" t="s">
        <v>3813</v>
      </c>
      <c r="H3574" s="4">
        <f ca="1">_xlfn.IFNA(SUMIF(MG_3[Column3],Table6[POINTER],MG_3[TOTAL]),"")</f>
        <v>0</v>
      </c>
      <c r="I3574" s="4">
        <f ca="1">SUM(Table6[[#This Row],[AWAL]],Table6[[#This Row],[M_3]])</f>
        <v>0</v>
      </c>
    </row>
    <row r="3575" spans="2:9" hidden="1" x14ac:dyDescent="0.25">
      <c r="B3575" s="4" t="e">
        <f ca="1">MATCH(Table6[POINTER],MG_3[Column3],0)</f>
        <v>#N/A</v>
      </c>
      <c r="C357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labelkenko60011line500</v>
      </c>
      <c r="D3575" t="s">
        <v>4031</v>
      </c>
      <c r="E3575" s="1">
        <v>500</v>
      </c>
      <c r="F3575">
        <v>0</v>
      </c>
      <c r="G3575" t="s">
        <v>3813</v>
      </c>
      <c r="H3575" s="4">
        <f ca="1">_xlfn.IFNA(SUMIF(MG_3[Column3],Table6[POINTER],MG_3[TOTAL]),"")</f>
        <v>0</v>
      </c>
      <c r="I3575" s="4">
        <f ca="1">SUM(Table6[[#This Row],[AWAL]],Table6[[#This Row],[M_3]])</f>
        <v>0</v>
      </c>
    </row>
    <row r="3576" spans="2:9" hidden="1" x14ac:dyDescent="0.25">
      <c r="B3576" s="4" t="e">
        <f ca="1">MATCH(Table6[POINTER],MG_3[Column3],0)</f>
        <v>#N/A</v>
      </c>
      <c r="C357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labellb1ly1brskjk1000</v>
      </c>
      <c r="D3576" t="s">
        <v>4032</v>
      </c>
      <c r="E3576" s="1">
        <v>1000</v>
      </c>
      <c r="F3576">
        <v>0</v>
      </c>
      <c r="G3576" t="s">
        <v>3813</v>
      </c>
      <c r="H3576" s="4">
        <f ca="1">_xlfn.IFNA(SUMIF(MG_3[Column3],Table6[POINTER],MG_3[TOTAL]),"")</f>
        <v>0</v>
      </c>
      <c r="I3576" s="4">
        <f ca="1">SUM(Table6[[#This Row],[AWAL]],Table6[[#This Row],[M_3]])</f>
        <v>0</v>
      </c>
    </row>
    <row r="3577" spans="2:9" hidden="1" x14ac:dyDescent="0.25">
      <c r="B3577" s="4" t="e">
        <f ca="1">MATCH(Table6[POINTER],MG_3[Column3],0)</f>
        <v>#N/A</v>
      </c>
      <c r="C357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labelrollkenko2linep500</v>
      </c>
      <c r="D3577" t="s">
        <v>4033</v>
      </c>
      <c r="E3577" s="1">
        <v>500</v>
      </c>
      <c r="F3577">
        <v>0</v>
      </c>
      <c r="G3577" t="s">
        <v>3813</v>
      </c>
      <c r="H3577" s="4">
        <f ca="1">_xlfn.IFNA(SUMIF(MG_3[Column3],Table6[POINTER],MG_3[TOTAL]),"")</f>
        <v>0</v>
      </c>
      <c r="I3577" s="4">
        <f ca="1">SUM(Table6[[#This Row],[AWAL]],Table6[[#This Row],[M_3]])</f>
        <v>0</v>
      </c>
    </row>
    <row r="3578" spans="2:9" hidden="1" x14ac:dyDescent="0.25">
      <c r="B3578" s="4" t="e">
        <f ca="1">MATCH(Table6[POINTER],MG_3[Column3],0)</f>
        <v>#N/A</v>
      </c>
      <c r="C357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laminatingkenkolf223410</v>
      </c>
      <c r="D3578" t="s">
        <v>4034</v>
      </c>
      <c r="E3578" s="1">
        <v>10</v>
      </c>
      <c r="F3578">
        <v>0</v>
      </c>
      <c r="G3578" t="s">
        <v>3813</v>
      </c>
      <c r="H3578" s="4">
        <f ca="1">_xlfn.IFNA(SUMIF(MG_3[Column3],Table6[POINTER],MG_3[TOTAL]),"")</f>
        <v>0</v>
      </c>
      <c r="I3578" s="4">
        <f ca="1">SUM(Table6[[#This Row],[AWAL]],Table6[[#This Row],[M_3]])</f>
        <v>0</v>
      </c>
    </row>
    <row r="3579" spans="2:9" hidden="1" x14ac:dyDescent="0.25">
      <c r="B3579" s="4" t="e">
        <f ca="1">MATCH(Table6[POINTER],MG_3[Column3],0)</f>
        <v>#N/A</v>
      </c>
      <c r="C357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lemcairkenkolg5020lsn</v>
      </c>
      <c r="D3579" t="s">
        <v>4035</v>
      </c>
      <c r="E3579" s="1" t="s">
        <v>3532</v>
      </c>
      <c r="F3579">
        <v>0</v>
      </c>
      <c r="G3579" t="s">
        <v>3813</v>
      </c>
      <c r="H3579" s="4">
        <f ca="1">_xlfn.IFNA(SUMIF(MG_3[Column3],Table6[POINTER],MG_3[TOTAL]),"")</f>
        <v>0</v>
      </c>
      <c r="I3579" s="4">
        <f ca="1">SUM(Table6[[#This Row],[AWAL]],Table6[[#This Row],[M_3]])</f>
        <v>0</v>
      </c>
    </row>
    <row r="3580" spans="2:9" hidden="1" x14ac:dyDescent="0.25">
      <c r="B3580" s="4" t="e">
        <f ca="1">MATCH(Table6[POINTER],MG_3[Column3],0)</f>
        <v>#N/A</v>
      </c>
      <c r="C358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lemjkglr5024lsn</v>
      </c>
      <c r="D3580" t="s">
        <v>4036</v>
      </c>
      <c r="E3580" s="1" t="s">
        <v>3498</v>
      </c>
      <c r="F3580">
        <v>0</v>
      </c>
      <c r="G3580" t="s">
        <v>3813</v>
      </c>
      <c r="H3580" s="4">
        <f ca="1">_xlfn.IFNA(SUMIF(MG_3[Column3],Table6[POINTER],MG_3[TOTAL]),"")</f>
        <v>0</v>
      </c>
      <c r="I3580" s="4">
        <f ca="1">SUM(Table6[[#This Row],[AWAL]],Table6[[#This Row],[M_3]])</f>
        <v>0</v>
      </c>
    </row>
    <row r="3581" spans="2:9" hidden="1" x14ac:dyDescent="0.25">
      <c r="B3581" s="4" t="e">
        <f ca="1">MATCH(Table6[POINTER],MG_3[Column3],0)</f>
        <v>#N/A</v>
      </c>
      <c r="C358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lemjkgl5024lsn</v>
      </c>
      <c r="D3581" t="s">
        <v>4037</v>
      </c>
      <c r="E3581" s="1" t="s">
        <v>3498</v>
      </c>
      <c r="F3581">
        <v>0</v>
      </c>
      <c r="G3581" t="s">
        <v>3813</v>
      </c>
      <c r="H3581" s="4">
        <f ca="1">_xlfn.IFNA(SUMIF(MG_3[Column3],Table6[POINTER],MG_3[TOTAL]),"")</f>
        <v>0</v>
      </c>
      <c r="I3581" s="4">
        <f ca="1">SUM(Table6[[#This Row],[AWAL]],Table6[[#This Row],[M_3]])</f>
        <v>0</v>
      </c>
    </row>
    <row r="3582" spans="2:9" hidden="1" x14ac:dyDescent="0.25">
      <c r="B3582" s="4" t="e">
        <f ca="1">MATCH(Table6[POINTER],MG_3[Column3],0)</f>
        <v>#N/A</v>
      </c>
      <c r="C358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lemjkglr3548lsn</v>
      </c>
      <c r="D3582" t="s">
        <v>4038</v>
      </c>
      <c r="E3582" s="1" t="s">
        <v>3533</v>
      </c>
      <c r="F3582">
        <v>0</v>
      </c>
      <c r="G3582" t="s">
        <v>3813</v>
      </c>
      <c r="H3582" s="4">
        <f ca="1">_xlfn.IFNA(SUMIF(MG_3[Column3],Table6[POINTER],MG_3[TOTAL]),"")</f>
        <v>0</v>
      </c>
      <c r="I3582" s="4">
        <f ca="1">SUM(Table6[[#This Row],[AWAL]],Table6[[#This Row],[M_3]])</f>
        <v>0</v>
      </c>
    </row>
    <row r="3583" spans="2:9" hidden="1" x14ac:dyDescent="0.25">
      <c r="B3583" s="4" t="e">
        <f ca="1">MATCH(Table6[POINTER],MG_3[Column3],0)</f>
        <v>#N/A</v>
      </c>
      <c r="C358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lemkenko15gr36</v>
      </c>
      <c r="D3583" t="s">
        <v>4039</v>
      </c>
      <c r="E3583" s="1">
        <v>36</v>
      </c>
      <c r="F3583">
        <v>0</v>
      </c>
      <c r="G3583" t="s">
        <v>3813</v>
      </c>
      <c r="H3583" s="4">
        <f ca="1">_xlfn.IFNA(SUMIF(MG_3[Column3],Table6[POINTER],MG_3[TOTAL]),"")</f>
        <v>0</v>
      </c>
      <c r="I3583" s="4">
        <f ca="1">SUM(Table6[[#This Row],[AWAL]],Table6[[#This Row],[M_3]])</f>
        <v>0</v>
      </c>
    </row>
    <row r="3584" spans="2:9" hidden="1" x14ac:dyDescent="0.25">
      <c r="B3584" s="4" t="e">
        <f ca="1">MATCH(Table6[POINTER],MG_3[Column3],0)</f>
        <v>#N/A</v>
      </c>
      <c r="C358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lemkenkogt40624ls</v>
      </c>
      <c r="D3584" t="s">
        <v>4040</v>
      </c>
      <c r="E3584" s="1" t="s">
        <v>3310</v>
      </c>
      <c r="F3584">
        <v>0</v>
      </c>
      <c r="G3584" t="s">
        <v>3813</v>
      </c>
      <c r="H3584" s="4">
        <f ca="1">_xlfn.IFNA(SUMIF(MG_3[Column3],Table6[POINTER],MG_3[TOTAL]),"")</f>
        <v>0</v>
      </c>
      <c r="I3584" s="4">
        <f ca="1">SUM(Table6[[#This Row],[AWAL]],Table6[[#This Row],[M_3]])</f>
        <v>0</v>
      </c>
    </row>
    <row r="3585" spans="2:9" hidden="1" x14ac:dyDescent="0.25">
      <c r="B3585" s="4" t="e">
        <f ca="1">MATCH(Table6[POINTER],MG_3[Column3],0)</f>
        <v>#N/A</v>
      </c>
      <c r="C358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lemkenkolg5020lsn</v>
      </c>
      <c r="D3585" t="s">
        <v>4041</v>
      </c>
      <c r="E3585" s="1" t="s">
        <v>3532</v>
      </c>
      <c r="F3585">
        <v>0</v>
      </c>
      <c r="G3585" t="s">
        <v>3813</v>
      </c>
      <c r="H3585" s="4">
        <f ca="1">_xlfn.IFNA(SUMIF(MG_3[Column3],Table6[POINTER],MG_3[TOTAL]),"")</f>
        <v>0</v>
      </c>
      <c r="I3585" s="4">
        <f ca="1">SUM(Table6[[#This Row],[AWAL]],Table6[[#This Row],[M_3]])</f>
        <v>0</v>
      </c>
    </row>
    <row r="3586" spans="2:9" x14ac:dyDescent="0.25">
      <c r="B3586" s="4">
        <f ca="1">MATCH(Table6[POINTER],MG_3[Column3],0)</f>
        <v>7</v>
      </c>
      <c r="C358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lemcairkenkolg3520lsn</v>
      </c>
      <c r="D3586" t="s">
        <v>4318</v>
      </c>
      <c r="E3586" s="1" t="s">
        <v>3532</v>
      </c>
      <c r="F3586">
        <v>0</v>
      </c>
      <c r="G3586" t="s">
        <v>3813</v>
      </c>
      <c r="H3586" s="4">
        <f ca="1">_xlfn.IFNA(SUMIF(MG_3[Column3],Table6[POINTER],MG_3[TOTAL]),"")</f>
        <v>7</v>
      </c>
      <c r="I3586" s="4">
        <f ca="1">SUM(Table6[[#This Row],[AWAL]],Table6[[#This Row],[M_3]])</f>
        <v>7</v>
      </c>
    </row>
    <row r="3587" spans="2:9" hidden="1" x14ac:dyDescent="0.25">
      <c r="B3587" s="4" t="e">
        <f ca="1">MATCH(Table6[POINTER],MG_3[Column3],0)</f>
        <v>#N/A</v>
      </c>
      <c r="C358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lemstickjkgs0964box</v>
      </c>
      <c r="D3587" t="s">
        <v>4042</v>
      </c>
      <c r="E3587" s="1" t="s">
        <v>4297</v>
      </c>
      <c r="F3587">
        <v>0</v>
      </c>
      <c r="G3587" t="s">
        <v>3813</v>
      </c>
      <c r="H3587" s="4">
        <f ca="1">_xlfn.IFNA(SUMIF(MG_3[Column3],Table6[POINTER],MG_3[TOTAL]),"")</f>
        <v>0</v>
      </c>
      <c r="I3587" s="4">
        <f ca="1">SUM(Table6[[#This Row],[AWAL]],Table6[[#This Row],[M_3]])</f>
        <v>0</v>
      </c>
    </row>
    <row r="3588" spans="2:9" hidden="1" x14ac:dyDescent="0.25">
      <c r="B3588" s="4" t="e">
        <f ca="1">MATCH(Table6[POINTER],MG_3[Column3],0)</f>
        <v>#N/A</v>
      </c>
      <c r="C358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lemstickjkgs1554lsn</v>
      </c>
      <c r="D3588" t="s">
        <v>4043</v>
      </c>
      <c r="E3588" s="1" t="s">
        <v>4298</v>
      </c>
      <c r="F3588">
        <v>0</v>
      </c>
      <c r="G3588" t="s">
        <v>3813</v>
      </c>
      <c r="H3588" s="4">
        <f ca="1">_xlfn.IFNA(SUMIF(MG_3[Column3],Table6[POINTER],MG_3[TOTAL]),"")</f>
        <v>0</v>
      </c>
      <c r="I3588" s="4">
        <f ca="1">SUM(Table6[[#This Row],[AWAL]],Table6[[#This Row],[M_3]])</f>
        <v>0</v>
      </c>
    </row>
    <row r="3589" spans="2:9" hidden="1" x14ac:dyDescent="0.25">
      <c r="B3589" s="4" t="e">
        <f ca="1">MATCH(Table6[POINTER],MG_3[Column3],0)</f>
        <v>#N/A</v>
      </c>
      <c r="C358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lemstickjkgs2536box</v>
      </c>
      <c r="D3589" t="s">
        <v>4044</v>
      </c>
      <c r="E3589" s="1" t="s">
        <v>3505</v>
      </c>
      <c r="F3589">
        <v>0</v>
      </c>
      <c r="G3589" t="s">
        <v>3813</v>
      </c>
      <c r="H3589" s="4">
        <f ca="1">_xlfn.IFNA(SUMIF(MG_3[Column3],Table6[POINTER],MG_3[TOTAL]),"")</f>
        <v>0</v>
      </c>
      <c r="I3589" s="4">
        <f ca="1">SUM(Table6[[#This Row],[AWAL]],Table6[[#This Row],[M_3]])</f>
        <v>0</v>
      </c>
    </row>
    <row r="3590" spans="2:9" hidden="1" x14ac:dyDescent="0.25">
      <c r="B3590" s="4" t="e">
        <f ca="1">MATCH(Table6[POINTER],MG_3[Column3],0)</f>
        <v>#N/A</v>
      </c>
      <c r="C359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lemstickjkgs10036box24</v>
      </c>
      <c r="D3590" t="s">
        <v>4045</v>
      </c>
      <c r="E3590" s="1" t="s">
        <v>4299</v>
      </c>
      <c r="F3590">
        <v>0</v>
      </c>
      <c r="G3590" t="s">
        <v>3813</v>
      </c>
      <c r="H3590" s="4">
        <f ca="1">_xlfn.IFNA(SUMIF(MG_3[Column3],Table6[POINTER],MG_3[TOTAL]),"")</f>
        <v>0</v>
      </c>
      <c r="I3590" s="4">
        <f ca="1">SUM(Table6[[#This Row],[AWAL]],Table6[[#This Row],[M_3]])</f>
        <v>0</v>
      </c>
    </row>
    <row r="3591" spans="2:9" hidden="1" x14ac:dyDescent="0.25">
      <c r="B3591" s="4" t="e">
        <f ca="1">MATCH(Table6[POINTER],MG_3[Column3],0)</f>
        <v>#N/A</v>
      </c>
      <c r="C359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lemstickjkgs102576pcs</v>
      </c>
      <c r="D3591" t="s">
        <v>4046</v>
      </c>
      <c r="E3591" s="1" t="s">
        <v>3465</v>
      </c>
      <c r="F3591">
        <v>0</v>
      </c>
      <c r="G3591" t="s">
        <v>3813</v>
      </c>
      <c r="H3591" s="4">
        <f ca="1">_xlfn.IFNA(SUMIF(MG_3[Column3],Table6[POINTER],MG_3[TOTAL]),"")</f>
        <v>0</v>
      </c>
      <c r="I3591" s="4">
        <f ca="1">SUM(Table6[[#This Row],[AWAL]],Table6[[#This Row],[M_3]])</f>
        <v>0</v>
      </c>
    </row>
    <row r="3592" spans="2:9" hidden="1" x14ac:dyDescent="0.25">
      <c r="B3592" s="4" t="e">
        <f ca="1">MATCH(Table6[POINTER],MG_3[Column3],0)</f>
        <v>#N/A</v>
      </c>
      <c r="C359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lemstickjkgs10336box</v>
      </c>
      <c r="D3592" t="s">
        <v>4047</v>
      </c>
      <c r="E3592" s="1" t="s">
        <v>3505</v>
      </c>
      <c r="F3592">
        <v>0</v>
      </c>
      <c r="G3592" t="s">
        <v>3813</v>
      </c>
      <c r="H3592" s="4">
        <f ca="1">_xlfn.IFNA(SUMIF(MG_3[Column3],Table6[POINTER],MG_3[TOTAL]),"")</f>
        <v>0</v>
      </c>
      <c r="I3592" s="4">
        <f ca="1">SUM(Table6[[#This Row],[AWAL]],Table6[[#This Row],[M_3]])</f>
        <v>0</v>
      </c>
    </row>
    <row r="3593" spans="2:9" hidden="1" x14ac:dyDescent="0.25">
      <c r="B3593" s="4" t="e">
        <f ca="1">MATCH(Table6[POINTER],MG_3[Column3],0)</f>
        <v>#N/A</v>
      </c>
      <c r="C359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lemstickjkgs10436box</v>
      </c>
      <c r="D3593" t="s">
        <v>4048</v>
      </c>
      <c r="E3593" s="1" t="s">
        <v>3505</v>
      </c>
      <c r="F3593">
        <v>0</v>
      </c>
      <c r="G3593" t="s">
        <v>3813</v>
      </c>
      <c r="H3593" s="4">
        <f ca="1">_xlfn.IFNA(SUMIF(MG_3[Column3],Table6[POINTER],MG_3[TOTAL]),"")</f>
        <v>0</v>
      </c>
      <c r="I3593" s="4">
        <f ca="1">SUM(Table6[[#This Row],[AWAL]],Table6[[#This Row],[M_3]])</f>
        <v>0</v>
      </c>
    </row>
    <row r="3594" spans="2:9" hidden="1" x14ac:dyDescent="0.25">
      <c r="B3594" s="4" t="e">
        <f ca="1">MATCH(Table6[POINTER],MG_3[Column3],0)</f>
        <v>#N/A</v>
      </c>
      <c r="C359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lemstickjkgs1515gr54box</v>
      </c>
      <c r="D3594" t="s">
        <v>4049</v>
      </c>
      <c r="E3594" s="1" t="s">
        <v>4300</v>
      </c>
      <c r="F3594">
        <v>0</v>
      </c>
      <c r="G3594" t="s">
        <v>3813</v>
      </c>
      <c r="H3594" s="4">
        <f ca="1">_xlfn.IFNA(SUMIF(MG_3[Column3],Table6[POINTER],MG_3[TOTAL]),"")</f>
        <v>0</v>
      </c>
      <c r="I3594" s="4">
        <f ca="1">SUM(Table6[[#This Row],[AWAL]],Table6[[#This Row],[M_3]])</f>
        <v>0</v>
      </c>
    </row>
    <row r="3595" spans="2:9" hidden="1" x14ac:dyDescent="0.25">
      <c r="B3595" s="4" t="e">
        <f ca="1">MATCH(Table6[POINTER],MG_3[Column3],0)</f>
        <v>#N/A</v>
      </c>
      <c r="C359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lemstickkenko15grtanggung36box20</v>
      </c>
      <c r="D3595" t="s">
        <v>4050</v>
      </c>
      <c r="E3595" s="1" t="s">
        <v>4301</v>
      </c>
      <c r="F3595">
        <v>0</v>
      </c>
      <c r="G3595" t="s">
        <v>3813</v>
      </c>
      <c r="H3595" s="4">
        <f ca="1">_xlfn.IFNA(SUMIF(MG_3[Column3],Table6[POINTER],MG_3[TOTAL]),"")</f>
        <v>0</v>
      </c>
      <c r="I3595" s="4">
        <f ca="1">SUM(Table6[[#This Row],[AWAL]],Table6[[#This Row],[M_3]])</f>
        <v>0</v>
      </c>
    </row>
    <row r="3596" spans="2:9" hidden="1" x14ac:dyDescent="0.25">
      <c r="B3596" s="4" t="e">
        <f ca="1">MATCH(Table6[POINTER],MG_3[Column3],0)</f>
        <v>#N/A</v>
      </c>
      <c r="C359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lemstickkenko25grbesar36box</v>
      </c>
      <c r="D3596" t="s">
        <v>4051</v>
      </c>
      <c r="E3596" s="1" t="s">
        <v>3505</v>
      </c>
      <c r="F3596">
        <v>0</v>
      </c>
      <c r="G3596" t="s">
        <v>3813</v>
      </c>
      <c r="H3596" s="4">
        <f ca="1">_xlfn.IFNA(SUMIF(MG_3[Column3],Table6[POINTER],MG_3[TOTAL]),"")</f>
        <v>0</v>
      </c>
      <c r="I3596" s="4">
        <f ca="1">SUM(Table6[[#This Row],[AWAL]],Table6[[#This Row],[M_3]])</f>
        <v>0</v>
      </c>
    </row>
    <row r="3597" spans="2:9" hidden="1" x14ac:dyDescent="0.25">
      <c r="B3597" s="4" t="e">
        <f ca="1">MATCH(Table6[POINTER],MG_3[Column3],0)</f>
        <v>#N/A</v>
      </c>
      <c r="C359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lemstickkenko8grkecil36box</v>
      </c>
      <c r="D3597" t="s">
        <v>4052</v>
      </c>
      <c r="E3597" s="1" t="s">
        <v>3505</v>
      </c>
      <c r="F3597">
        <v>0</v>
      </c>
      <c r="G3597" t="s">
        <v>3813</v>
      </c>
      <c r="H3597" s="4">
        <f ca="1">_xlfn.IFNA(SUMIF(MG_3[Column3],Table6[POINTER],MG_3[TOTAL]),"")</f>
        <v>0</v>
      </c>
      <c r="I3597" s="4">
        <f ca="1">SUM(Table6[[#This Row],[AWAL]],Table6[[#This Row],[M_3]])</f>
        <v>0</v>
      </c>
    </row>
    <row r="3598" spans="2:9" hidden="1" x14ac:dyDescent="0.25">
      <c r="B3598" s="4" t="e">
        <f ca="1">MATCH(Table6[POINTER],MG_3[Column3],0)</f>
        <v>#N/A</v>
      </c>
      <c r="C359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lemstikjkgs10036box24</v>
      </c>
      <c r="D3598" t="s">
        <v>4053</v>
      </c>
      <c r="E3598" s="1" t="s">
        <v>4299</v>
      </c>
      <c r="F3598">
        <v>0</v>
      </c>
      <c r="G3598" t="s">
        <v>3813</v>
      </c>
      <c r="H3598" s="4">
        <f ca="1">_xlfn.IFNA(SUMIF(MG_3[Column3],Table6[POINTER],MG_3[TOTAL]),"")</f>
        <v>0</v>
      </c>
      <c r="I3598" s="4">
        <f ca="1">SUM(Table6[[#This Row],[AWAL]],Table6[[#This Row],[M_3]])</f>
        <v>0</v>
      </c>
    </row>
    <row r="3599" spans="2:9" hidden="1" x14ac:dyDescent="0.25">
      <c r="B3599" s="4" t="e">
        <f ca="1">MATCH(Table6[POINTER],MG_3[Column3],0)</f>
        <v>#N/A</v>
      </c>
      <c r="C359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lemstikkenko15gr36box</v>
      </c>
      <c r="D3599" t="s">
        <v>4054</v>
      </c>
      <c r="E3599" s="1" t="s">
        <v>3355</v>
      </c>
      <c r="F3599">
        <v>0</v>
      </c>
      <c r="G3599" t="s">
        <v>3813</v>
      </c>
      <c r="H3599" s="4">
        <f ca="1">_xlfn.IFNA(SUMIF(MG_3[Column3],Table6[POINTER],MG_3[TOTAL]),"")</f>
        <v>0</v>
      </c>
      <c r="I3599" s="4">
        <f ca="1">SUM(Table6[[#This Row],[AWAL]],Table6[[#This Row],[M_3]])</f>
        <v>0</v>
      </c>
    </row>
    <row r="3600" spans="2:9" hidden="1" x14ac:dyDescent="0.25">
      <c r="B3600" s="4" t="e">
        <f ca="1">MATCH(Table6[POINTER],MG_3[Column3],0)</f>
        <v>#N/A</v>
      </c>
      <c r="C360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lemstikkenko25gr36box</v>
      </c>
      <c r="D3600" t="s">
        <v>4055</v>
      </c>
      <c r="E3600" s="1" t="s">
        <v>3355</v>
      </c>
      <c r="F3600">
        <v>0</v>
      </c>
      <c r="G3600" t="s">
        <v>3813</v>
      </c>
      <c r="H3600" s="4">
        <f ca="1">_xlfn.IFNA(SUMIF(MG_3[Column3],Table6[POINTER],MG_3[TOTAL]),"")</f>
        <v>0</v>
      </c>
      <c r="I3600" s="4">
        <f ca="1">SUM(Table6[[#This Row],[AWAL]],Table6[[#This Row],[M_3]])</f>
        <v>0</v>
      </c>
    </row>
    <row r="3601" spans="2:9" hidden="1" x14ac:dyDescent="0.25">
      <c r="B3601" s="4" t="e">
        <f ca="1">MATCH(Table6[POINTER],MG_3[Column3],0)</f>
        <v>#N/A</v>
      </c>
      <c r="C360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lemsupergluesg03kenko50card</v>
      </c>
      <c r="D3601" t="s">
        <v>4056</v>
      </c>
      <c r="E3601" s="1" t="s">
        <v>4302</v>
      </c>
      <c r="F3601">
        <v>0</v>
      </c>
      <c r="G3601" t="s">
        <v>3813</v>
      </c>
      <c r="H3601" s="4">
        <f ca="1">_xlfn.IFNA(SUMIF(MG_3[Column3],Table6[POINTER],MG_3[TOTAL]),"")</f>
        <v>0</v>
      </c>
      <c r="I3601" s="4">
        <f ca="1">SUM(Table6[[#This Row],[AWAL]],Table6[[#This Row],[M_3]])</f>
        <v>0</v>
      </c>
    </row>
    <row r="3602" spans="2:9" hidden="1" x14ac:dyDescent="0.25">
      <c r="B3602" s="4" t="e">
        <f ca="1">MATCH(Table6[POINTER],MG_3[Column3],0)</f>
        <v>#N/A</v>
      </c>
      <c r="C360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mapbagjk2637bmk48pcs</v>
      </c>
      <c r="D3602" t="s">
        <v>4057</v>
      </c>
      <c r="E3602" s="1" t="s">
        <v>3731</v>
      </c>
      <c r="F3602">
        <v>0</v>
      </c>
      <c r="G3602" t="s">
        <v>3813</v>
      </c>
      <c r="H3602" s="4">
        <f ca="1">_xlfn.IFNA(SUMIF(MG_3[Column3],Table6[POINTER],MG_3[TOTAL]),"")</f>
        <v>0</v>
      </c>
      <c r="I3602" s="4">
        <f ca="1">SUM(Table6[[#This Row],[AWAL]],Table6[[#This Row],[M_3]])</f>
        <v>0</v>
      </c>
    </row>
    <row r="3603" spans="2:9" hidden="1" x14ac:dyDescent="0.25">
      <c r="B3603" s="4" t="e">
        <f ca="1">MATCH(Table6[POINTER],MG_3[Column3],0)</f>
        <v>#N/A</v>
      </c>
      <c r="C360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markerpermanenkenkopm100hitam60lsn</v>
      </c>
      <c r="D3603" t="s">
        <v>4058</v>
      </c>
      <c r="E3603" s="1" t="s">
        <v>3433</v>
      </c>
      <c r="F3603">
        <v>0</v>
      </c>
      <c r="G3603" t="s">
        <v>3813</v>
      </c>
      <c r="H3603" s="4">
        <f ca="1">_xlfn.IFNA(SUMIF(MG_3[Column3],Table6[POINTER],MG_3[TOTAL]),"")</f>
        <v>0</v>
      </c>
      <c r="I3603" s="4">
        <f ca="1">SUM(Table6[[#This Row],[AWAL]],Table6[[#This Row],[M_3]])</f>
        <v>0</v>
      </c>
    </row>
    <row r="3604" spans="2:9" hidden="1" x14ac:dyDescent="0.25">
      <c r="B3604" s="4" t="e">
        <f ca="1">MATCH(Table6[POINTER],MG_3[Column3],0)</f>
        <v>#N/A</v>
      </c>
      <c r="C360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markerwbkenkowm100hitam60lsn</v>
      </c>
      <c r="D3604" t="s">
        <v>4059</v>
      </c>
      <c r="E3604" s="1" t="s">
        <v>3433</v>
      </c>
      <c r="F3604">
        <v>0</v>
      </c>
      <c r="G3604" t="s">
        <v>3813</v>
      </c>
      <c r="H3604" s="4">
        <f ca="1">_xlfn.IFNA(SUMIF(MG_3[Column3],Table6[POINTER],MG_3[TOTAL]),"")</f>
        <v>0</v>
      </c>
      <c r="I3604" s="4">
        <f ca="1">SUM(Table6[[#This Row],[AWAL]],Table6[[#This Row],[M_3]])</f>
        <v>0</v>
      </c>
    </row>
    <row r="3605" spans="2:9" hidden="1" x14ac:dyDescent="0.25">
      <c r="B3605" s="4" t="e">
        <f ca="1">MATCH(Table6[POINTER],MG_3[Column3],0)</f>
        <v>#N/A</v>
      </c>
      <c r="C360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mechpenkenkomp01144lsn</v>
      </c>
      <c r="D3605" t="s">
        <v>4060</v>
      </c>
      <c r="E3605" s="1" t="s">
        <v>3444</v>
      </c>
      <c r="F3605">
        <v>0</v>
      </c>
      <c r="G3605" t="s">
        <v>3813</v>
      </c>
      <c r="H3605" s="4">
        <f ca="1">_xlfn.IFNA(SUMIF(MG_3[Column3],Table6[POINTER],MG_3[TOTAL]),"")</f>
        <v>0</v>
      </c>
      <c r="I3605" s="4">
        <f ca="1">SUM(Table6[[#This Row],[AWAL]],Table6[[#This Row],[M_3]])</f>
        <v>0</v>
      </c>
    </row>
    <row r="3606" spans="2:9" hidden="1" x14ac:dyDescent="0.25">
      <c r="B3606" s="4" t="e">
        <f ca="1">MATCH(Table6[POINTER],MG_3[Column3],0)</f>
        <v>#N/A</v>
      </c>
      <c r="C360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mesinlabelhargajkmx5500m20pcs</v>
      </c>
      <c r="D3606" t="s">
        <v>4061</v>
      </c>
      <c r="E3606" s="1" t="s">
        <v>3654</v>
      </c>
      <c r="F3606">
        <v>3</v>
      </c>
      <c r="G3606" t="s">
        <v>3813</v>
      </c>
      <c r="H3606" s="4">
        <f ca="1">_xlfn.IFNA(SUMIF(MG_3[Column3],Table6[POINTER],MG_3[TOTAL]),"")</f>
        <v>0</v>
      </c>
      <c r="I3606" s="4">
        <f ca="1">SUM(Table6[[#This Row],[AWAL]],Table6[[#This Row],[M_3]])</f>
        <v>3</v>
      </c>
    </row>
    <row r="3607" spans="2:9" hidden="1" x14ac:dyDescent="0.25">
      <c r="B3607" s="4" t="e">
        <f ca="1">MATCH(Table6[POINTER],MG_3[Column3],0)</f>
        <v>#N/A</v>
      </c>
      <c r="C360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mesinlabelhargakenkomx550050pcs</v>
      </c>
      <c r="D3607" t="s">
        <v>4062</v>
      </c>
      <c r="E3607" s="1" t="s">
        <v>3768</v>
      </c>
      <c r="F3607">
        <v>0</v>
      </c>
      <c r="G3607" t="s">
        <v>3813</v>
      </c>
      <c r="H3607" s="4">
        <f ca="1">_xlfn.IFNA(SUMIF(MG_3[Column3],Table6[POINTER],MG_3[TOTAL]),"")</f>
        <v>0</v>
      </c>
      <c r="I3607" s="4">
        <f ca="1">SUM(Table6[[#This Row],[AWAL]],Table6[[#This Row],[M_3]])</f>
        <v>0</v>
      </c>
    </row>
    <row r="3608" spans="2:9" hidden="1" x14ac:dyDescent="0.25">
      <c r="B3608" s="4" t="e">
        <f ca="1">MATCH(Table6[POINTER],MG_3[Column3],0)</f>
        <v>#N/A</v>
      </c>
      <c r="C360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mesinlabelhargakenkomx5500eos</v>
      </c>
      <c r="D3608" t="s">
        <v>4063</v>
      </c>
      <c r="E3608" s="1"/>
      <c r="F3608">
        <v>1</v>
      </c>
      <c r="G3608" t="s">
        <v>3813</v>
      </c>
      <c r="H3608" s="4">
        <f ca="1">_xlfn.IFNA(SUMIF(MG_3[Column3],Table6[POINTER],MG_3[TOTAL]),"")</f>
        <v>0</v>
      </c>
      <c r="I3608" s="4">
        <f ca="1">SUM(Table6[[#This Row],[AWAL]],Table6[[#This Row],[M_3]])</f>
        <v>1</v>
      </c>
    </row>
    <row r="3609" spans="2:9" hidden="1" x14ac:dyDescent="0.25">
      <c r="B3609" s="4" t="e">
        <f ca="1">MATCH(Table6[POINTER],MG_3[Column3],0)</f>
        <v>#N/A</v>
      </c>
      <c r="C360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mesinlabelhargakenkomx6600a</v>
      </c>
      <c r="D3609" t="s">
        <v>4064</v>
      </c>
      <c r="E3609" s="1"/>
      <c r="F3609">
        <v>1</v>
      </c>
      <c r="G3609" t="s">
        <v>3813</v>
      </c>
      <c r="H3609" s="4">
        <f ca="1">_xlfn.IFNA(SUMIF(MG_3[Column3],Table6[POINTER],MG_3[TOTAL]),"")</f>
        <v>0</v>
      </c>
      <c r="I3609" s="4">
        <f ca="1">SUM(Table6[[#This Row],[AWAL]],Table6[[#This Row],[M_3]])</f>
        <v>1</v>
      </c>
    </row>
    <row r="3610" spans="2:9" hidden="1" x14ac:dyDescent="0.25">
      <c r="B3610" s="4" t="e">
        <f ca="1">MATCH(Table6[POINTER],MG_3[Column3],0)</f>
        <v>#N/A</v>
      </c>
      <c r="C361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mikalaminatingkenkolf100223410box</v>
      </c>
      <c r="D3610" t="s">
        <v>4065</v>
      </c>
      <c r="E3610" s="1" t="s">
        <v>4303</v>
      </c>
      <c r="F3610">
        <v>1</v>
      </c>
      <c r="G3610" t="s">
        <v>3813</v>
      </c>
      <c r="H3610" s="4">
        <f ca="1">_xlfn.IFNA(SUMIF(MG_3[Column3],Table6[POINTER],MG_3[TOTAL]),"")</f>
        <v>0</v>
      </c>
      <c r="I3610" s="4">
        <f ca="1">SUM(Table6[[#This Row],[AWAL]],Table6[[#This Row],[M_3]])</f>
        <v>1</v>
      </c>
    </row>
    <row r="3611" spans="2:9" hidden="1" x14ac:dyDescent="0.25">
      <c r="B3611" s="4" t="e">
        <f ca="1">MATCH(Table6[POINTER],MG_3[Column3],0)</f>
        <v>#N/A</v>
      </c>
      <c r="C361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opasteljk12wch144</v>
      </c>
      <c r="D3611" t="s">
        <v>4066</v>
      </c>
      <c r="E3611" s="1">
        <v>144</v>
      </c>
      <c r="F3611">
        <v>0</v>
      </c>
      <c r="G3611" t="s">
        <v>3813</v>
      </c>
      <c r="H3611" s="4">
        <f ca="1">_xlfn.IFNA(SUMIF(MG_3[Column3],Table6[POINTER],MG_3[TOTAL]),"")</f>
        <v>0</v>
      </c>
      <c r="I3611" s="4">
        <f ca="1">SUM(Table6[[#This Row],[AWAL]],Table6[[#This Row],[M_3]])</f>
        <v>0</v>
      </c>
    </row>
    <row r="3612" spans="2:9" hidden="1" x14ac:dyDescent="0.25">
      <c r="B3612" s="4" t="e">
        <f ca="1">MATCH(Table6[POINTER],MG_3[Column3],0)</f>
        <v>#N/A</v>
      </c>
      <c r="C361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opasteljk12wchc14pcs</v>
      </c>
      <c r="D3612" t="s">
        <v>4067</v>
      </c>
      <c r="E3612" s="1" t="s">
        <v>4304</v>
      </c>
      <c r="F3612">
        <v>0</v>
      </c>
      <c r="G3612" t="s">
        <v>3813</v>
      </c>
      <c r="H3612" s="4">
        <f ca="1">_xlfn.IFNA(SUMIF(MG_3[Column3],Table6[POINTER],MG_3[TOTAL]),"")</f>
        <v>0</v>
      </c>
      <c r="I3612" s="4">
        <f ca="1">SUM(Table6[[#This Row],[AWAL]],Table6[[#This Row],[M_3]])</f>
        <v>0</v>
      </c>
    </row>
    <row r="3613" spans="2:9" hidden="1" x14ac:dyDescent="0.25">
      <c r="B3613" s="4" t="e">
        <f ca="1">MATCH(Table6[POINTER],MG_3[Column3],0)</f>
        <v>#N/A</v>
      </c>
      <c r="C361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opasteljk12wcr144pcs</v>
      </c>
      <c r="D3613" t="s">
        <v>4068</v>
      </c>
      <c r="E3613" s="1" t="s">
        <v>3366</v>
      </c>
      <c r="F3613">
        <v>0</v>
      </c>
      <c r="G3613" t="s">
        <v>3813</v>
      </c>
      <c r="H3613" s="4">
        <f ca="1">_xlfn.IFNA(SUMIF(MG_3[Column3],Table6[POINTER],MG_3[TOTAL]),"")</f>
        <v>0</v>
      </c>
      <c r="I3613" s="4">
        <f ca="1">SUM(Table6[[#This Row],[AWAL]],Table6[[#This Row],[M_3]])</f>
        <v>0</v>
      </c>
    </row>
    <row r="3614" spans="2:9" hidden="1" x14ac:dyDescent="0.25">
      <c r="B3614" s="4" t="e">
        <f ca="1">MATCH(Table6[POINTER],MG_3[Column3],0)</f>
        <v>#N/A</v>
      </c>
      <c r="C361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opasteljk12wop12s12lsn</v>
      </c>
      <c r="D3614" t="s">
        <v>4069</v>
      </c>
      <c r="E3614" s="1" t="s">
        <v>3482</v>
      </c>
      <c r="F3614">
        <v>0</v>
      </c>
      <c r="G3614" t="s">
        <v>3813</v>
      </c>
      <c r="H3614" s="4">
        <f ca="1">_xlfn.IFNA(SUMIF(MG_3[Column3],Table6[POINTER],MG_3[TOTAL]),"")</f>
        <v>0</v>
      </c>
      <c r="I3614" s="4">
        <f ca="1">SUM(Table6[[#This Row],[AWAL]],Table6[[#This Row],[M_3]])</f>
        <v>0</v>
      </c>
    </row>
    <row r="3615" spans="2:9" hidden="1" x14ac:dyDescent="0.25">
      <c r="B3615" s="4" t="e">
        <f ca="1">MATCH(Table6[POINTER],MG_3[Column3],0)</f>
        <v>#N/A</v>
      </c>
      <c r="C361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opasteljk18wop18s6lsn</v>
      </c>
      <c r="D3615" t="s">
        <v>4070</v>
      </c>
      <c r="E3615" s="1" t="s">
        <v>3728</v>
      </c>
      <c r="F3615">
        <v>0</v>
      </c>
      <c r="G3615" t="s">
        <v>3813</v>
      </c>
      <c r="H3615" s="4">
        <f ca="1">_xlfn.IFNA(SUMIF(MG_3[Column3],Table6[POINTER],MG_3[TOTAL]),"")</f>
        <v>0</v>
      </c>
      <c r="I3615" s="4">
        <f ca="1">SUM(Table6[[#This Row],[AWAL]],Table6[[#This Row],[M_3]])</f>
        <v>0</v>
      </c>
    </row>
    <row r="3616" spans="2:9" hidden="1" x14ac:dyDescent="0.25">
      <c r="B3616" s="4" t="e">
        <f ca="1">MATCH(Table6[POINTER],MG_3[Column3],0)</f>
        <v>#N/A</v>
      </c>
      <c r="C361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opasteljk24wop24s48set</v>
      </c>
      <c r="D3616" t="s">
        <v>4071</v>
      </c>
      <c r="E3616" s="1" t="s">
        <v>4305</v>
      </c>
      <c r="F3616">
        <v>0</v>
      </c>
      <c r="G3616" t="s">
        <v>3813</v>
      </c>
      <c r="H3616" s="4">
        <f ca="1">_xlfn.IFNA(SUMIF(MG_3[Column3],Table6[POINTER],MG_3[TOTAL]),"")</f>
        <v>0</v>
      </c>
      <c r="I3616" s="4">
        <f ca="1">SUM(Table6[[#This Row],[AWAL]],Table6[[#This Row],[M_3]])</f>
        <v>0</v>
      </c>
    </row>
    <row r="3617" spans="2:9" hidden="1" x14ac:dyDescent="0.25">
      <c r="B3617" s="4" t="e">
        <f ca="1">MATCH(Table6[POINTER],MG_3[Column3],0)</f>
        <v>#N/A</v>
      </c>
      <c r="C361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opasteljk36wop36s36set</v>
      </c>
      <c r="D3617" t="s">
        <v>4072</v>
      </c>
      <c r="E3617" s="1" t="s">
        <v>4306</v>
      </c>
      <c r="F3617">
        <v>0</v>
      </c>
      <c r="G3617" t="s">
        <v>3813</v>
      </c>
      <c r="H3617" s="4">
        <f ca="1">_xlfn.IFNA(SUMIF(MG_3[Column3],Table6[POINTER],MG_3[TOTAL]),"")</f>
        <v>0</v>
      </c>
      <c r="I3617" s="4">
        <f ca="1">SUM(Table6[[#This Row],[AWAL]],Table6[[#This Row],[M_3]])</f>
        <v>0</v>
      </c>
    </row>
    <row r="3618" spans="2:9" hidden="1" x14ac:dyDescent="0.25">
      <c r="B3618" s="4" t="e">
        <f ca="1">MATCH(Table6[POINTER],MG_3[Column3],0)</f>
        <v>#N/A</v>
      </c>
      <c r="C361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opasteljk48wop48s24</v>
      </c>
      <c r="D3618" t="s">
        <v>4073</v>
      </c>
      <c r="E3618" s="1">
        <v>24</v>
      </c>
      <c r="F3618">
        <v>0</v>
      </c>
      <c r="G3618" t="s">
        <v>3813</v>
      </c>
      <c r="H3618" s="4">
        <f ca="1">_xlfn.IFNA(SUMIF(MG_3[Column3],Table6[POINTER],MG_3[TOTAL]),"")</f>
        <v>0</v>
      </c>
      <c r="I3618" s="4">
        <f ca="1">SUM(Table6[[#This Row],[AWAL]],Table6[[#This Row],[M_3]])</f>
        <v>0</v>
      </c>
    </row>
    <row r="3619" spans="2:9" hidden="1" x14ac:dyDescent="0.25">
      <c r="B3619" s="4" t="e">
        <f ca="1">MATCH(Table6[POINTER],MG_3[Column3],0)</f>
        <v>#N/A</v>
      </c>
      <c r="C361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opasteljk55wop55s24</v>
      </c>
      <c r="D3619" t="s">
        <v>4074</v>
      </c>
      <c r="E3619" s="1">
        <v>24</v>
      </c>
      <c r="F3619">
        <v>0</v>
      </c>
      <c r="G3619" t="s">
        <v>3813</v>
      </c>
      <c r="H3619" s="4">
        <f ca="1">_xlfn.IFNA(SUMIF(MG_3[Column3],Table6[POINTER],MG_3[TOTAL]),"")</f>
        <v>0</v>
      </c>
      <c r="I3619" s="4">
        <f ca="1">SUM(Table6[[#This Row],[AWAL]],Table6[[#This Row],[M_3]])</f>
        <v>0</v>
      </c>
    </row>
    <row r="3620" spans="2:9" hidden="1" x14ac:dyDescent="0.25">
      <c r="B3620" s="4" t="e">
        <f ca="1">MATCH(Table6[POINTER],MG_3[Column3],0)</f>
        <v>#N/A</v>
      </c>
      <c r="C362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opasteljk72wop72s24</v>
      </c>
      <c r="D3620" t="s">
        <v>4075</v>
      </c>
      <c r="E3620" s="1">
        <v>24</v>
      </c>
      <c r="F3620">
        <v>0</v>
      </c>
      <c r="G3620" t="s">
        <v>3813</v>
      </c>
      <c r="H3620" s="4">
        <f ca="1">_xlfn.IFNA(SUMIF(MG_3[Column3],Table6[POINTER],MG_3[TOTAL]),"")</f>
        <v>0</v>
      </c>
      <c r="I3620" s="4">
        <f ca="1">SUM(Table6[[#This Row],[AWAL]],Table6[[#This Row],[M_3]])</f>
        <v>0</v>
      </c>
    </row>
    <row r="3621" spans="2:9" hidden="1" x14ac:dyDescent="0.25">
      <c r="B3621" s="4" t="e">
        <f ca="1">MATCH(Table6[POINTER],MG_3[Column3],0)</f>
        <v>#N/A</v>
      </c>
      <c r="C362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opasteltiti72wjk24</v>
      </c>
      <c r="D3621" t="s">
        <v>4076</v>
      </c>
      <c r="E3621" s="1">
        <v>24</v>
      </c>
      <c r="F3621">
        <v>0</v>
      </c>
      <c r="G3621" t="s">
        <v>3813</v>
      </c>
      <c r="H3621" s="4">
        <f ca="1">_xlfn.IFNA(SUMIF(MG_3[Column3],Table6[POINTER],MG_3[TOTAL]),"")</f>
        <v>0</v>
      </c>
      <c r="I3621" s="4">
        <f ca="1">SUM(Table6[[#This Row],[AWAL]],Table6[[#This Row],[M_3]])</f>
        <v>0</v>
      </c>
    </row>
    <row r="3622" spans="2:9" hidden="1" x14ac:dyDescent="0.25">
      <c r="B3622" s="4" t="e">
        <f ca="1">MATCH(Table6[POINTER],MG_3[Column3],0)</f>
        <v>#N/A</v>
      </c>
      <c r="C362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oilcolorpensiljktc1261818pcs</v>
      </c>
      <c r="D3622" t="s">
        <v>4077</v>
      </c>
      <c r="E3622" s="1" t="s">
        <v>4307</v>
      </c>
      <c r="F3622">
        <v>1</v>
      </c>
      <c r="G3622" t="s">
        <v>3813</v>
      </c>
      <c r="H3622" s="4">
        <f ca="1">_xlfn.IFNA(SUMIF(MG_3[Column3],Table6[POINTER],MG_3[TOTAL]),"")</f>
        <v>0</v>
      </c>
      <c r="I3622" s="4">
        <f ca="1">SUM(Table6[[#This Row],[AWAL]],Table6[[#This Row],[M_3]])</f>
        <v>1</v>
      </c>
    </row>
    <row r="3623" spans="2:9" hidden="1" x14ac:dyDescent="0.25">
      <c r="B3623" s="4" t="e">
        <f ca="1">MATCH(Table6[POINTER],MG_3[Column3],0)</f>
        <v>#N/A</v>
      </c>
      <c r="C362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op12wputarpanjangjk144pcs</v>
      </c>
      <c r="D3623" t="s">
        <v>4078</v>
      </c>
      <c r="E3623" s="1" t="s">
        <v>3366</v>
      </c>
      <c r="F3623">
        <v>0</v>
      </c>
      <c r="G3623" t="s">
        <v>3813</v>
      </c>
      <c r="H3623" s="4">
        <f ca="1">_xlfn.IFNA(SUMIF(MG_3[Column3],Table6[POINTER],MG_3[TOTAL]),"")</f>
        <v>0</v>
      </c>
      <c r="I3623" s="4">
        <f ca="1">SUM(Table6[[#This Row],[AWAL]],Table6[[#This Row],[M_3]])</f>
        <v>0</v>
      </c>
    </row>
    <row r="3624" spans="2:9" hidden="1" x14ac:dyDescent="0.25">
      <c r="B3624" s="4" t="e">
        <f ca="1">MATCH(Table6[POINTER],MG_3[Column3],0)</f>
        <v>#N/A</v>
      </c>
      <c r="C362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opjk12w144pc</v>
      </c>
      <c r="D3624" t="s">
        <v>4079</v>
      </c>
      <c r="E3624" s="1" t="s">
        <v>3312</v>
      </c>
      <c r="F3624">
        <v>0</v>
      </c>
      <c r="G3624" t="s">
        <v>3813</v>
      </c>
      <c r="H3624" s="4">
        <f ca="1">_xlfn.IFNA(SUMIF(MG_3[Column3],Table6[POINTER],MG_3[TOTAL]),"")</f>
        <v>0</v>
      </c>
      <c r="I3624" s="4">
        <f ca="1">SUM(Table6[[#This Row],[AWAL]],Table6[[#This Row],[M_3]])</f>
        <v>0</v>
      </c>
    </row>
    <row r="3625" spans="2:9" hidden="1" x14ac:dyDescent="0.25">
      <c r="B3625" s="4" t="e">
        <f ca="1">MATCH(Table6[POINTER],MG_3[Column3],0)</f>
        <v>#N/A</v>
      </c>
      <c r="C362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opjk24w48pc</v>
      </c>
      <c r="D3625" t="s">
        <v>4080</v>
      </c>
      <c r="E3625" s="1" t="s">
        <v>3377</v>
      </c>
      <c r="F3625">
        <v>0</v>
      </c>
      <c r="G3625" t="s">
        <v>3813</v>
      </c>
      <c r="H3625" s="4">
        <f ca="1">_xlfn.IFNA(SUMIF(MG_3[Column3],Table6[POINTER],MG_3[TOTAL]),"")</f>
        <v>0</v>
      </c>
      <c r="I3625" s="4">
        <f ca="1">SUM(Table6[[#This Row],[AWAL]],Table6[[#This Row],[M_3]])</f>
        <v>0</v>
      </c>
    </row>
    <row r="3626" spans="2:9" hidden="1" x14ac:dyDescent="0.25">
      <c r="B3626" s="4" t="e">
        <f ca="1">MATCH(Table6[POINTER],MG_3[Column3],0)</f>
        <v>#N/A</v>
      </c>
      <c r="C362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opkenko18garden72pcs</v>
      </c>
      <c r="D3626" t="s">
        <v>4081</v>
      </c>
      <c r="E3626" s="1" t="s">
        <v>3485</v>
      </c>
      <c r="F3626">
        <v>1</v>
      </c>
      <c r="G3626" t="s">
        <v>3813</v>
      </c>
      <c r="H3626" s="4">
        <f ca="1">_xlfn.IFNA(SUMIF(MG_3[Column3],Table6[POINTER],MG_3[TOTAL]),"")</f>
        <v>0</v>
      </c>
      <c r="I3626" s="4">
        <f ca="1">SUM(Table6[[#This Row],[AWAL]],Table6[[#This Row],[M_3]])</f>
        <v>1</v>
      </c>
    </row>
    <row r="3627" spans="2:9" hidden="1" x14ac:dyDescent="0.25">
      <c r="B3627" s="4" t="e">
        <f ca="1">MATCH(Table6[POINTER],MG_3[Column3],0)</f>
        <v>#N/A</v>
      </c>
      <c r="C362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optiti12chjk144pcs</v>
      </c>
      <c r="D3627" t="s">
        <v>4082</v>
      </c>
      <c r="E3627" s="1" t="s">
        <v>3366</v>
      </c>
      <c r="F3627">
        <v>0</v>
      </c>
      <c r="G3627" t="s">
        <v>3813</v>
      </c>
      <c r="H3627" s="4">
        <f ca="1">_xlfn.IFNA(SUMIF(MG_3[Column3],Table6[POINTER],MG_3[TOTAL]),"")</f>
        <v>0</v>
      </c>
      <c r="I3627" s="4">
        <f ca="1">SUM(Table6[[#This Row],[AWAL]],Table6[[#This Row],[M_3]])</f>
        <v>0</v>
      </c>
    </row>
    <row r="3628" spans="2:9" hidden="1" x14ac:dyDescent="0.25">
      <c r="B3628" s="4" t="e">
        <f ca="1">MATCH(Table6[POINTER],MG_3[Column3],0)</f>
        <v>#N/A</v>
      </c>
      <c r="C362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optiti12w144</v>
      </c>
      <c r="D3628" t="s">
        <v>4083</v>
      </c>
      <c r="E3628" s="1">
        <v>144</v>
      </c>
      <c r="F3628">
        <v>0</v>
      </c>
      <c r="G3628" t="s">
        <v>3813</v>
      </c>
      <c r="H3628" s="4">
        <f ca="1">_xlfn.IFNA(SUMIF(MG_3[Column3],Table6[POINTER],MG_3[TOTAL]),"")</f>
        <v>0</v>
      </c>
      <c r="I3628" s="4">
        <f ca="1">SUM(Table6[[#This Row],[AWAL]],Table6[[#This Row],[M_3]])</f>
        <v>0</v>
      </c>
    </row>
    <row r="3629" spans="2:9" hidden="1" x14ac:dyDescent="0.25">
      <c r="B3629" s="4" t="e">
        <f ca="1">MATCH(Table6[POINTER],MG_3[Column3],0)</f>
        <v>#N/A</v>
      </c>
      <c r="C362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optiti12wputarpanjang144</v>
      </c>
      <c r="D3629" t="s">
        <v>4084</v>
      </c>
      <c r="E3629" s="1">
        <v>144</v>
      </c>
      <c r="F3629">
        <v>0</v>
      </c>
      <c r="G3629" t="s">
        <v>3813</v>
      </c>
      <c r="H3629" s="4">
        <f ca="1">_xlfn.IFNA(SUMIF(MG_3[Column3],Table6[POINTER],MG_3[TOTAL]),"")</f>
        <v>0</v>
      </c>
      <c r="I3629" s="4">
        <f ca="1">SUM(Table6[[#This Row],[AWAL]],Table6[[#This Row],[M_3]])</f>
        <v>0</v>
      </c>
    </row>
    <row r="3630" spans="2:9" hidden="1" x14ac:dyDescent="0.25">
      <c r="B3630" s="4" t="e">
        <f ca="1">MATCH(Table6[POINTER],MG_3[Column3],0)</f>
        <v>#N/A</v>
      </c>
      <c r="C363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optiti18jk48</v>
      </c>
      <c r="D3630" t="s">
        <v>4085</v>
      </c>
      <c r="E3630" s="1">
        <v>48</v>
      </c>
      <c r="F3630">
        <v>0</v>
      </c>
      <c r="G3630" t="s">
        <v>3813</v>
      </c>
      <c r="H3630" s="4">
        <f ca="1">_xlfn.IFNA(SUMIF(MG_3[Column3],Table6[POINTER],MG_3[TOTAL]),"")</f>
        <v>0</v>
      </c>
      <c r="I3630" s="4">
        <f ca="1">SUM(Table6[[#This Row],[AWAL]],Table6[[#This Row],[M_3]])</f>
        <v>0</v>
      </c>
    </row>
    <row r="3631" spans="2:9" hidden="1" x14ac:dyDescent="0.25">
      <c r="B3631" s="4" t="e">
        <f ca="1">MATCH(Table6[POINTER],MG_3[Column3],0)</f>
        <v>#N/A</v>
      </c>
      <c r="C363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optiti24jk36</v>
      </c>
      <c r="D3631" t="s">
        <v>4086</v>
      </c>
      <c r="E3631" s="1">
        <v>36</v>
      </c>
      <c r="F3631">
        <v>0</v>
      </c>
      <c r="G3631" t="s">
        <v>3813</v>
      </c>
      <c r="H3631" s="4">
        <f ca="1">_xlfn.IFNA(SUMIF(MG_3[Column3],Table6[POINTER],MG_3[TOTAL]),"")</f>
        <v>0</v>
      </c>
      <c r="I3631" s="4">
        <f ca="1">SUM(Table6[[#This Row],[AWAL]],Table6[[#This Row],[M_3]])</f>
        <v>0</v>
      </c>
    </row>
    <row r="3632" spans="2:9" hidden="1" x14ac:dyDescent="0.25">
      <c r="B3632" s="4" t="e">
        <f ca="1">MATCH(Table6[POINTER],MG_3[Column3],0)</f>
        <v>#N/A</v>
      </c>
      <c r="C363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optiti36w72</v>
      </c>
      <c r="D3632" t="s">
        <v>4087</v>
      </c>
      <c r="E3632" s="1">
        <v>72</v>
      </c>
      <c r="F3632">
        <v>0</v>
      </c>
      <c r="G3632" t="s">
        <v>3813</v>
      </c>
      <c r="H3632" s="4">
        <f ca="1">_xlfn.IFNA(SUMIF(MG_3[Column3],Table6[POINTER],MG_3[TOTAL]),"")</f>
        <v>0</v>
      </c>
      <c r="I3632" s="4">
        <f ca="1">SUM(Table6[[#This Row],[AWAL]],Table6[[#This Row],[M_3]])</f>
        <v>0</v>
      </c>
    </row>
    <row r="3633" spans="2:9" hidden="1" x14ac:dyDescent="0.25">
      <c r="B3633" s="4" t="e">
        <f ca="1">MATCH(Table6[POINTER],MG_3[Column3],0)</f>
        <v>#N/A</v>
      </c>
      <c r="C363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optiti48w24</v>
      </c>
      <c r="D3633" t="s">
        <v>4088</v>
      </c>
      <c r="E3633" s="1">
        <v>24</v>
      </c>
      <c r="F3633">
        <v>0</v>
      </c>
      <c r="G3633" t="s">
        <v>3813</v>
      </c>
      <c r="H3633" s="4">
        <f ca="1">_xlfn.IFNA(SUMIF(MG_3[Column3],Table6[POINTER],MG_3[TOTAL]),"")</f>
        <v>0</v>
      </c>
      <c r="I3633" s="4">
        <f ca="1">SUM(Table6[[#This Row],[AWAL]],Table6[[#This Row],[M_3]])</f>
        <v>0</v>
      </c>
    </row>
    <row r="3634" spans="2:9" hidden="1" x14ac:dyDescent="0.25">
      <c r="B3634" s="4" t="e">
        <f ca="1">MATCH(Table6[POINTER],MG_3[Column3],0)</f>
        <v>#N/A</v>
      </c>
      <c r="C363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optiti55w24pcs</v>
      </c>
      <c r="D3634" t="s">
        <v>4089</v>
      </c>
      <c r="E3634" s="1" t="s">
        <v>3439</v>
      </c>
      <c r="F3634">
        <v>0</v>
      </c>
      <c r="G3634" t="s">
        <v>3813</v>
      </c>
      <c r="H3634" s="4">
        <f ca="1">_xlfn.IFNA(SUMIF(MG_3[Column3],Table6[POINTER],MG_3[TOTAL]),"")</f>
        <v>0</v>
      </c>
      <c r="I3634" s="4">
        <f ca="1">SUM(Table6[[#This Row],[AWAL]],Table6[[#This Row],[M_3]])</f>
        <v>0</v>
      </c>
    </row>
    <row r="3635" spans="2:9" hidden="1" x14ac:dyDescent="0.25">
      <c r="B3635" s="4" t="e">
        <f ca="1">MATCH(Table6[POINTER],MG_3[Column3],0)</f>
        <v>#N/A</v>
      </c>
      <c r="C363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optitii24w48pcs</v>
      </c>
      <c r="D3635" t="s">
        <v>4090</v>
      </c>
      <c r="E3635" s="1" t="s">
        <v>3731</v>
      </c>
      <c r="F3635">
        <v>0</v>
      </c>
      <c r="G3635" t="s">
        <v>3813</v>
      </c>
      <c r="H3635" s="4">
        <f ca="1">_xlfn.IFNA(SUMIF(MG_3[Column3],Table6[POINTER],MG_3[TOTAL]),"")</f>
        <v>0</v>
      </c>
      <c r="I3635" s="4">
        <f ca="1">SUM(Table6[[#This Row],[AWAL]],Table6[[#This Row],[M_3]])</f>
        <v>0</v>
      </c>
    </row>
    <row r="3636" spans="2:9" hidden="1" x14ac:dyDescent="0.25">
      <c r="B3636" s="4" t="e">
        <f ca="1">MATCH(Table6[POINTER],MG_3[Column3],0)</f>
        <v>#N/A</v>
      </c>
      <c r="C363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pcasejkpc0719pl3224lsn</v>
      </c>
      <c r="D3636" t="s">
        <v>4091</v>
      </c>
      <c r="E3636" s="1" t="s">
        <v>3498</v>
      </c>
      <c r="F3636">
        <v>0</v>
      </c>
      <c r="G3636" t="s">
        <v>3813</v>
      </c>
      <c r="H3636" s="4">
        <f ca="1">_xlfn.IFNA(SUMIF(MG_3[Column3],Table6[POINTER],MG_3[TOTAL]),"")</f>
        <v>0</v>
      </c>
      <c r="I3636" s="4">
        <f ca="1">SUM(Table6[[#This Row],[AWAL]],Table6[[#This Row],[M_3]])</f>
        <v>0</v>
      </c>
    </row>
    <row r="3637" spans="2:9" hidden="1" x14ac:dyDescent="0.25">
      <c r="B3637" s="4" t="e">
        <f ca="1">MATCH(Table6[POINTER],MG_3[Column3],0)</f>
        <v>#N/A</v>
      </c>
      <c r="C363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pcasejkpc071932polos24lsn</v>
      </c>
      <c r="D3637" t="s">
        <v>4092</v>
      </c>
      <c r="E3637" s="1" t="s">
        <v>3498</v>
      </c>
      <c r="F3637">
        <v>0</v>
      </c>
      <c r="G3637" t="s">
        <v>3813</v>
      </c>
      <c r="H3637" s="4">
        <f ca="1">_xlfn.IFNA(SUMIF(MG_3[Column3],Table6[POINTER],MG_3[TOTAL]),"")</f>
        <v>0</v>
      </c>
      <c r="I3637" s="4">
        <f ca="1">SUM(Table6[[#This Row],[AWAL]],Table6[[#This Row],[M_3]])</f>
        <v>0</v>
      </c>
    </row>
    <row r="3638" spans="2:9" hidden="1" x14ac:dyDescent="0.25">
      <c r="B3638" s="4" t="e">
        <f ca="1">MATCH(Table6[POINTER],MG_3[Column3],0)</f>
        <v>#N/A</v>
      </c>
      <c r="C363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pcasejkpc0719fancy24lsn</v>
      </c>
      <c r="D3638" t="s">
        <v>4093</v>
      </c>
      <c r="E3638" s="1" t="s">
        <v>3498</v>
      </c>
      <c r="F3638">
        <v>4</v>
      </c>
      <c r="G3638" t="s">
        <v>3813</v>
      </c>
      <c r="H3638" s="4">
        <f ca="1">_xlfn.IFNA(SUMIF(MG_3[Column3],Table6[POINTER],MG_3[TOTAL]),"")</f>
        <v>0</v>
      </c>
      <c r="I3638" s="4">
        <f ca="1">SUM(Table6[[#This Row],[AWAL]],Table6[[#This Row],[M_3]])</f>
        <v>4</v>
      </c>
    </row>
    <row r="3639" spans="2:9" hidden="1" x14ac:dyDescent="0.25">
      <c r="B3639" s="4" t="e">
        <f ca="1">MATCH(Table6[POINTER],MG_3[Column3],0)</f>
        <v>#N/A</v>
      </c>
      <c r="C363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pcasejkpc071935mix24lsn</v>
      </c>
      <c r="D3639" t="s">
        <v>4094</v>
      </c>
      <c r="E3639" s="1" t="s">
        <v>3498</v>
      </c>
      <c r="F3639">
        <v>4</v>
      </c>
      <c r="G3639" t="s">
        <v>3813</v>
      </c>
      <c r="H3639" s="4">
        <f ca="1">_xlfn.IFNA(SUMIF(MG_3[Column3],Table6[POINTER],MG_3[TOTAL]),"")</f>
        <v>0</v>
      </c>
      <c r="I3639" s="4">
        <f ca="1">SUM(Table6[[#This Row],[AWAL]],Table6[[#This Row],[M_3]])</f>
        <v>4</v>
      </c>
    </row>
    <row r="3640" spans="2:9" hidden="1" x14ac:dyDescent="0.25">
      <c r="B3640" s="4" t="e">
        <f ca="1">MATCH(Table6[POINTER],MG_3[Column3],0)</f>
        <v>#N/A</v>
      </c>
      <c r="C364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pcasejkpc071935pastel24lsn</v>
      </c>
      <c r="D3640" t="s">
        <v>4095</v>
      </c>
      <c r="E3640" s="1" t="s">
        <v>3498</v>
      </c>
      <c r="F3640">
        <v>0</v>
      </c>
      <c r="G3640" t="s">
        <v>3813</v>
      </c>
      <c r="H3640" s="4">
        <f ca="1">_xlfn.IFNA(SUMIF(MG_3[Column3],Table6[POINTER],MG_3[TOTAL]),"")</f>
        <v>0</v>
      </c>
      <c r="I3640" s="4">
        <f ca="1">SUM(Table6[[#This Row],[AWAL]],Table6[[#This Row],[M_3]])</f>
        <v>0</v>
      </c>
    </row>
    <row r="3641" spans="2:9" hidden="1" x14ac:dyDescent="0.25">
      <c r="B3641" s="4" t="e">
        <f ca="1">MATCH(Table6[POINTER],MG_3[Column3],0)</f>
        <v>#N/A</v>
      </c>
      <c r="C364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pcasejkpc071935polos24lsn</v>
      </c>
      <c r="D3641" t="s">
        <v>4096</v>
      </c>
      <c r="E3641" s="1" t="s">
        <v>3498</v>
      </c>
      <c r="F3641">
        <v>0</v>
      </c>
      <c r="G3641" t="s">
        <v>3813</v>
      </c>
      <c r="H3641" s="4">
        <f ca="1">_xlfn.IFNA(SUMIF(MG_3[Column3],Table6[POINTER],MG_3[TOTAL]),"")</f>
        <v>0</v>
      </c>
      <c r="I3641" s="4">
        <f ca="1">SUM(Table6[[#This Row],[AWAL]],Table6[[#This Row],[M_3]])</f>
        <v>0</v>
      </c>
    </row>
    <row r="3642" spans="2:9" hidden="1" x14ac:dyDescent="0.25">
      <c r="B3642" s="4" t="e">
        <f ca="1">MATCH(Table6[POINTER],MG_3[Column3],0)</f>
        <v>#N/A</v>
      </c>
      <c r="C364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pcasejkpc0719ac36afanimalcalender24lsn</v>
      </c>
      <c r="D3642" t="s">
        <v>4097</v>
      </c>
      <c r="E3642" s="1" t="s">
        <v>3498</v>
      </c>
      <c r="F3642">
        <v>0</v>
      </c>
      <c r="G3642" t="s">
        <v>3813</v>
      </c>
      <c r="H3642" s="4">
        <f ca="1">_xlfn.IFNA(SUMIF(MG_3[Column3],Table6[POINTER],MG_3[TOTAL]),"")</f>
        <v>0</v>
      </c>
      <c r="I3642" s="4">
        <f ca="1">SUM(Table6[[#This Row],[AWAL]],Table6[[#This Row],[M_3]])</f>
        <v>0</v>
      </c>
    </row>
    <row r="3643" spans="2:9" hidden="1" x14ac:dyDescent="0.25">
      <c r="B3643" s="4" t="e">
        <f ca="1">MATCH(Table6[POINTER],MG_3[Column3],0)</f>
        <v>#N/A</v>
      </c>
      <c r="C364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pcasejkpc0719gz34afgozzy24lsn</v>
      </c>
      <c r="D3643" t="s">
        <v>4098</v>
      </c>
      <c r="E3643" s="1" t="s">
        <v>3498</v>
      </c>
      <c r="F3643">
        <v>0</v>
      </c>
      <c r="G3643" t="s">
        <v>3813</v>
      </c>
      <c r="H3643" s="4">
        <f ca="1">_xlfn.IFNA(SUMIF(MG_3[Column3],Table6[POINTER],MG_3[TOTAL]),"")</f>
        <v>0</v>
      </c>
      <c r="I3643" s="4">
        <f ca="1">SUM(Table6[[#This Row],[AWAL]],Table6[[#This Row],[M_3]])</f>
        <v>0</v>
      </c>
    </row>
    <row r="3644" spans="2:9" hidden="1" x14ac:dyDescent="0.25">
      <c r="B3644" s="4" t="e">
        <f ca="1">MATCH(Table6[POINTER],MG_3[Column3],0)</f>
        <v>#N/A</v>
      </c>
      <c r="C364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pcasekenko0719fancy24lsn</v>
      </c>
      <c r="D3644" t="s">
        <v>4099</v>
      </c>
      <c r="E3644" s="1" t="s">
        <v>3498</v>
      </c>
      <c r="F3644">
        <v>4</v>
      </c>
      <c r="G3644" t="s">
        <v>3813</v>
      </c>
      <c r="H3644" s="4">
        <f ca="1">_xlfn.IFNA(SUMIF(MG_3[Column3],Table6[POINTER],MG_3[TOTAL]),"")</f>
        <v>0</v>
      </c>
      <c r="I3644" s="4">
        <f ca="1">SUM(Table6[[#This Row],[AWAL]],Table6[[#This Row],[M_3]])</f>
        <v>4</v>
      </c>
    </row>
    <row r="3645" spans="2:9" hidden="1" x14ac:dyDescent="0.25">
      <c r="B3645" s="4" t="e">
        <f ca="1">MATCH(Table6[POINTER],MG_3[Column3],0)</f>
        <v>#N/A</v>
      </c>
      <c r="C364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pcasemagnit1758144pcs</v>
      </c>
      <c r="D3645" t="s">
        <v>4100</v>
      </c>
      <c r="E3645" s="1" t="s">
        <v>3366</v>
      </c>
      <c r="F3645">
        <v>0</v>
      </c>
      <c r="G3645" t="s">
        <v>3813</v>
      </c>
      <c r="H3645" s="4">
        <f ca="1">_xlfn.IFNA(SUMIF(MG_3[Column3],Table6[POINTER],MG_3[TOTAL]),"")</f>
        <v>0</v>
      </c>
      <c r="I3645" s="4">
        <f ca="1">SUM(Table6[[#This Row],[AWAL]],Table6[[#This Row],[M_3]])</f>
        <v>0</v>
      </c>
    </row>
    <row r="3646" spans="2:9" hidden="1" x14ac:dyDescent="0.25">
      <c r="B3646" s="4" t="e">
        <f ca="1">MATCH(Table6[POINTER],MG_3[Column3],0)</f>
        <v>#N/A</v>
      </c>
      <c r="C364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paperclipjkc310024lsn</v>
      </c>
      <c r="D3646" t="s">
        <v>4101</v>
      </c>
      <c r="E3646" s="1" t="s">
        <v>3498</v>
      </c>
      <c r="F3646">
        <v>0</v>
      </c>
      <c r="G3646" t="s">
        <v>3813</v>
      </c>
      <c r="H3646" s="4">
        <f ca="1">_xlfn.IFNA(SUMIF(MG_3[Column3],Table6[POINTER],MG_3[TOTAL]),"")</f>
        <v>0</v>
      </c>
      <c r="I3646" s="4">
        <f ca="1">SUM(Table6[[#This Row],[AWAL]],Table6[[#This Row],[M_3]])</f>
        <v>0</v>
      </c>
    </row>
    <row r="3647" spans="2:9" hidden="1" x14ac:dyDescent="0.25">
      <c r="B3647" s="4" t="e">
        <f ca="1">MATCH(Table6[POINTER],MG_3[Column3],0)</f>
        <v>#N/A</v>
      </c>
      <c r="C364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papercutterjkpc1938a4120</v>
      </c>
      <c r="D3647" t="s">
        <v>4102</v>
      </c>
      <c r="E3647" s="1">
        <v>120</v>
      </c>
      <c r="F3647">
        <v>0</v>
      </c>
      <c r="G3647" t="s">
        <v>3813</v>
      </c>
      <c r="H3647" s="4">
        <f ca="1">_xlfn.IFNA(SUMIF(MG_3[Column3],Table6[POINTER],MG_3[TOTAL]),"")</f>
        <v>0</v>
      </c>
      <c r="I3647" s="4">
        <f ca="1">SUM(Table6[[#This Row],[AWAL]],Table6[[#This Row],[M_3]])</f>
        <v>0</v>
      </c>
    </row>
    <row r="3648" spans="2:9" hidden="1" x14ac:dyDescent="0.25">
      <c r="B3648" s="4" t="e">
        <f ca="1">MATCH(Table6[POINTER],MG_3[Column3],0)</f>
        <v>#N/A</v>
      </c>
      <c r="C364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papercutterjkpc2638f45pcs</v>
      </c>
      <c r="D3648" t="s">
        <v>4103</v>
      </c>
      <c r="E3648" s="1" t="s">
        <v>4308</v>
      </c>
      <c r="F3648">
        <v>0</v>
      </c>
      <c r="G3648" t="s">
        <v>3813</v>
      </c>
      <c r="H3648" s="4">
        <f ca="1">_xlfn.IFNA(SUMIF(MG_3[Column3],Table6[POINTER],MG_3[TOTAL]),"")</f>
        <v>0</v>
      </c>
      <c r="I3648" s="4">
        <f ca="1">SUM(Table6[[#This Row],[AWAL]],Table6[[#This Row],[M_3]])</f>
        <v>0</v>
      </c>
    </row>
    <row r="3649" spans="2:9" hidden="1" x14ac:dyDescent="0.25">
      <c r="B3649" s="4" t="e">
        <f ca="1">MATCH(Table6[POINTER],MG_3[Column3],0)</f>
        <v>#N/A</v>
      </c>
      <c r="C364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pc0717530adkenko24pc</v>
      </c>
      <c r="D3649" t="s">
        <v>4104</v>
      </c>
      <c r="E3649" s="1" t="s">
        <v>3682</v>
      </c>
      <c r="F3649">
        <v>0</v>
      </c>
      <c r="G3649" t="s">
        <v>3813</v>
      </c>
      <c r="H3649" s="4">
        <f ca="1">_xlfn.IFNA(SUMIF(MG_3[Column3],Table6[POINTER],MG_3[TOTAL]),"")</f>
        <v>0</v>
      </c>
      <c r="I3649" s="4">
        <f ca="1">SUM(Table6[[#This Row],[AWAL]],Table6[[#This Row],[M_3]])</f>
        <v>0</v>
      </c>
    </row>
    <row r="3650" spans="2:9" hidden="1" x14ac:dyDescent="0.25">
      <c r="B3650" s="4" t="e">
        <f ca="1">MATCH(Table6[POINTER],MG_3[Column3],0)</f>
        <v>#N/A</v>
      </c>
      <c r="C365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pckenko0719pastel24lsn</v>
      </c>
      <c r="D3650" t="s">
        <v>4105</v>
      </c>
      <c r="E3650" s="1" t="s">
        <v>3498</v>
      </c>
      <c r="F3650">
        <v>0</v>
      </c>
      <c r="G3650" t="s">
        <v>3813</v>
      </c>
      <c r="H3650" s="4">
        <f ca="1">_xlfn.IFNA(SUMIF(MG_3[Column3],Table6[POINTER],MG_3[TOTAL]),"")</f>
        <v>0</v>
      </c>
      <c r="I3650" s="4">
        <f ca="1">SUM(Table6[[#This Row],[AWAL]],Table6[[#This Row],[M_3]])</f>
        <v>0</v>
      </c>
    </row>
    <row r="3651" spans="2:9" hidden="1" x14ac:dyDescent="0.25">
      <c r="B3651" s="4" t="e">
        <f ca="1">MATCH(Table6[POINTER],MG_3[Column3],0)</f>
        <v>#N/A</v>
      </c>
      <c r="C365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pcasekenko2160page120pc</v>
      </c>
      <c r="D3651" t="s">
        <v>4106</v>
      </c>
      <c r="E3651" s="1" t="s">
        <v>4293</v>
      </c>
      <c r="F3651">
        <v>5</v>
      </c>
      <c r="G3651" t="s">
        <v>3813</v>
      </c>
      <c r="H3651" s="4">
        <f ca="1">_xlfn.IFNA(SUMIF(MG_3[Column3],Table6[POINTER],MG_3[TOTAL]),"")</f>
        <v>0</v>
      </c>
      <c r="I3651" s="4">
        <f ca="1">SUM(Table6[[#This Row],[AWAL]],Table6[[#This Row],[M_3]])</f>
        <v>5</v>
      </c>
    </row>
    <row r="3652" spans="2:9" hidden="1" x14ac:dyDescent="0.25">
      <c r="B3652" s="4" t="e">
        <f ca="1">MATCH(Table6[POINTER],MG_3[Column3],0)</f>
        <v>#N/A</v>
      </c>
      <c r="C365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pcasekenko2180mg120pc</v>
      </c>
      <c r="D3652" t="s">
        <v>4107</v>
      </c>
      <c r="E3652" s="1" t="s">
        <v>3385</v>
      </c>
      <c r="F3652">
        <v>12</v>
      </c>
      <c r="G3652" t="s">
        <v>3813</v>
      </c>
      <c r="H3652" s="4">
        <f ca="1">_xlfn.IFNA(SUMIF(MG_3[Column3],Table6[POINTER],MG_3[TOTAL]),"")</f>
        <v>0</v>
      </c>
      <c r="I3652" s="4">
        <f ca="1">SUM(Table6[[#This Row],[AWAL]],Table6[[#This Row],[M_3]])</f>
        <v>12</v>
      </c>
    </row>
    <row r="3653" spans="2:9" hidden="1" x14ac:dyDescent="0.25">
      <c r="B3653" s="4" t="e">
        <f ca="1">MATCH(Table6[POINTER],MG_3[Column3],0)</f>
        <v>#N/A</v>
      </c>
      <c r="C365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pensilglasspc10012gr</v>
      </c>
      <c r="D3653" t="s">
        <v>4108</v>
      </c>
      <c r="E3653" s="1" t="s">
        <v>3468</v>
      </c>
      <c r="F3653">
        <v>1</v>
      </c>
      <c r="G3653" t="s">
        <v>3813</v>
      </c>
      <c r="H3653" s="4">
        <f ca="1">_xlfn.IFNA(SUMIF(MG_3[Column3],Table6[POINTER],MG_3[TOTAL]),"")</f>
        <v>0</v>
      </c>
      <c r="I3653" s="4">
        <f ca="1">SUM(Table6[[#This Row],[AWAL]],Table6[[#This Row],[M_3]])</f>
        <v>1</v>
      </c>
    </row>
    <row r="3654" spans="2:9" hidden="1" x14ac:dyDescent="0.25">
      <c r="B3654" s="4" t="e">
        <f ca="1">MATCH(Table6[POINTER],MG_3[Column3],0)</f>
        <v>#N/A</v>
      </c>
      <c r="C365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pensiljkp8830grs</v>
      </c>
      <c r="D3654" t="s">
        <v>4109</v>
      </c>
      <c r="E3654" s="1" t="s">
        <v>3774</v>
      </c>
      <c r="F3654">
        <v>0</v>
      </c>
      <c r="G3654" t="s">
        <v>3813</v>
      </c>
      <c r="H3654" s="4">
        <f ca="1">_xlfn.IFNA(SUMIF(MG_3[Column3],Table6[POINTER],MG_3[TOTAL]),"")</f>
        <v>0</v>
      </c>
      <c r="I3654" s="4">
        <f ca="1">SUM(Table6[[#This Row],[AWAL]],Table6[[#This Row],[M_3]])</f>
        <v>0</v>
      </c>
    </row>
    <row r="3655" spans="2:9" hidden="1" x14ac:dyDescent="0.25">
      <c r="B3655" s="4">
        <f ca="1">MATCH(Table6[POINTER],MG_3[Column3],0)</f>
        <v>98</v>
      </c>
      <c r="C365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pensiljkp882b30grs</v>
      </c>
      <c r="D3655" t="s">
        <v>4110</v>
      </c>
      <c r="E3655" s="1" t="s">
        <v>3774</v>
      </c>
      <c r="F3655">
        <v>0</v>
      </c>
      <c r="G3655" t="s">
        <v>3813</v>
      </c>
      <c r="H3655" s="4">
        <f ca="1">_xlfn.IFNA(SUMIF(MG_3[Column3],Table6[POINTER],MG_3[TOTAL]),"")</f>
        <v>12</v>
      </c>
      <c r="I3655" s="4">
        <f ca="1">SUM(Table6[[#This Row],[AWAL]],Table6[[#This Row],[M_3]])</f>
        <v>12</v>
      </c>
    </row>
    <row r="3656" spans="2:9" hidden="1" x14ac:dyDescent="0.25">
      <c r="B3656" s="4" t="e">
        <f ca="1">MATCH(Table6[POINTER],MG_3[Column3],0)</f>
        <v>#N/A</v>
      </c>
      <c r="C365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pensiljkp9030grs</v>
      </c>
      <c r="D3656" t="s">
        <v>4111</v>
      </c>
      <c r="E3656" s="1" t="s">
        <v>3774</v>
      </c>
      <c r="F3656">
        <v>0</v>
      </c>
      <c r="G3656" t="s">
        <v>3813</v>
      </c>
      <c r="H3656" s="4">
        <f ca="1">_xlfn.IFNA(SUMIF(MG_3[Column3],Table6[POINTER],MG_3[TOTAL]),"")</f>
        <v>0</v>
      </c>
      <c r="I3656" s="4">
        <f ca="1">SUM(Table6[[#This Row],[AWAL]],Table6[[#This Row],[M_3]])</f>
        <v>0</v>
      </c>
    </row>
    <row r="3657" spans="2:9" hidden="1" x14ac:dyDescent="0.25">
      <c r="B3657" s="4" t="e">
        <f ca="1">MATCH(Table6[POINTER],MG_3[Column3],0)</f>
        <v>#N/A</v>
      </c>
      <c r="C365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pensiljkp90</v>
      </c>
      <c r="D3657" t="s">
        <v>4112</v>
      </c>
      <c r="E3657" s="1"/>
      <c r="F3657">
        <v>0</v>
      </c>
      <c r="G3657" t="s">
        <v>3813</v>
      </c>
      <c r="H3657" s="4">
        <f ca="1">_xlfn.IFNA(SUMIF(MG_3[Column3],Table6[POINTER],MG_3[TOTAL]),"")</f>
        <v>0</v>
      </c>
      <c r="I3657" s="4">
        <f ca="1">SUM(Table6[[#This Row],[AWAL]],Table6[[#This Row],[M_3]])</f>
        <v>0</v>
      </c>
    </row>
    <row r="3658" spans="2:9" hidden="1" x14ac:dyDescent="0.25">
      <c r="B3658" s="4" t="e">
        <f ca="1">MATCH(Table6[POINTER],MG_3[Column3],0)</f>
        <v>#N/A</v>
      </c>
      <c r="C365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pensiljkp9130grs</v>
      </c>
      <c r="D3658" t="s">
        <v>4113</v>
      </c>
      <c r="E3658" s="1" t="s">
        <v>3774</v>
      </c>
      <c r="F3658">
        <v>1</v>
      </c>
      <c r="G3658" t="s">
        <v>3813</v>
      </c>
      <c r="H3658" s="4">
        <f ca="1">_xlfn.IFNA(SUMIF(MG_3[Column3],Table6[POINTER],MG_3[TOTAL]),"")</f>
        <v>0</v>
      </c>
      <c r="I3658" s="4">
        <f ca="1">SUM(Table6[[#This Row],[AWAL]],Table6[[#This Row],[M_3]])</f>
        <v>1</v>
      </c>
    </row>
    <row r="3659" spans="2:9" hidden="1" x14ac:dyDescent="0.25">
      <c r="B3659" s="4">
        <f ca="1">MATCH(Table6[POINTER],MG_3[Column3],0)</f>
        <v>111</v>
      </c>
      <c r="C365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pensiljkp932b30grs</v>
      </c>
      <c r="D3659" t="s">
        <v>4114</v>
      </c>
      <c r="E3659" s="1" t="s">
        <v>3774</v>
      </c>
      <c r="F3659">
        <v>0</v>
      </c>
      <c r="G3659" t="s">
        <v>3813</v>
      </c>
      <c r="H3659" s="4">
        <f ca="1">_xlfn.IFNA(SUMIF(MG_3[Column3],Table6[POINTER],MG_3[TOTAL]),"")</f>
        <v>2</v>
      </c>
      <c r="I3659" s="4">
        <f ca="1">SUM(Table6[[#This Row],[AWAL]],Table6[[#This Row],[M_3]])</f>
        <v>2</v>
      </c>
    </row>
    <row r="3660" spans="2:9" hidden="1" x14ac:dyDescent="0.25">
      <c r="B3660" s="4" t="e">
        <f ca="1">MATCH(Table6[POINTER],MG_3[Column3],0)</f>
        <v>#N/A</v>
      </c>
      <c r="C366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pensilkenko2b601920grs</v>
      </c>
      <c r="D3660" t="s">
        <v>4115</v>
      </c>
      <c r="E3660" s="1" t="s">
        <v>3467</v>
      </c>
      <c r="F3660">
        <v>0</v>
      </c>
      <c r="G3660" t="s">
        <v>3813</v>
      </c>
      <c r="H3660" s="4">
        <f ca="1">_xlfn.IFNA(SUMIF(MG_3[Column3],Table6[POINTER],MG_3[TOTAL]),"")</f>
        <v>0</v>
      </c>
      <c r="I3660" s="4">
        <f ca="1">SUM(Table6[[#This Row],[AWAL]],Table6[[#This Row],[M_3]])</f>
        <v>0</v>
      </c>
    </row>
    <row r="3661" spans="2:9" hidden="1" x14ac:dyDescent="0.25">
      <c r="B3661" s="4" t="e">
        <f ca="1">MATCH(Table6[POINTER],MG_3[Column3],0)</f>
        <v>#N/A</v>
      </c>
      <c r="C366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pensilkenko2b618120grs</v>
      </c>
      <c r="D3661" t="s">
        <v>4116</v>
      </c>
      <c r="E3661" s="1" t="s">
        <v>3467</v>
      </c>
      <c r="F3661">
        <v>0</v>
      </c>
      <c r="G3661" t="s">
        <v>3813</v>
      </c>
      <c r="H3661" s="4">
        <f ca="1">_xlfn.IFNA(SUMIF(MG_3[Column3],Table6[POINTER],MG_3[TOTAL]),"")</f>
        <v>0</v>
      </c>
      <c r="I3661" s="4">
        <f ca="1">SUM(Table6[[#This Row],[AWAL]],Table6[[#This Row],[M_3]])</f>
        <v>0</v>
      </c>
    </row>
    <row r="3662" spans="2:9" hidden="1" x14ac:dyDescent="0.25">
      <c r="B3662" s="4" t="e">
        <f ca="1">MATCH(Table6[POINTER],MG_3[Column3],0)</f>
        <v>#N/A</v>
      </c>
      <c r="C366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pensilkenko2b619120grs</v>
      </c>
      <c r="D3662" t="s">
        <v>4117</v>
      </c>
      <c r="E3662" s="1" t="s">
        <v>3467</v>
      </c>
      <c r="F3662">
        <v>0</v>
      </c>
      <c r="G3662" t="s">
        <v>3813</v>
      </c>
      <c r="H3662" s="4">
        <f ca="1">_xlfn.IFNA(SUMIF(MG_3[Column3],Table6[POINTER],MG_3[TOTAL]),"")</f>
        <v>0</v>
      </c>
      <c r="I3662" s="4">
        <f ca="1">SUM(Table6[[#This Row],[AWAL]],Table6[[#This Row],[M_3]])</f>
        <v>0</v>
      </c>
    </row>
    <row r="3663" spans="2:9" hidden="1" x14ac:dyDescent="0.25">
      <c r="B3663" s="4" t="e">
        <f ca="1">MATCH(Table6[POINTER],MG_3[Column3],0)</f>
        <v>#N/A</v>
      </c>
      <c r="C366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pensilkenko2b690620grs</v>
      </c>
      <c r="D3663" t="s">
        <v>4118</v>
      </c>
      <c r="E3663" s="1" t="s">
        <v>3467</v>
      </c>
      <c r="F3663">
        <v>0</v>
      </c>
      <c r="G3663" t="s">
        <v>3813</v>
      </c>
      <c r="H3663" s="4">
        <f ca="1">_xlfn.IFNA(SUMIF(MG_3[Column3],Table6[POINTER],MG_3[TOTAL]),"")</f>
        <v>0</v>
      </c>
      <c r="I3663" s="4">
        <f ca="1">SUM(Table6[[#This Row],[AWAL]],Table6[[#This Row],[M_3]])</f>
        <v>0</v>
      </c>
    </row>
    <row r="3664" spans="2:9" hidden="1" x14ac:dyDescent="0.25">
      <c r="B3664" s="4" t="e">
        <f ca="1">MATCH(Table6[POINTER],MG_3[Column3],0)</f>
        <v>#N/A</v>
      </c>
      <c r="C366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pensilkenko2b6909batik2grs</v>
      </c>
      <c r="D3664" t="s">
        <v>4119</v>
      </c>
      <c r="E3664" s="1" t="s">
        <v>4277</v>
      </c>
      <c r="F3664">
        <v>0</v>
      </c>
      <c r="G3664" t="s">
        <v>3813</v>
      </c>
      <c r="H3664" s="4">
        <f ca="1">_xlfn.IFNA(SUMIF(MG_3[Column3],Table6[POINTER],MG_3[TOTAL]),"")</f>
        <v>0</v>
      </c>
      <c r="I3664" s="4">
        <f ca="1">SUM(Table6[[#This Row],[AWAL]],Table6[[#This Row],[M_3]])</f>
        <v>0</v>
      </c>
    </row>
    <row r="3665" spans="2:9" hidden="1" x14ac:dyDescent="0.25">
      <c r="B3665" s="4" t="e">
        <f ca="1">MATCH(Table6[POINTER],MG_3[Column3],0)</f>
        <v>#N/A</v>
      </c>
      <c r="C366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pensilkenko318120grs</v>
      </c>
      <c r="D3665" t="s">
        <v>4120</v>
      </c>
      <c r="E3665" s="1" t="s">
        <v>3467</v>
      </c>
      <c r="F3665">
        <v>0</v>
      </c>
      <c r="G3665" t="s">
        <v>3813</v>
      </c>
      <c r="H3665" s="4">
        <f ca="1">_xlfn.IFNA(SUMIF(MG_3[Column3],Table6[POINTER],MG_3[TOTAL]),"")</f>
        <v>0</v>
      </c>
      <c r="I3665" s="4">
        <f ca="1">SUM(Table6[[#This Row],[AWAL]],Table6[[#This Row],[M_3]])</f>
        <v>0</v>
      </c>
    </row>
    <row r="3666" spans="2:9" hidden="1" x14ac:dyDescent="0.25">
      <c r="B3666" s="4" t="e">
        <f ca="1">MATCH(Table6[POINTER],MG_3[Column3],0)</f>
        <v>#N/A</v>
      </c>
      <c r="C366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pensilkenko638820grs</v>
      </c>
      <c r="D3666" t="s">
        <v>4121</v>
      </c>
      <c r="E3666" s="1" t="s">
        <v>3467</v>
      </c>
      <c r="F3666">
        <v>0</v>
      </c>
      <c r="G3666" t="s">
        <v>3813</v>
      </c>
      <c r="H3666" s="4">
        <f ca="1">_xlfn.IFNA(SUMIF(MG_3[Column3],Table6[POINTER],MG_3[TOTAL]),"")</f>
        <v>0</v>
      </c>
      <c r="I3666" s="4">
        <f ca="1">SUM(Table6[[#This Row],[AWAL]],Table6[[#This Row],[M_3]])</f>
        <v>0</v>
      </c>
    </row>
    <row r="3667" spans="2:9" hidden="1" x14ac:dyDescent="0.25">
      <c r="B3667" s="4" t="e">
        <f ca="1">MATCH(Table6[POINTER],MG_3[Column3],0)</f>
        <v>#N/A</v>
      </c>
      <c r="C366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plakbankainhitamkenko36mmplstmerah80rol</v>
      </c>
      <c r="D3667" t="s">
        <v>4122</v>
      </c>
      <c r="E3667" s="1" t="s">
        <v>4309</v>
      </c>
      <c r="F3667">
        <v>0</v>
      </c>
      <c r="G3667" t="s">
        <v>3813</v>
      </c>
      <c r="H3667" s="4">
        <f ca="1">_xlfn.IFNA(SUMIF(MG_3[Column3],Table6[POINTER],MG_3[TOTAL]),"")</f>
        <v>0</v>
      </c>
      <c r="I3667" s="4">
        <f ca="1">SUM(Table6[[#This Row],[AWAL]],Table6[[#This Row],[M_3]])</f>
        <v>0</v>
      </c>
    </row>
    <row r="3668" spans="2:9" hidden="1" x14ac:dyDescent="0.25">
      <c r="B3668" s="4" t="e">
        <f ca="1">MATCH(Table6[POINTER],MG_3[Column3],0)</f>
        <v>#N/A</v>
      </c>
      <c r="C366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plakbankainhitamkenko48mmplstmerah60rol</v>
      </c>
      <c r="D3668" t="s">
        <v>4123</v>
      </c>
      <c r="E3668" s="1" t="s">
        <v>4310</v>
      </c>
      <c r="F3668">
        <v>0</v>
      </c>
      <c r="G3668" t="s">
        <v>3813</v>
      </c>
      <c r="H3668" s="4">
        <f ca="1">_xlfn.IFNA(SUMIF(MG_3[Column3],Table6[POINTER],MG_3[TOTAL]),"")</f>
        <v>0</v>
      </c>
      <c r="I3668" s="4">
        <f ca="1">SUM(Table6[[#This Row],[AWAL]],Table6[[#This Row],[M_3]])</f>
        <v>0</v>
      </c>
    </row>
    <row r="3669" spans="2:9" hidden="1" x14ac:dyDescent="0.25">
      <c r="B3669" s="4" t="e">
        <f ca="1">MATCH(Table6[POINTER],MG_3[Column3],0)</f>
        <v>#N/A</v>
      </c>
      <c r="C366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plakbankainkenko48mmplstbiru60rol</v>
      </c>
      <c r="D3669" t="s">
        <v>4124</v>
      </c>
      <c r="E3669" s="1" t="s">
        <v>4310</v>
      </c>
      <c r="F3669">
        <v>0</v>
      </c>
      <c r="G3669" t="s">
        <v>3813</v>
      </c>
      <c r="H3669" s="4">
        <f ca="1">_xlfn.IFNA(SUMIF(MG_3[Column3],Table6[POINTER],MG_3[TOTAL]),"")</f>
        <v>0</v>
      </c>
      <c r="I3669" s="4">
        <f ca="1">SUM(Table6[[#This Row],[AWAL]],Table6[[#This Row],[M_3]])</f>
        <v>0</v>
      </c>
    </row>
    <row r="3670" spans="2:9" hidden="1" x14ac:dyDescent="0.25">
      <c r="B3670" s="4" t="e">
        <f ca="1">MATCH(Table6[POINTER],MG_3[Column3],0)</f>
        <v>#N/A</v>
      </c>
      <c r="C367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plakbankenkobening72</v>
      </c>
      <c r="D3670" t="s">
        <v>4125</v>
      </c>
      <c r="E3670" s="1">
        <v>72</v>
      </c>
      <c r="F3670">
        <v>40</v>
      </c>
      <c r="G3670" t="s">
        <v>3813</v>
      </c>
      <c r="H3670" s="4">
        <f ca="1">_xlfn.IFNA(SUMIF(MG_3[Column3],Table6[POINTER],MG_3[TOTAL]),"")</f>
        <v>0</v>
      </c>
      <c r="I3670" s="4">
        <f ca="1">SUM(Table6[[#This Row],[AWAL]],Table6[[#This Row],[M_3]])</f>
        <v>40</v>
      </c>
    </row>
    <row r="3671" spans="2:9" hidden="1" x14ac:dyDescent="0.25">
      <c r="B3671" s="4" t="e">
        <f ca="1">MATCH(Table6[POINTER],MG_3[Column3],0)</f>
        <v>#N/A</v>
      </c>
      <c r="C367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plakbankenkocoklat72</v>
      </c>
      <c r="D3671" t="s">
        <v>4126</v>
      </c>
      <c r="E3671" s="1">
        <v>72</v>
      </c>
      <c r="F3671">
        <v>37</v>
      </c>
      <c r="G3671" t="s">
        <v>3813</v>
      </c>
      <c r="H3671" s="4">
        <f ca="1">_xlfn.IFNA(SUMIF(MG_3[Column3],Table6[POINTER],MG_3[TOTAL]),"")</f>
        <v>0</v>
      </c>
      <c r="I3671" s="4">
        <f ca="1">SUM(Table6[[#This Row],[AWAL]],Table6[[#This Row],[M_3]])</f>
        <v>37</v>
      </c>
    </row>
    <row r="3672" spans="2:9" hidden="1" x14ac:dyDescent="0.25">
      <c r="B3672" s="4" t="e">
        <f ca="1">MATCH(Table6[POINTER],MG_3[Column3],0)</f>
        <v>#N/A</v>
      </c>
      <c r="C367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plakbandkainkenko11280</v>
      </c>
      <c r="D3672" t="s">
        <v>4127</v>
      </c>
      <c r="E3672" s="1">
        <v>80</v>
      </c>
      <c r="F3672">
        <v>0</v>
      </c>
      <c r="G3672" t="s">
        <v>3813</v>
      </c>
      <c r="H3672" s="4">
        <f ca="1">_xlfn.IFNA(SUMIF(MG_3[Column3],Table6[POINTER],MG_3[TOTAL]),"")</f>
        <v>0</v>
      </c>
      <c r="I3672" s="4">
        <f ca="1">SUM(Table6[[#This Row],[AWAL]],Table6[[#This Row],[M_3]])</f>
        <v>0</v>
      </c>
    </row>
    <row r="3673" spans="2:9" hidden="1" x14ac:dyDescent="0.25">
      <c r="B3673" s="4" t="e">
        <f ca="1">MATCH(Table6[POINTER],MG_3[Column3],0)</f>
        <v>#N/A</v>
      </c>
      <c r="C367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pocketnotekenko40312lsn</v>
      </c>
      <c r="D3673" t="s">
        <v>4128</v>
      </c>
      <c r="E3673" s="1" t="s">
        <v>3482</v>
      </c>
      <c r="F3673">
        <v>0</v>
      </c>
      <c r="G3673" t="s">
        <v>3813</v>
      </c>
      <c r="H3673" s="4">
        <f ca="1">_xlfn.IFNA(SUMIF(MG_3[Column3],Table6[POINTER],MG_3[TOTAL]),"")</f>
        <v>0</v>
      </c>
      <c r="I3673" s="4">
        <f ca="1">SUM(Table6[[#This Row],[AWAL]],Table6[[#This Row],[M_3]])</f>
        <v>0</v>
      </c>
    </row>
    <row r="3674" spans="2:9" hidden="1" x14ac:dyDescent="0.25">
      <c r="B3674" s="4" t="e">
        <f ca="1">MATCH(Table6[POINTER],MG_3[Column3],0)</f>
        <v>#N/A</v>
      </c>
      <c r="C367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pocketnotekenko40420ls</v>
      </c>
      <c r="D3674" t="s">
        <v>4129</v>
      </c>
      <c r="E3674" s="1" t="s">
        <v>3309</v>
      </c>
      <c r="F3674">
        <v>0</v>
      </c>
      <c r="G3674" t="s">
        <v>3813</v>
      </c>
      <c r="H3674" s="4">
        <f ca="1">_xlfn.IFNA(SUMIF(MG_3[Column3],Table6[POINTER],MG_3[TOTAL]),"")</f>
        <v>0</v>
      </c>
      <c r="I3674" s="4">
        <f ca="1">SUM(Table6[[#This Row],[AWAL]],Table6[[#This Row],[M_3]])</f>
        <v>0</v>
      </c>
    </row>
    <row r="3675" spans="2:9" hidden="1" x14ac:dyDescent="0.25">
      <c r="B3675" s="4" t="e">
        <f ca="1">MATCH(Table6[POINTER],MG_3[Column3],0)</f>
        <v>#N/A</v>
      </c>
      <c r="C367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pocketnotekenko50172</v>
      </c>
      <c r="D3675" t="s">
        <v>4130</v>
      </c>
      <c r="E3675" s="1">
        <v>72</v>
      </c>
      <c r="F3675">
        <v>1</v>
      </c>
      <c r="G3675" t="s">
        <v>3813</v>
      </c>
      <c r="H3675" s="4">
        <f ca="1">_xlfn.IFNA(SUMIF(MG_3[Column3],Table6[POINTER],MG_3[TOTAL]),"")</f>
        <v>0</v>
      </c>
      <c r="I3675" s="4">
        <f ca="1">SUM(Table6[[#This Row],[AWAL]],Table6[[#This Row],[M_3]])</f>
        <v>1</v>
      </c>
    </row>
    <row r="3676" spans="2:9" hidden="1" x14ac:dyDescent="0.25">
      <c r="B3676" s="4" t="e">
        <f ca="1">MATCH(Table6[POINTER],MG_3[Column3],0)</f>
        <v>#N/A</v>
      </c>
      <c r="C367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punchjkno3020pcs</v>
      </c>
      <c r="D3676" t="s">
        <v>4131</v>
      </c>
      <c r="E3676" s="1" t="s">
        <v>3654</v>
      </c>
      <c r="F3676">
        <v>0</v>
      </c>
      <c r="G3676" t="s">
        <v>3813</v>
      </c>
      <c r="H3676" s="4">
        <f ca="1">_xlfn.IFNA(SUMIF(MG_3[Column3],Table6[POINTER],MG_3[TOTAL]),"")</f>
        <v>0</v>
      </c>
      <c r="I3676" s="4">
        <f ca="1">SUM(Table6[[#This Row],[AWAL]],Table6[[#This Row],[M_3]])</f>
        <v>0</v>
      </c>
    </row>
    <row r="3677" spans="2:9" hidden="1" x14ac:dyDescent="0.25">
      <c r="B3677" s="4" t="e">
        <f ca="1">MATCH(Table6[POINTER],MG_3[Column3],0)</f>
        <v>#N/A</v>
      </c>
      <c r="C367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punchjkno40xl5lsn</v>
      </c>
      <c r="D3677" t="s">
        <v>4132</v>
      </c>
      <c r="E3677" s="1" t="s">
        <v>3492</v>
      </c>
      <c r="F3677">
        <v>0</v>
      </c>
      <c r="G3677" t="s">
        <v>3813</v>
      </c>
      <c r="H3677" s="4">
        <f ca="1">_xlfn.IFNA(SUMIF(MG_3[Column3],Table6[POINTER],MG_3[TOTAL]),"")</f>
        <v>0</v>
      </c>
      <c r="I3677" s="4">
        <f ca="1">SUM(Table6[[#This Row],[AWAL]],Table6[[#This Row],[M_3]])</f>
        <v>0</v>
      </c>
    </row>
    <row r="3678" spans="2:9" hidden="1" x14ac:dyDescent="0.25">
      <c r="B3678" s="4" t="e">
        <f ca="1">MATCH(Table6[POINTER],MG_3[Column3],0)</f>
        <v>#N/A</v>
      </c>
      <c r="C367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punchjkno8524pcs</v>
      </c>
      <c r="D3678" t="s">
        <v>4133</v>
      </c>
      <c r="E3678" s="1" t="s">
        <v>3439</v>
      </c>
      <c r="F3678">
        <v>2</v>
      </c>
      <c r="G3678" t="s">
        <v>3813</v>
      </c>
      <c r="H3678" s="4">
        <f ca="1">_xlfn.IFNA(SUMIF(MG_3[Column3],Table6[POINTER],MG_3[TOTAL]),"")</f>
        <v>0</v>
      </c>
      <c r="I3678" s="4">
        <f ca="1">SUM(Table6[[#This Row],[AWAL]],Table6[[#This Row],[M_3]])</f>
        <v>2</v>
      </c>
    </row>
    <row r="3679" spans="2:9" hidden="1" x14ac:dyDescent="0.25">
      <c r="B3679" s="4" t="e">
        <f ca="1">MATCH(Table6[POINTER],MG_3[Column3],0)</f>
        <v>#N/A</v>
      </c>
      <c r="C367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punchjkno85b24pcs</v>
      </c>
      <c r="D3679" t="s">
        <v>4134</v>
      </c>
      <c r="E3679" s="1" t="s">
        <v>3439</v>
      </c>
      <c r="F3679">
        <v>0</v>
      </c>
      <c r="G3679" t="s">
        <v>3813</v>
      </c>
      <c r="H3679" s="4">
        <f ca="1">_xlfn.IFNA(SUMIF(MG_3[Column3],Table6[POINTER],MG_3[TOTAL]),"")</f>
        <v>0</v>
      </c>
      <c r="I3679" s="4">
        <f ca="1">SUM(Table6[[#This Row],[AWAL]],Table6[[#This Row],[M_3]])</f>
        <v>0</v>
      </c>
    </row>
    <row r="3680" spans="2:9" hidden="1" x14ac:dyDescent="0.25">
      <c r="B3680" s="4" t="e">
        <f ca="1">MATCH(Table6[POINTER],MG_3[Column3],0)</f>
        <v>#N/A</v>
      </c>
      <c r="C368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punchkenko30xl96pcs</v>
      </c>
      <c r="D3680" t="s">
        <v>4135</v>
      </c>
      <c r="E3680" s="1" t="s">
        <v>3369</v>
      </c>
      <c r="F3680">
        <v>0</v>
      </c>
      <c r="G3680" t="s">
        <v>3813</v>
      </c>
      <c r="H3680" s="4">
        <f ca="1">_xlfn.IFNA(SUMIF(MG_3[Column3],Table6[POINTER],MG_3[TOTAL]),"")</f>
        <v>0</v>
      </c>
      <c r="I3680" s="4">
        <f ca="1">SUM(Table6[[#This Row],[AWAL]],Table6[[#This Row],[M_3]])</f>
        <v>0</v>
      </c>
    </row>
    <row r="3681" spans="2:9" hidden="1" x14ac:dyDescent="0.25">
      <c r="B3681" s="4" t="e">
        <f ca="1">MATCH(Table6[POINTER],MG_3[Column3],0)</f>
        <v>#N/A</v>
      </c>
      <c r="C368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punchkenko40xl48pcs</v>
      </c>
      <c r="D3681" t="s">
        <v>4136</v>
      </c>
      <c r="E3681" s="1" t="s">
        <v>3731</v>
      </c>
      <c r="F3681">
        <v>0</v>
      </c>
      <c r="G3681" t="s">
        <v>3813</v>
      </c>
      <c r="H3681" s="4">
        <f ca="1">_xlfn.IFNA(SUMIF(MG_3[Column3],Table6[POINTER],MG_3[TOTAL]),"")</f>
        <v>0</v>
      </c>
      <c r="I3681" s="4">
        <f ca="1">SUM(Table6[[#This Row],[AWAL]],Table6[[#This Row],[M_3]])</f>
        <v>0</v>
      </c>
    </row>
    <row r="3682" spans="2:9" hidden="1" x14ac:dyDescent="0.25">
      <c r="B3682" s="4" t="e">
        <f ca="1">MATCH(Table6[POINTER],MG_3[Column3],0)</f>
        <v>#N/A</v>
      </c>
      <c r="C368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punchkenko8524</v>
      </c>
      <c r="D3682" t="s">
        <v>4137</v>
      </c>
      <c r="E3682" s="1">
        <v>24</v>
      </c>
      <c r="F3682">
        <v>0</v>
      </c>
      <c r="G3682" t="s">
        <v>3813</v>
      </c>
      <c r="H3682" s="4">
        <f ca="1">_xlfn.IFNA(SUMIF(MG_3[Column3],Table6[POINTER],MG_3[TOTAL]),"")</f>
        <v>0</v>
      </c>
      <c r="I3682" s="4">
        <f ca="1">SUM(Table6[[#This Row],[AWAL]],Table6[[#This Row],[M_3]])</f>
        <v>0</v>
      </c>
    </row>
    <row r="3683" spans="2:9" hidden="1" x14ac:dyDescent="0.25">
      <c r="B3683" s="4" t="e">
        <f ca="1">MATCH(Table6[POINTER],MG_3[Column3],0)</f>
        <v>#N/A</v>
      </c>
      <c r="C368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punchkenko85xl24</v>
      </c>
      <c r="D3683" t="s">
        <v>4138</v>
      </c>
      <c r="E3683" s="1">
        <v>24</v>
      </c>
      <c r="F3683">
        <v>0</v>
      </c>
      <c r="G3683" t="s">
        <v>3813</v>
      </c>
      <c r="H3683" s="4">
        <f ca="1">_xlfn.IFNA(SUMIF(MG_3[Column3],Table6[POINTER],MG_3[TOTAL]),"")</f>
        <v>0</v>
      </c>
      <c r="I3683" s="4">
        <f ca="1">SUM(Table6[[#This Row],[AWAL]],Table6[[#This Row],[M_3]])</f>
        <v>0</v>
      </c>
    </row>
    <row r="3684" spans="2:9" hidden="1" x14ac:dyDescent="0.25">
      <c r="B3684" s="4" t="e">
        <f ca="1">MATCH(Table6[POINTER],MG_3[Column3],0)</f>
        <v>#N/A</v>
      </c>
      <c r="C368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punchkenkono3010lsn</v>
      </c>
      <c r="D3684" t="s">
        <v>4139</v>
      </c>
      <c r="E3684" s="1" t="s">
        <v>3473</v>
      </c>
      <c r="F3684">
        <v>0</v>
      </c>
      <c r="G3684" t="s">
        <v>3813</v>
      </c>
      <c r="H3684" s="4">
        <f ca="1">_xlfn.IFNA(SUMIF(MG_3[Column3],Table6[POINTER],MG_3[TOTAL]),"")</f>
        <v>0</v>
      </c>
      <c r="I3684" s="4">
        <f ca="1">SUM(Table6[[#This Row],[AWAL]],Table6[[#This Row],[M_3]])</f>
        <v>0</v>
      </c>
    </row>
    <row r="3685" spans="2:9" hidden="1" x14ac:dyDescent="0.25">
      <c r="B3685" s="4" t="e">
        <f ca="1">MATCH(Table6[POINTER],MG_3[Column3],0)</f>
        <v>#N/A</v>
      </c>
      <c r="C368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punchkenkono4060pcs</v>
      </c>
      <c r="D3685" t="s">
        <v>4140</v>
      </c>
      <c r="E3685" s="1" t="s">
        <v>3440</v>
      </c>
      <c r="F3685">
        <v>0</v>
      </c>
      <c r="G3685" t="s">
        <v>3813</v>
      </c>
      <c r="H3685" s="4">
        <f ca="1">_xlfn.IFNA(SUMIF(MG_3[Column3],Table6[POINTER],MG_3[TOTAL]),"")</f>
        <v>0</v>
      </c>
      <c r="I3685" s="4">
        <f ca="1">SUM(Table6[[#This Row],[AWAL]],Table6[[#This Row],[M_3]])</f>
        <v>0</v>
      </c>
    </row>
    <row r="3686" spans="2:9" hidden="1" x14ac:dyDescent="0.25">
      <c r="B3686" s="4" t="e">
        <f ca="1">MATCH(Table6[POINTER],MG_3[Column3],0)</f>
        <v>#N/A</v>
      </c>
      <c r="C368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pushpinjkpp3048lsn</v>
      </c>
      <c r="D3686" t="s">
        <v>4141</v>
      </c>
      <c r="E3686" s="1" t="s">
        <v>3533</v>
      </c>
      <c r="F3686">
        <v>0</v>
      </c>
      <c r="G3686" t="s">
        <v>3813</v>
      </c>
      <c r="H3686" s="4">
        <f ca="1">_xlfn.IFNA(SUMIF(MG_3[Column3],Table6[POINTER],MG_3[TOTAL]),"")</f>
        <v>0</v>
      </c>
      <c r="I3686" s="4">
        <f ca="1">SUM(Table6[[#This Row],[AWAL]],Table6[[#This Row],[M_3]])</f>
        <v>0</v>
      </c>
    </row>
    <row r="3687" spans="2:9" hidden="1" x14ac:dyDescent="0.25">
      <c r="B3687" s="4" t="e">
        <f ca="1">MATCH(Table6[POINTER],MG_3[Column3],0)</f>
        <v>#N/A</v>
      </c>
      <c r="C368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pushpinkenkopn3048ls</v>
      </c>
      <c r="D3687" t="s">
        <v>4142</v>
      </c>
      <c r="E3687" s="1" t="s">
        <v>3371</v>
      </c>
      <c r="F3687">
        <v>0</v>
      </c>
      <c r="G3687" t="s">
        <v>3813</v>
      </c>
      <c r="H3687" s="4">
        <f ca="1">_xlfn.IFNA(SUMIF(MG_3[Column3],Table6[POINTER],MG_3[TOTAL]),"")</f>
        <v>0</v>
      </c>
      <c r="I3687" s="4">
        <f ca="1">SUM(Table6[[#This Row],[AWAL]],Table6[[#This Row],[M_3]])</f>
        <v>0</v>
      </c>
    </row>
    <row r="3688" spans="2:9" hidden="1" x14ac:dyDescent="0.25">
      <c r="B3688" s="4" t="e">
        <f ca="1">MATCH(Table6[POINTER],MG_3[Column3],0)</f>
        <v>#N/A</v>
      </c>
      <c r="C368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pwbicolorkenko12wcp12fbcclassic24lsn</v>
      </c>
      <c r="D3688" t="s">
        <v>4143</v>
      </c>
      <c r="E3688" s="1" t="s">
        <v>3498</v>
      </c>
      <c r="F3688">
        <v>0</v>
      </c>
      <c r="G3688" t="s">
        <v>3813</v>
      </c>
      <c r="H3688" s="4">
        <f ca="1">_xlfn.IFNA(SUMIF(MG_3[Column3],Table6[POINTER],MG_3[TOTAL]),"")</f>
        <v>0</v>
      </c>
      <c r="I3688" s="4">
        <f ca="1">SUM(Table6[[#This Row],[AWAL]],Table6[[#This Row],[M_3]])</f>
        <v>0</v>
      </c>
    </row>
    <row r="3689" spans="2:9" hidden="1" x14ac:dyDescent="0.25">
      <c r="B3689" s="4" t="e">
        <f ca="1">MATCH(Table6[POINTER],MG_3[Column3],0)</f>
        <v>#N/A</v>
      </c>
      <c r="C368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pwjk12pendek24lsn</v>
      </c>
      <c r="D3689" t="s">
        <v>4144</v>
      </c>
      <c r="E3689" s="1" t="s">
        <v>3498</v>
      </c>
      <c r="F3689">
        <v>0</v>
      </c>
      <c r="G3689" t="s">
        <v>3813</v>
      </c>
      <c r="H3689" s="4">
        <f ca="1">_xlfn.IFNA(SUMIF(MG_3[Column3],Table6[POINTER],MG_3[TOTAL]),"")</f>
        <v>0</v>
      </c>
      <c r="I3689" s="4">
        <f ca="1">SUM(Table6[[#This Row],[AWAL]],Table6[[#This Row],[M_3]])</f>
        <v>0</v>
      </c>
    </row>
    <row r="3690" spans="2:9" hidden="1" x14ac:dyDescent="0.25">
      <c r="B3690" s="4" t="e">
        <f ca="1">MATCH(Table6[POINTER],MG_3[Column3],0)</f>
        <v>#N/A</v>
      </c>
      <c r="C369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pwjk12wcp100144</v>
      </c>
      <c r="D3690" t="s">
        <v>4145</v>
      </c>
      <c r="E3690" s="1">
        <v>144</v>
      </c>
      <c r="F3690">
        <v>0</v>
      </c>
      <c r="G3690" t="s">
        <v>3813</v>
      </c>
      <c r="H3690" s="4">
        <f ca="1">_xlfn.IFNA(SUMIF(MG_3[Column3],Table6[POINTER],MG_3[TOTAL]),"")</f>
        <v>0</v>
      </c>
      <c r="I3690" s="4">
        <f ca="1">SUM(Table6[[#This Row],[AWAL]],Table6[[#This Row],[M_3]])</f>
        <v>0</v>
      </c>
    </row>
    <row r="3691" spans="2:9" hidden="1" x14ac:dyDescent="0.25">
      <c r="B3691" s="4" t="e">
        <f ca="1">MATCH(Table6[POINTER],MG_3[Column3],0)</f>
        <v>#N/A</v>
      </c>
      <c r="C369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pwjk12wcp103144pcs</v>
      </c>
      <c r="D3691" t="s">
        <v>4146</v>
      </c>
      <c r="E3691" s="1" t="s">
        <v>3366</v>
      </c>
      <c r="F3691">
        <v>0</v>
      </c>
      <c r="G3691" t="s">
        <v>3813</v>
      </c>
      <c r="H3691" s="4">
        <f ca="1">_xlfn.IFNA(SUMIF(MG_3[Column3],Table6[POINTER],MG_3[TOTAL]),"")</f>
        <v>0</v>
      </c>
      <c r="I3691" s="4">
        <f ca="1">SUM(Table6[[#This Row],[AWAL]],Table6[[#This Row],[M_3]])</f>
        <v>0</v>
      </c>
    </row>
    <row r="3692" spans="2:9" hidden="1" x14ac:dyDescent="0.25">
      <c r="B3692" s="4" t="e">
        <f ca="1">MATCH(Table6[POINTER],MG_3[Column3],0)</f>
        <v>#N/A</v>
      </c>
      <c r="C369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pwjk12wcp12pbpanjang144</v>
      </c>
      <c r="D3692" t="s">
        <v>4147</v>
      </c>
      <c r="E3692" s="1">
        <v>144</v>
      </c>
      <c r="F3692">
        <v>3</v>
      </c>
      <c r="G3692" t="s">
        <v>3813</v>
      </c>
      <c r="H3692" s="4">
        <f ca="1">_xlfn.IFNA(SUMIF(MG_3[Column3],Table6[POINTER],MG_3[TOTAL]),"")</f>
        <v>0</v>
      </c>
      <c r="I3692" s="4">
        <f ca="1">SUM(Table6[[#This Row],[AWAL]],Table6[[#This Row],[M_3]])</f>
        <v>3</v>
      </c>
    </row>
    <row r="3693" spans="2:9" hidden="1" x14ac:dyDescent="0.25">
      <c r="B3693" s="4" t="e">
        <f ca="1">MATCH(Table6[POINTER],MG_3[Column3],0)</f>
        <v>#N/A</v>
      </c>
      <c r="C369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pwjk12wcps12pendek24lsn</v>
      </c>
      <c r="D3693" t="s">
        <v>4148</v>
      </c>
      <c r="E3693" s="1" t="s">
        <v>3498</v>
      </c>
      <c r="F3693">
        <v>0</v>
      </c>
      <c r="G3693" t="s">
        <v>3813</v>
      </c>
      <c r="H3693" s="4">
        <f ca="1">_xlfn.IFNA(SUMIF(MG_3[Column3],Table6[POINTER],MG_3[TOTAL]),"")</f>
        <v>0</v>
      </c>
      <c r="I3693" s="4">
        <f ca="1">SUM(Table6[[#This Row],[AWAL]],Table6[[#This Row],[M_3]])</f>
        <v>0</v>
      </c>
    </row>
    <row r="3694" spans="2:9" hidden="1" x14ac:dyDescent="0.25">
      <c r="B3694" s="4" t="e">
        <f ca="1">MATCH(Table6[POINTER],MG_3[Column3],0)</f>
        <v>#N/A</v>
      </c>
      <c r="C369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pwjk24wcp10172</v>
      </c>
      <c r="D3694" t="s">
        <v>4149</v>
      </c>
      <c r="E3694" s="1">
        <v>72</v>
      </c>
      <c r="F3694">
        <v>0</v>
      </c>
      <c r="G3694" t="s">
        <v>3813</v>
      </c>
      <c r="H3694" s="4">
        <f ca="1">_xlfn.IFNA(SUMIF(MG_3[Column3],Table6[POINTER],MG_3[TOTAL]),"")</f>
        <v>0</v>
      </c>
      <c r="I3694" s="4">
        <f ca="1">SUM(Table6[[#This Row],[AWAL]],Table6[[#This Row],[M_3]])</f>
        <v>0</v>
      </c>
    </row>
    <row r="3695" spans="2:9" hidden="1" x14ac:dyDescent="0.25">
      <c r="B3695" s="4" t="e">
        <f ca="1">MATCH(Table6[POINTER],MG_3[Column3],0)</f>
        <v>#N/A</v>
      </c>
      <c r="C369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pwjk24wcp24pbpanjang72set</v>
      </c>
      <c r="D3695" t="s">
        <v>4150</v>
      </c>
      <c r="E3695" s="1" t="s">
        <v>4311</v>
      </c>
      <c r="F3695">
        <v>0</v>
      </c>
      <c r="G3695" t="s">
        <v>3813</v>
      </c>
      <c r="H3695" s="4">
        <f ca="1">_xlfn.IFNA(SUMIF(MG_3[Column3],Table6[POINTER],MG_3[TOTAL]),"")</f>
        <v>0</v>
      </c>
      <c r="I3695" s="4">
        <f ca="1">SUM(Table6[[#This Row],[AWAL]],Table6[[#This Row],[M_3]])</f>
        <v>0</v>
      </c>
    </row>
    <row r="3696" spans="2:9" hidden="1" x14ac:dyDescent="0.25">
      <c r="B3696" s="4" t="e">
        <f ca="1">MATCH(Table6[POINTER],MG_3[Column3],0)</f>
        <v>#N/A</v>
      </c>
      <c r="C369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pwjk24wcp24tckaleng72pcs</v>
      </c>
      <c r="D3696" t="s">
        <v>4151</v>
      </c>
      <c r="E3696" s="1" t="s">
        <v>3485</v>
      </c>
      <c r="F3696">
        <v>0</v>
      </c>
      <c r="G3696" t="s">
        <v>3813</v>
      </c>
      <c r="H3696" s="4">
        <f ca="1">_xlfn.IFNA(SUMIF(MG_3[Column3],Table6[POINTER],MG_3[TOTAL]),"")</f>
        <v>0</v>
      </c>
      <c r="I3696" s="4">
        <f ca="1">SUM(Table6[[#This Row],[AWAL]],Table6[[#This Row],[M_3]])</f>
        <v>0</v>
      </c>
    </row>
    <row r="3697" spans="2:9" hidden="1" x14ac:dyDescent="0.25">
      <c r="B3697" s="4" t="e">
        <f ca="1">MATCH(Table6[POINTER],MG_3[Column3],0)</f>
        <v>#N/A</v>
      </c>
      <c r="C369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pwjk24wcps24pendek144pcs</v>
      </c>
      <c r="D3697" t="s">
        <v>4152</v>
      </c>
      <c r="E3697" s="1" t="s">
        <v>3366</v>
      </c>
      <c r="F3697">
        <v>0</v>
      </c>
      <c r="G3697" t="s">
        <v>3813</v>
      </c>
      <c r="H3697" s="4">
        <f ca="1">_xlfn.IFNA(SUMIF(MG_3[Column3],Table6[POINTER],MG_3[TOTAL]),"")</f>
        <v>0</v>
      </c>
      <c r="I3697" s="4">
        <f ca="1">SUM(Table6[[#This Row],[AWAL]],Table6[[#This Row],[M_3]])</f>
        <v>0</v>
      </c>
    </row>
    <row r="3698" spans="2:9" hidden="1" x14ac:dyDescent="0.25">
      <c r="B3698" s="4" t="e">
        <f ca="1">MATCH(Table6[POINTER],MG_3[Column3],0)</f>
        <v>#N/A</v>
      </c>
      <c r="C369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pwjk24wpanjang72</v>
      </c>
      <c r="D3698" t="s">
        <v>4153</v>
      </c>
      <c r="E3698" s="1">
        <v>72</v>
      </c>
      <c r="F3698">
        <v>0</v>
      </c>
      <c r="G3698" t="s">
        <v>3813</v>
      </c>
      <c r="H3698" s="4">
        <f ca="1">_xlfn.IFNA(SUMIF(MG_3[Column3],Table6[POINTER],MG_3[TOTAL]),"")</f>
        <v>0</v>
      </c>
      <c r="I3698" s="4">
        <f ca="1">SUM(Table6[[#This Row],[AWAL]],Table6[[#This Row],[M_3]])</f>
        <v>0</v>
      </c>
    </row>
    <row r="3699" spans="2:9" hidden="1" x14ac:dyDescent="0.25">
      <c r="B3699" s="4" t="e">
        <f ca="1">MATCH(Table6[POINTER],MG_3[Column3],0)</f>
        <v>#N/A</v>
      </c>
      <c r="C369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pwjkcp102pendek24ls</v>
      </c>
      <c r="D3699" t="s">
        <v>4154</v>
      </c>
      <c r="E3699" s="1" t="s">
        <v>3310</v>
      </c>
      <c r="F3699">
        <v>0</v>
      </c>
      <c r="G3699" t="s">
        <v>3813</v>
      </c>
      <c r="H3699" s="4">
        <f ca="1">_xlfn.IFNA(SUMIF(MG_3[Column3],Table6[POINTER],MG_3[TOTAL]),"")</f>
        <v>0</v>
      </c>
      <c r="I3699" s="4">
        <f ca="1">SUM(Table6[[#This Row],[AWAL]],Table6[[#This Row],[M_3]])</f>
        <v>0</v>
      </c>
    </row>
    <row r="3700" spans="2:9" hidden="1" x14ac:dyDescent="0.25">
      <c r="B3700" s="4" t="e">
        <f ca="1">MATCH(Table6[POINTER],MG_3[Column3],0)</f>
        <v>#N/A</v>
      </c>
      <c r="C370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pwjkcp10472</v>
      </c>
      <c r="D3700" t="s">
        <v>4155</v>
      </c>
      <c r="E3700" s="1">
        <v>72</v>
      </c>
      <c r="F3700">
        <v>0</v>
      </c>
      <c r="G3700" t="s">
        <v>3813</v>
      </c>
      <c r="H3700" s="4">
        <f ca="1">_xlfn.IFNA(SUMIF(MG_3[Column3],Table6[POINTER],MG_3[TOTAL]),"")</f>
        <v>0</v>
      </c>
      <c r="I3700" s="4">
        <f ca="1">SUM(Table6[[#This Row],[AWAL]],Table6[[#This Row],[M_3]])</f>
        <v>0</v>
      </c>
    </row>
    <row r="3701" spans="2:9" hidden="1" x14ac:dyDescent="0.25">
      <c r="B3701" s="4" t="e">
        <f ca="1">MATCH(Table6[POINTER],MG_3[Column3],0)</f>
        <v>#N/A</v>
      </c>
      <c r="C370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pwjkcp107288</v>
      </c>
      <c r="D3701" t="s">
        <v>4156</v>
      </c>
      <c r="E3701" s="1">
        <v>288</v>
      </c>
      <c r="F3701">
        <v>0</v>
      </c>
      <c r="G3701" t="s">
        <v>3813</v>
      </c>
      <c r="H3701" s="4">
        <f ca="1">_xlfn.IFNA(SUMIF(MG_3[Column3],Table6[POINTER],MG_3[TOTAL]),"")</f>
        <v>0</v>
      </c>
      <c r="I3701" s="4">
        <f ca="1">SUM(Table6[[#This Row],[AWAL]],Table6[[#This Row],[M_3]])</f>
        <v>0</v>
      </c>
    </row>
    <row r="3702" spans="2:9" hidden="1" x14ac:dyDescent="0.25">
      <c r="B3702" s="4" t="e">
        <f ca="1">MATCH(Table6[POINTER],MG_3[Column3],0)</f>
        <v>#N/A</v>
      </c>
      <c r="C370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pwkenko12wcp12fclassicpanjang24lsn</v>
      </c>
      <c r="D3702" t="s">
        <v>4157</v>
      </c>
      <c r="E3702" s="1" t="s">
        <v>3498</v>
      </c>
      <c r="F3702">
        <v>0</v>
      </c>
      <c r="G3702" t="s">
        <v>3813</v>
      </c>
      <c r="H3702" s="4">
        <f ca="1">_xlfn.IFNA(SUMIF(MG_3[Column3],Table6[POINTER],MG_3[TOTAL]),"")</f>
        <v>0</v>
      </c>
      <c r="I3702" s="4">
        <f ca="1">SUM(Table6[[#This Row],[AWAL]],Table6[[#This Row],[M_3]])</f>
        <v>0</v>
      </c>
    </row>
    <row r="3703" spans="2:9" hidden="1" x14ac:dyDescent="0.25">
      <c r="B3703" s="4" t="e">
        <f ca="1">MATCH(Table6[POINTER],MG_3[Column3],0)</f>
        <v>#N/A</v>
      </c>
      <c r="C370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pwkenko12wcp12ftincaseclassic10lsn</v>
      </c>
      <c r="D3703" t="s">
        <v>4158</v>
      </c>
      <c r="E3703" s="1" t="s">
        <v>3473</v>
      </c>
      <c r="F3703">
        <v>0</v>
      </c>
      <c r="G3703" t="s">
        <v>3813</v>
      </c>
      <c r="H3703" s="4">
        <f ca="1">_xlfn.IFNA(SUMIF(MG_3[Column3],Table6[POINTER],MG_3[TOTAL]),"")</f>
        <v>0</v>
      </c>
      <c r="I3703" s="4">
        <f ca="1">SUM(Table6[[#This Row],[AWAL]],Table6[[#This Row],[M_3]])</f>
        <v>0</v>
      </c>
    </row>
    <row r="3704" spans="2:9" hidden="1" x14ac:dyDescent="0.25">
      <c r="B3704" s="4" t="e">
        <f ca="1">MATCH(Table6[POINTER],MG_3[Column3],0)</f>
        <v>#N/A</v>
      </c>
      <c r="C370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pwkenko12wfbc24lsn</v>
      </c>
      <c r="D3704" t="s">
        <v>4159</v>
      </c>
      <c r="E3704" s="1" t="s">
        <v>3498</v>
      </c>
      <c r="F3704">
        <v>2</v>
      </c>
      <c r="G3704" t="s">
        <v>3813</v>
      </c>
      <c r="H3704" s="4">
        <f ca="1">_xlfn.IFNA(SUMIF(MG_3[Column3],Table6[POINTER],MG_3[TOTAL]),"")</f>
        <v>0</v>
      </c>
      <c r="I3704" s="4">
        <f ca="1">SUM(Table6[[#This Row],[AWAL]],Table6[[#This Row],[M_3]])</f>
        <v>2</v>
      </c>
    </row>
    <row r="3705" spans="2:9" hidden="1" x14ac:dyDescent="0.25">
      <c r="B3705" s="4" t="e">
        <f ca="1">MATCH(Table6[POINTER],MG_3[Column3],0)</f>
        <v>#N/A</v>
      </c>
      <c r="C370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pwkenko12wcp12halfclassic48lsn</v>
      </c>
      <c r="D3705" t="s">
        <v>4160</v>
      </c>
      <c r="E3705" s="1" t="s">
        <v>3533</v>
      </c>
      <c r="F3705">
        <v>0</v>
      </c>
      <c r="G3705" t="s">
        <v>3813</v>
      </c>
      <c r="H3705" s="4">
        <f ca="1">_xlfn.IFNA(SUMIF(MG_3[Column3],Table6[POINTER],MG_3[TOTAL]),"")</f>
        <v>0</v>
      </c>
      <c r="I3705" s="4">
        <f ca="1">SUM(Table6[[#This Row],[AWAL]],Table6[[#This Row],[M_3]])</f>
        <v>0</v>
      </c>
    </row>
    <row r="3706" spans="2:9" hidden="1" x14ac:dyDescent="0.25">
      <c r="B3706" s="4" t="e">
        <f ca="1">MATCH(Table6[POINTER],MG_3[Column3],0)</f>
        <v>#N/A</v>
      </c>
      <c r="C370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pwkenko24wcp24fclassicpanjang12lsn</v>
      </c>
      <c r="D3706" t="s">
        <v>4161</v>
      </c>
      <c r="E3706" s="1" t="s">
        <v>3482</v>
      </c>
      <c r="F3706">
        <v>0</v>
      </c>
      <c r="G3706" t="s">
        <v>3813</v>
      </c>
      <c r="H3706" s="4">
        <f ca="1">_xlfn.IFNA(SUMIF(MG_3[Column3],Table6[POINTER],MG_3[TOTAL]),"")</f>
        <v>0</v>
      </c>
      <c r="I3706" s="4">
        <f ca="1">SUM(Table6[[#This Row],[AWAL]],Table6[[#This Row],[M_3]])</f>
        <v>0</v>
      </c>
    </row>
    <row r="3707" spans="2:9" hidden="1" x14ac:dyDescent="0.25">
      <c r="B3707" s="4" t="e">
        <f ca="1">MATCH(Table6[POINTER],MG_3[Column3],0)</f>
        <v>#N/A</v>
      </c>
      <c r="C370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pwkenko36f80</v>
      </c>
      <c r="D3707" t="s">
        <v>4162</v>
      </c>
      <c r="E3707" s="1">
        <v>80</v>
      </c>
      <c r="F3707">
        <v>0</v>
      </c>
      <c r="G3707" t="s">
        <v>3813</v>
      </c>
      <c r="H3707" s="4">
        <f ca="1">_xlfn.IFNA(SUMIF(MG_3[Column3],Table6[POINTER],MG_3[TOTAL]),"")</f>
        <v>0</v>
      </c>
      <c r="I3707" s="4">
        <f ca="1">SUM(Table6[[#This Row],[AWAL]],Table6[[#This Row],[M_3]])</f>
        <v>0</v>
      </c>
    </row>
    <row r="3708" spans="2:9" hidden="1" x14ac:dyDescent="0.25">
      <c r="B3708" s="4" t="e">
        <f ca="1">MATCH(Table6[POINTER],MG_3[Column3],0)</f>
        <v>#N/A</v>
      </c>
      <c r="C370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pwkenko36w80</v>
      </c>
      <c r="D3708" t="s">
        <v>4163</v>
      </c>
      <c r="E3708" s="1">
        <v>80</v>
      </c>
      <c r="F3708">
        <v>0</v>
      </c>
      <c r="G3708" t="s">
        <v>3813</v>
      </c>
      <c r="H3708" s="4">
        <f ca="1">_xlfn.IFNA(SUMIF(MG_3[Column3],Table6[POINTER],MG_3[TOTAL]),"")</f>
        <v>0</v>
      </c>
      <c r="I3708" s="4">
        <f ca="1">SUM(Table6[[#This Row],[AWAL]],Table6[[#This Row],[M_3]])</f>
        <v>0</v>
      </c>
    </row>
    <row r="3709" spans="2:9" hidden="1" x14ac:dyDescent="0.25">
      <c r="B3709" s="4" t="e">
        <f ca="1">MATCH(Table6[POINTER],MG_3[Column3],0)</f>
        <v>#N/A</v>
      </c>
      <c r="C370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spidol12wbrushpendbp12wkenko144pcs</v>
      </c>
      <c r="D3709" t="s">
        <v>4164</v>
      </c>
      <c r="E3709" s="1" t="s">
        <v>3366</v>
      </c>
      <c r="F3709">
        <v>7</v>
      </c>
      <c r="G3709" t="s">
        <v>3813</v>
      </c>
      <c r="H3709" s="4">
        <f ca="1">_xlfn.IFNA(SUMIF(MG_3[Column3],Table6[POINTER],MG_3[TOTAL]),"")</f>
        <v>0</v>
      </c>
      <c r="I3709" s="4">
        <f ca="1">SUM(Table6[[#This Row],[AWAL]],Table6[[#This Row],[M_3]])</f>
        <v>7</v>
      </c>
    </row>
    <row r="3710" spans="2:9" hidden="1" x14ac:dyDescent="0.25">
      <c r="B3710" s="4" t="e">
        <f ca="1">MATCH(Table6[POINTER],MG_3[Column3],0)</f>
        <v>#N/A</v>
      </c>
      <c r="C371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spidol24wbrushpendbp24wkenko72</v>
      </c>
      <c r="D3710" t="s">
        <v>4165</v>
      </c>
      <c r="E3710" s="1">
        <v>72</v>
      </c>
      <c r="F3710">
        <v>1</v>
      </c>
      <c r="G3710" t="s">
        <v>3813</v>
      </c>
      <c r="H3710" s="4">
        <f ca="1">_xlfn.IFNA(SUMIF(MG_3[Column3],Table6[POINTER],MG_3[TOTAL]),"")</f>
        <v>0</v>
      </c>
      <c r="I3710" s="4">
        <f ca="1">SUM(Table6[[#This Row],[AWAL]],Table6[[#This Row],[M_3]])</f>
        <v>1</v>
      </c>
    </row>
    <row r="3711" spans="2:9" hidden="1" x14ac:dyDescent="0.25">
      <c r="B3711" s="4" t="e">
        <f ca="1">MATCH(Table6[POINTER],MG_3[Column3],0)</f>
        <v>#N/A</v>
      </c>
      <c r="C371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spidolcolormarkerkenkohj144ls</v>
      </c>
      <c r="D3711" t="s">
        <v>4166</v>
      </c>
      <c r="E3711" s="1" t="s">
        <v>4312</v>
      </c>
      <c r="F3711">
        <v>2</v>
      </c>
      <c r="G3711" t="s">
        <v>3813</v>
      </c>
      <c r="H3711" s="4">
        <f ca="1">_xlfn.IFNA(SUMIF(MG_3[Column3],Table6[POINTER],MG_3[TOTAL]),"")</f>
        <v>0</v>
      </c>
      <c r="I3711" s="4">
        <f ca="1">SUM(Table6[[#This Row],[AWAL]],Table6[[#This Row],[M_3]])</f>
        <v>2</v>
      </c>
    </row>
    <row r="3712" spans="2:9" hidden="1" x14ac:dyDescent="0.25">
      <c r="B3712" s="4" t="e">
        <f ca="1">MATCH(Table6[POINTER],MG_3[Column3],0)</f>
        <v>#N/A</v>
      </c>
      <c r="C371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spidolkenkohlighteror3hj172ls</v>
      </c>
      <c r="D3712" t="s">
        <v>4167</v>
      </c>
      <c r="E3712" s="1" t="s">
        <v>3393</v>
      </c>
      <c r="F3712">
        <v>4</v>
      </c>
      <c r="G3712" t="s">
        <v>3813</v>
      </c>
      <c r="H3712" s="4">
        <f ca="1">_xlfn.IFNA(SUMIF(MG_3[Column3],Table6[POINTER],MG_3[TOTAL]),"")</f>
        <v>0</v>
      </c>
      <c r="I3712" s="4">
        <f ca="1">SUM(Table6[[#This Row],[AWAL]],Table6[[#This Row],[M_3]])</f>
        <v>4</v>
      </c>
    </row>
    <row r="3713" spans="2:9" hidden="1" x14ac:dyDescent="0.25">
      <c r="B3713" s="4" t="e">
        <f ca="1">MATCH(Table6[POINTER],MG_3[Column3],0)</f>
        <v>#N/A</v>
      </c>
      <c r="C371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spidolkenkohlighterwinlinerk72ls</v>
      </c>
      <c r="D3713" t="s">
        <v>4168</v>
      </c>
      <c r="E3713" s="1" t="s">
        <v>3393</v>
      </c>
      <c r="F3713">
        <v>2</v>
      </c>
      <c r="G3713" t="s">
        <v>3813</v>
      </c>
      <c r="H3713" s="4">
        <f ca="1">_xlfn.IFNA(SUMIF(MG_3[Column3],Table6[POINTER],MG_3[TOTAL]),"")</f>
        <v>0</v>
      </c>
      <c r="I3713" s="4">
        <f ca="1">SUM(Table6[[#This Row],[AWAL]],Table6[[#This Row],[M_3]])</f>
        <v>2</v>
      </c>
    </row>
    <row r="3714" spans="2:9" hidden="1" x14ac:dyDescent="0.25">
      <c r="B3714" s="4" t="e">
        <f ca="1">MATCH(Table6[POINTER],MG_3[Column3],0)</f>
        <v>#N/A</v>
      </c>
      <c r="C371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spidolkenkomarkermlepasan144ls</v>
      </c>
      <c r="D3714" t="s">
        <v>4169</v>
      </c>
      <c r="E3714" s="1" t="s">
        <v>3359</v>
      </c>
      <c r="F3714">
        <v>7</v>
      </c>
      <c r="G3714" t="s">
        <v>3813</v>
      </c>
      <c r="H3714" s="4">
        <f ca="1">_xlfn.IFNA(SUMIF(MG_3[Column3],Table6[POINTER],MG_3[TOTAL]),"")</f>
        <v>0</v>
      </c>
      <c r="I3714" s="4">
        <f ca="1">SUM(Table6[[#This Row],[AWAL]],Table6[[#This Row],[M_3]])</f>
        <v>7</v>
      </c>
    </row>
    <row r="3715" spans="2:9" hidden="1" x14ac:dyDescent="0.25">
      <c r="B3715" s="4" t="e">
        <f ca="1">MATCH(Table6[POINTER],MG_3[Column3],0)</f>
        <v>#N/A</v>
      </c>
      <c r="C371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spidolkenkomarkerpm700m60ls</v>
      </c>
      <c r="D3715" t="s">
        <v>4170</v>
      </c>
      <c r="E3715" s="1" t="s">
        <v>3332</v>
      </c>
      <c r="F3715">
        <v>6</v>
      </c>
      <c r="G3715" t="s">
        <v>3813</v>
      </c>
      <c r="H3715" s="4">
        <f ca="1">_xlfn.IFNA(SUMIF(MG_3[Column3],Table6[POINTER],MG_3[TOTAL]),"")</f>
        <v>0</v>
      </c>
      <c r="I3715" s="4">
        <f ca="1">SUM(Table6[[#This Row],[AWAL]],Table6[[#This Row],[M_3]])</f>
        <v>6</v>
      </c>
    </row>
    <row r="3716" spans="2:9" hidden="1" x14ac:dyDescent="0.25">
      <c r="B3716" s="4" t="e">
        <f ca="1">MATCH(Table6[POINTER],MG_3[Column3],0)</f>
        <v>#N/A</v>
      </c>
      <c r="C371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spidolkenkomarkerwm700bmwhiteboard60ls</v>
      </c>
      <c r="D3716" t="s">
        <v>4171</v>
      </c>
      <c r="E3716" s="1" t="s">
        <v>3332</v>
      </c>
      <c r="F3716">
        <v>54</v>
      </c>
      <c r="G3716" t="s">
        <v>3813</v>
      </c>
      <c r="H3716" s="4">
        <f ca="1">_xlfn.IFNA(SUMIF(MG_3[Column3],Table6[POINTER],MG_3[TOTAL]),"")</f>
        <v>0</v>
      </c>
      <c r="I3716" s="4">
        <f ca="1">SUM(Table6[[#This Row],[AWAL]],Table6[[#This Row],[M_3]])</f>
        <v>54</v>
      </c>
    </row>
    <row r="3717" spans="2:9" hidden="1" x14ac:dyDescent="0.25">
      <c r="B3717" s="4" t="e">
        <f ca="1">MATCH(Table6[POINTER],MG_3[Column3],0)</f>
        <v>#N/A</v>
      </c>
      <c r="C371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spidolkenkopermanentpm100ht60lsn</v>
      </c>
      <c r="D3717" t="s">
        <v>4172</v>
      </c>
      <c r="E3717" s="1" t="s">
        <v>3433</v>
      </c>
      <c r="F3717">
        <v>0</v>
      </c>
      <c r="G3717" t="s">
        <v>3813</v>
      </c>
      <c r="H3717" s="4">
        <f ca="1">_xlfn.IFNA(SUMIF(MG_3[Column3],Table6[POINTER],MG_3[TOTAL]),"")</f>
        <v>0</v>
      </c>
      <c r="I3717" s="4">
        <f ca="1">SUM(Table6[[#This Row],[AWAL]],Table6[[#This Row],[M_3]])</f>
        <v>0</v>
      </c>
    </row>
    <row r="3718" spans="2:9" hidden="1" x14ac:dyDescent="0.25">
      <c r="B3718" s="4" t="e">
        <f ca="1">MATCH(Table6[POINTER],MG_3[Column3],0)</f>
        <v>#N/A</v>
      </c>
      <c r="C371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stabillohighlighterjkhl1kuning</v>
      </c>
      <c r="D3718" t="s">
        <v>4173</v>
      </c>
      <c r="E3718" s="1"/>
      <c r="F3718">
        <v>0</v>
      </c>
      <c r="G3718" t="s">
        <v>3813</v>
      </c>
      <c r="H3718" s="4">
        <f ca="1">_xlfn.IFNA(SUMIF(MG_3[Column3],Table6[POINTER],MG_3[TOTAL]),"")</f>
        <v>0</v>
      </c>
      <c r="I3718" s="4">
        <f ca="1">SUM(Table6[[#This Row],[AWAL]],Table6[[#This Row],[M_3]])</f>
        <v>0</v>
      </c>
    </row>
    <row r="3719" spans="2:9" hidden="1" x14ac:dyDescent="0.25">
      <c r="B3719" s="4" t="e">
        <f ca="1">MATCH(Table6[POINTER],MG_3[Column3],0)</f>
        <v>#N/A</v>
      </c>
      <c r="C371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stabillohl1k2hj1720pc</v>
      </c>
      <c r="D3719" t="s">
        <v>4174</v>
      </c>
      <c r="E3719" s="1" t="s">
        <v>3508</v>
      </c>
      <c r="F3719">
        <v>0</v>
      </c>
      <c r="G3719" t="s">
        <v>3813</v>
      </c>
      <c r="H3719" s="4">
        <f ca="1">_xlfn.IFNA(SUMIF(MG_3[Column3],Table6[POINTER],MG_3[TOTAL]),"")</f>
        <v>0</v>
      </c>
      <c r="I3719" s="4">
        <f ca="1">SUM(Table6[[#This Row],[AWAL]],Table6[[#This Row],[M_3]])</f>
        <v>0</v>
      </c>
    </row>
    <row r="3720" spans="2:9" hidden="1" x14ac:dyDescent="0.25">
      <c r="B3720" s="4" t="e">
        <f ca="1">MATCH(Table6[POINTER],MG_3[Column3],0)</f>
        <v>#N/A</v>
      </c>
      <c r="C372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stabillohl3brhl5or720</v>
      </c>
      <c r="D3720" t="s">
        <v>4175</v>
      </c>
      <c r="E3720" s="1">
        <v>720</v>
      </c>
      <c r="F3720">
        <v>0</v>
      </c>
      <c r="G3720" t="s">
        <v>3813</v>
      </c>
      <c r="H3720" s="4">
        <f ca="1">_xlfn.IFNA(SUMIF(MG_3[Column3],Table6[POINTER],MG_3[TOTAL]),"")</f>
        <v>0</v>
      </c>
      <c r="I3720" s="4">
        <f ca="1">SUM(Table6[[#This Row],[AWAL]],Table6[[#This Row],[M_3]])</f>
        <v>0</v>
      </c>
    </row>
    <row r="3721" spans="2:9" hidden="1" x14ac:dyDescent="0.25">
      <c r="B3721" s="4" t="e">
        <f ca="1">MATCH(Table6[POINTER],MG_3[Column3],0)</f>
        <v>#N/A</v>
      </c>
      <c r="C372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stabillokenkohighwinnerkuning864pc</v>
      </c>
      <c r="D3721" t="s">
        <v>4176</v>
      </c>
      <c r="E3721" s="1" t="s">
        <v>3657</v>
      </c>
      <c r="F3721">
        <v>5</v>
      </c>
      <c r="G3721" t="s">
        <v>3813</v>
      </c>
      <c r="H3721" s="4">
        <f ca="1">_xlfn.IFNA(SUMIF(MG_3[Column3],Table6[POINTER],MG_3[TOTAL]),"")</f>
        <v>0</v>
      </c>
      <c r="I3721" s="4">
        <f ca="1">SUM(Table6[[#This Row],[AWAL]],Table6[[#This Row],[M_3]])</f>
        <v>5</v>
      </c>
    </row>
    <row r="3722" spans="2:9" hidden="1" x14ac:dyDescent="0.25">
      <c r="B3722" s="4" t="e">
        <f ca="1">MATCH(Table6[POINTER],MG_3[Column3],0)</f>
        <v>#N/A</v>
      </c>
      <c r="C372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stabillozrm2h103k600pcs</v>
      </c>
      <c r="D3722" t="s">
        <v>4177</v>
      </c>
      <c r="E3722" s="1" t="s">
        <v>3429</v>
      </c>
      <c r="F3722">
        <v>7</v>
      </c>
      <c r="G3722" t="s">
        <v>3813</v>
      </c>
      <c r="H3722" s="4">
        <f ca="1">_xlfn.IFNA(SUMIF(MG_3[Column3],Table6[POINTER],MG_3[TOTAL]),"")</f>
        <v>0</v>
      </c>
      <c r="I3722" s="4">
        <f ca="1">SUM(Table6[[#This Row],[AWAL]],Table6[[#This Row],[M_3]])</f>
        <v>7</v>
      </c>
    </row>
    <row r="3723" spans="2:9" hidden="1" x14ac:dyDescent="0.25">
      <c r="B3723" s="4" t="e">
        <f ca="1">MATCH(Table6[POINTER],MG_3[Column3],0)</f>
        <v>#N/A</v>
      </c>
      <c r="C372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stampplatedaterkenkos68lunas20lsn</v>
      </c>
      <c r="D3723" t="s">
        <v>4178</v>
      </c>
      <c r="E3723" s="1" t="s">
        <v>3532</v>
      </c>
      <c r="F3723">
        <v>0</v>
      </c>
      <c r="G3723" t="s">
        <v>3813</v>
      </c>
      <c r="H3723" s="4">
        <f ca="1">_xlfn.IFNA(SUMIF(MG_3[Column3],Table6[POINTER],MG_3[TOTAL]),"")</f>
        <v>0</v>
      </c>
      <c r="I3723" s="4">
        <f ca="1">SUM(Table6[[#This Row],[AWAL]],Table6[[#This Row],[M_3]])</f>
        <v>0</v>
      </c>
    </row>
    <row r="3724" spans="2:9" hidden="1" x14ac:dyDescent="0.25">
      <c r="B3724" s="4" t="e">
        <f ca="1">MATCH(Table6[POINTER],MG_3[Column3],0)</f>
        <v>#N/A</v>
      </c>
      <c r="C372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stampadjkno1216pcs</v>
      </c>
      <c r="D3724" t="s">
        <v>4179</v>
      </c>
      <c r="E3724" s="1" t="s">
        <v>3636</v>
      </c>
      <c r="F3724">
        <v>0</v>
      </c>
      <c r="G3724" t="s">
        <v>3813</v>
      </c>
      <c r="H3724" s="4">
        <f ca="1">_xlfn.IFNA(SUMIF(MG_3[Column3],Table6[POINTER],MG_3[TOTAL]),"")</f>
        <v>0</v>
      </c>
      <c r="I3724" s="4">
        <f ca="1">SUM(Table6[[#This Row],[AWAL]],Table6[[#This Row],[M_3]])</f>
        <v>0</v>
      </c>
    </row>
    <row r="3725" spans="2:9" hidden="1" x14ac:dyDescent="0.25">
      <c r="B3725" s="4" t="e">
        <f ca="1">MATCH(Table6[POINTER],MG_3[Column3],0)</f>
        <v>#N/A</v>
      </c>
      <c r="C372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stampadjkno2144pc</v>
      </c>
      <c r="D3725" t="s">
        <v>4180</v>
      </c>
      <c r="E3725" s="1" t="s">
        <v>3312</v>
      </c>
      <c r="F3725">
        <v>0</v>
      </c>
      <c r="G3725" t="s">
        <v>3813</v>
      </c>
      <c r="H3725" s="4">
        <f ca="1">_xlfn.IFNA(SUMIF(MG_3[Column3],Table6[POINTER],MG_3[TOTAL]),"")</f>
        <v>0</v>
      </c>
      <c r="I3725" s="4">
        <f ca="1">SUM(Table6[[#This Row],[AWAL]],Table6[[#This Row],[M_3]])</f>
        <v>0</v>
      </c>
    </row>
    <row r="3726" spans="2:9" hidden="1" x14ac:dyDescent="0.25">
      <c r="B3726" s="4" t="e">
        <f ca="1">MATCH(Table6[POINTER],MG_3[Column3],0)</f>
        <v>#N/A</v>
      </c>
      <c r="C372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stampadkenkono018lsn</v>
      </c>
      <c r="D3726" t="s">
        <v>4181</v>
      </c>
      <c r="E3726" s="1" t="s">
        <v>3481</v>
      </c>
      <c r="F3726">
        <v>0</v>
      </c>
      <c r="G3726" t="s">
        <v>3813</v>
      </c>
      <c r="H3726" s="4">
        <f ca="1">_xlfn.IFNA(SUMIF(MG_3[Column3],Table6[POINTER],MG_3[TOTAL]),"")</f>
        <v>0</v>
      </c>
      <c r="I3726" s="4">
        <f ca="1">SUM(Table6[[#This Row],[AWAL]],Table6[[#This Row],[M_3]])</f>
        <v>0</v>
      </c>
    </row>
    <row r="3727" spans="2:9" hidden="1" x14ac:dyDescent="0.25">
      <c r="B3727" s="4" t="e">
        <f ca="1">MATCH(Table6[POINTER],MG_3[Column3],0)</f>
        <v>#N/A</v>
      </c>
      <c r="C372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staplerhd10cljk20ls</v>
      </c>
      <c r="D3727" t="s">
        <v>4182</v>
      </c>
      <c r="E3727" s="1" t="s">
        <v>3309</v>
      </c>
      <c r="F3727">
        <v>0</v>
      </c>
      <c r="G3727" t="s">
        <v>3813</v>
      </c>
      <c r="H3727" s="4">
        <f ca="1">_xlfn.IFNA(SUMIF(MG_3[Column3],Table6[POINTER],MG_3[TOTAL]),"")</f>
        <v>0</v>
      </c>
      <c r="I3727" s="4">
        <f ca="1">SUM(Table6[[#This Row],[AWAL]],Table6[[#This Row],[M_3]])</f>
        <v>0</v>
      </c>
    </row>
    <row r="3728" spans="2:9" hidden="1" x14ac:dyDescent="0.25">
      <c r="B3728" s="4" t="e">
        <f ca="1">MATCH(Table6[POINTER],MG_3[Column3],0)</f>
        <v>#N/A</v>
      </c>
      <c r="C372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staplerhd50cl10ls</v>
      </c>
      <c r="D3728" t="s">
        <v>4183</v>
      </c>
      <c r="E3728" s="1" t="s">
        <v>3379</v>
      </c>
      <c r="F3728">
        <v>0</v>
      </c>
      <c r="G3728" t="s">
        <v>3813</v>
      </c>
      <c r="H3728" s="4">
        <f ca="1">_xlfn.IFNA(SUMIF(MG_3[Column3],Table6[POINTER],MG_3[TOTAL]),"")</f>
        <v>0</v>
      </c>
      <c r="I3728" s="4">
        <f ca="1">SUM(Table6[[#This Row],[AWAL]],Table6[[#This Row],[M_3]])</f>
        <v>0</v>
      </c>
    </row>
    <row r="3729" spans="2:9" hidden="1" x14ac:dyDescent="0.25">
      <c r="B3729" s="4" t="e">
        <f ca="1">MATCH(Table6[POINTER],MG_3[Column3],0)</f>
        <v>#N/A</v>
      </c>
      <c r="C372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staplerjkhd5010ls</v>
      </c>
      <c r="D3729" t="s">
        <v>4184</v>
      </c>
      <c r="E3729" s="1" t="s">
        <v>3379</v>
      </c>
      <c r="F3729">
        <v>0</v>
      </c>
      <c r="G3729" t="s">
        <v>3813</v>
      </c>
      <c r="H3729" s="4">
        <f ca="1">_xlfn.IFNA(SUMIF(MG_3[Column3],Table6[POINTER],MG_3[TOTAL]),"")</f>
        <v>0</v>
      </c>
      <c r="I3729" s="4">
        <f ca="1">SUM(Table6[[#This Row],[AWAL]],Table6[[#This Row],[M_3]])</f>
        <v>0</v>
      </c>
    </row>
    <row r="3730" spans="2:9" hidden="1" x14ac:dyDescent="0.25">
      <c r="B3730" s="4" t="e">
        <f ca="1">MATCH(Table6[POINTER],MG_3[Column3],0)</f>
        <v>#N/A</v>
      </c>
      <c r="C373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staplerjkhd1020lsn</v>
      </c>
      <c r="D3730" t="s">
        <v>4185</v>
      </c>
      <c r="E3730" s="1" t="s">
        <v>3532</v>
      </c>
      <c r="F3730">
        <v>0</v>
      </c>
      <c r="G3730" t="s">
        <v>3813</v>
      </c>
      <c r="H3730" s="4">
        <f ca="1">_xlfn.IFNA(SUMIF(MG_3[Column3],Table6[POINTER],MG_3[TOTAL]),"")</f>
        <v>0</v>
      </c>
      <c r="I3730" s="4">
        <f ca="1">SUM(Table6[[#This Row],[AWAL]],Table6[[#This Row],[M_3]])</f>
        <v>0</v>
      </c>
    </row>
    <row r="3731" spans="2:9" hidden="1" x14ac:dyDescent="0.25">
      <c r="B3731" s="4">
        <f ca="1">MATCH(Table6[POINTER],MG_3[Column3],0)</f>
        <v>137</v>
      </c>
      <c r="C373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staplerjkhd10m25lsn</v>
      </c>
      <c r="D3731" t="s">
        <v>4186</v>
      </c>
      <c r="E3731" s="1" t="s">
        <v>3746</v>
      </c>
      <c r="F3731">
        <v>0</v>
      </c>
      <c r="G3731" t="s">
        <v>3813</v>
      </c>
      <c r="H3731" s="4">
        <f ca="1">_xlfn.IFNA(SUMIF(MG_3[Column3],Table6[POINTER],MG_3[TOTAL]),"")</f>
        <v>2</v>
      </c>
      <c r="I3731" s="4">
        <f ca="1">SUM(Table6[[#This Row],[AWAL]],Table6[[#This Row],[M_3]])</f>
        <v>2</v>
      </c>
    </row>
    <row r="3732" spans="2:9" hidden="1" x14ac:dyDescent="0.25">
      <c r="B3732" s="4" t="e">
        <f ca="1">MATCH(Table6[POINTER],MG_3[Column3],0)</f>
        <v>#N/A</v>
      </c>
      <c r="C373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staplerjkhd12a1312pcs</v>
      </c>
      <c r="D3732" t="s">
        <v>4187</v>
      </c>
      <c r="E3732" s="1" t="s">
        <v>3591</v>
      </c>
      <c r="F3732">
        <v>0</v>
      </c>
      <c r="G3732" t="s">
        <v>3813</v>
      </c>
      <c r="H3732" s="4">
        <f ca="1">_xlfn.IFNA(SUMIF(MG_3[Column3],Table6[POINTER],MG_3[TOTAL]),"")</f>
        <v>0</v>
      </c>
      <c r="I3732" s="4">
        <f ca="1">SUM(Table6[[#This Row],[AWAL]],Table6[[#This Row],[M_3]])</f>
        <v>0</v>
      </c>
    </row>
    <row r="3733" spans="2:9" hidden="1" x14ac:dyDescent="0.25">
      <c r="B3733" s="4" t="e">
        <f ca="1">MATCH(Table6[POINTER],MG_3[Column3],0)</f>
        <v>#N/A</v>
      </c>
      <c r="C373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staplerjkhd12n1312pcs</v>
      </c>
      <c r="D3733" t="s">
        <v>4188</v>
      </c>
      <c r="E3733" s="1" t="s">
        <v>3591</v>
      </c>
      <c r="F3733">
        <v>0</v>
      </c>
      <c r="G3733" t="s">
        <v>3813</v>
      </c>
      <c r="H3733" s="4">
        <f ca="1">_xlfn.IFNA(SUMIF(MG_3[Column3],Table6[POINTER],MG_3[TOTAL]),"")</f>
        <v>0</v>
      </c>
      <c r="I3733" s="4">
        <f ca="1">SUM(Table6[[#This Row],[AWAL]],Table6[[#This Row],[M_3]])</f>
        <v>0</v>
      </c>
    </row>
    <row r="3734" spans="2:9" hidden="1" x14ac:dyDescent="0.25">
      <c r="B3734" s="4" t="e">
        <f ca="1">MATCH(Table6[POINTER],MG_3[Column3],0)</f>
        <v>#N/A</v>
      </c>
      <c r="C373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staplerjkhd50120pcs</v>
      </c>
      <c r="D3734" t="s">
        <v>4189</v>
      </c>
      <c r="E3734" s="1" t="s">
        <v>3313</v>
      </c>
      <c r="F3734">
        <v>0</v>
      </c>
      <c r="G3734" t="s">
        <v>3813</v>
      </c>
      <c r="H3734" s="4">
        <f ca="1">_xlfn.IFNA(SUMIF(MG_3[Column3],Table6[POINTER],MG_3[TOTAL]),"")</f>
        <v>0</v>
      </c>
      <c r="I3734" s="4">
        <f ca="1">SUM(Table6[[#This Row],[AWAL]],Table6[[#This Row],[M_3]])</f>
        <v>0</v>
      </c>
    </row>
    <row r="3735" spans="2:9" hidden="1" x14ac:dyDescent="0.25">
      <c r="B3735" s="4" t="e">
        <f ca="1">MATCH(Table6[POINTER],MG_3[Column3],0)</f>
        <v>#N/A</v>
      </c>
      <c r="C373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staplerkenko12l246pc</v>
      </c>
      <c r="D3735" t="s">
        <v>4190</v>
      </c>
      <c r="E3735" s="1" t="s">
        <v>4313</v>
      </c>
      <c r="F3735">
        <v>0</v>
      </c>
      <c r="G3735" t="s">
        <v>3813</v>
      </c>
      <c r="H3735" s="4">
        <f ca="1">_xlfn.IFNA(SUMIF(MG_3[Column3],Table6[POINTER],MG_3[TOTAL]),"")</f>
        <v>0</v>
      </c>
      <c r="I3735" s="4">
        <f ca="1">SUM(Table6[[#This Row],[AWAL]],Table6[[#This Row],[M_3]])</f>
        <v>0</v>
      </c>
    </row>
    <row r="3736" spans="2:9" hidden="1" x14ac:dyDescent="0.25">
      <c r="B3736" s="4" t="e">
        <f ca="1">MATCH(Table6[POINTER],MG_3[Column3],0)</f>
        <v>#N/A</v>
      </c>
      <c r="C373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staplerkenko12n136pc</v>
      </c>
      <c r="D3736" t="s">
        <v>4191</v>
      </c>
      <c r="E3736" s="1" t="s">
        <v>4313</v>
      </c>
      <c r="F3736">
        <v>0</v>
      </c>
      <c r="G3736" t="s">
        <v>3813</v>
      </c>
      <c r="H3736" s="4">
        <f ca="1">_xlfn.IFNA(SUMIF(MG_3[Column3],Table6[POINTER],MG_3[TOTAL]),"")</f>
        <v>0</v>
      </c>
      <c r="I3736" s="4">
        <f ca="1">SUM(Table6[[#This Row],[AWAL]],Table6[[#This Row],[M_3]])</f>
        <v>0</v>
      </c>
    </row>
    <row r="3737" spans="2:9" hidden="1" x14ac:dyDescent="0.25">
      <c r="B3737" s="4" t="e">
        <f ca="1">MATCH(Table6[POINTER],MG_3[Column3],0)</f>
        <v>#N/A</v>
      </c>
      <c r="C373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staplerkenko12n246pcs</v>
      </c>
      <c r="D3737" t="s">
        <v>4192</v>
      </c>
      <c r="E3737" s="1" t="s">
        <v>4314</v>
      </c>
      <c r="F3737">
        <v>0</v>
      </c>
      <c r="G3737" t="s">
        <v>3813</v>
      </c>
      <c r="H3737" s="4">
        <f ca="1">_xlfn.IFNA(SUMIF(MG_3[Column3],Table6[POINTER],MG_3[TOTAL]),"")</f>
        <v>0</v>
      </c>
      <c r="I3737" s="4">
        <f ca="1">SUM(Table6[[#This Row],[AWAL]],Table6[[#This Row],[M_3]])</f>
        <v>0</v>
      </c>
    </row>
    <row r="3738" spans="2:9" hidden="1" x14ac:dyDescent="0.25">
      <c r="B3738" s="4" t="e">
        <f ca="1">MATCH(Table6[POINTER],MG_3[Column3],0)</f>
        <v>#N/A</v>
      </c>
      <c r="C373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staplerkenkohd50oj10ls</v>
      </c>
      <c r="D3738" t="s">
        <v>4193</v>
      </c>
      <c r="E3738" s="1" t="s">
        <v>3379</v>
      </c>
      <c r="F3738">
        <v>0</v>
      </c>
      <c r="G3738" t="s">
        <v>3813</v>
      </c>
      <c r="H3738" s="4">
        <f ca="1">_xlfn.IFNA(SUMIF(MG_3[Column3],Table6[POINTER],MG_3[TOTAL]),"")</f>
        <v>0</v>
      </c>
      <c r="I3738" s="4">
        <f ca="1">SUM(Table6[[#This Row],[AWAL]],Table6[[#This Row],[M_3]])</f>
        <v>0</v>
      </c>
    </row>
    <row r="3739" spans="2:9" hidden="1" x14ac:dyDescent="0.25">
      <c r="B3739" s="4" t="e">
        <f ca="1">MATCH(Table6[POINTER],MG_3[Column3],0)</f>
        <v>#N/A</v>
      </c>
      <c r="C373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staplerkenkohd1020lsn</v>
      </c>
      <c r="D3739" t="s">
        <v>4194</v>
      </c>
      <c r="E3739" s="1" t="s">
        <v>3532</v>
      </c>
      <c r="F3739">
        <v>0</v>
      </c>
      <c r="G3739" t="s">
        <v>3813</v>
      </c>
      <c r="H3739" s="4">
        <f ca="1">_xlfn.IFNA(SUMIF(MG_3[Column3],Table6[POINTER],MG_3[TOTAL]),"")</f>
        <v>0</v>
      </c>
      <c r="I3739" s="4">
        <f ca="1">SUM(Table6[[#This Row],[AWAL]],Table6[[#This Row],[M_3]])</f>
        <v>0</v>
      </c>
    </row>
    <row r="3740" spans="2:9" x14ac:dyDescent="0.25">
      <c r="B3740" s="4">
        <f ca="1">MATCH(Table6[POINTER],MG_3[Column3],0)</f>
        <v>27</v>
      </c>
      <c r="C374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staplerkenkohd10d20lsn</v>
      </c>
      <c r="D3740" t="s">
        <v>4195</v>
      </c>
      <c r="E3740" s="1" t="s">
        <v>3532</v>
      </c>
      <c r="F3740">
        <v>0</v>
      </c>
      <c r="G3740" t="s">
        <v>3813</v>
      </c>
      <c r="H3740" s="4">
        <f ca="1">_xlfn.IFNA(SUMIF(MG_3[Column3],Table6[POINTER],MG_3[TOTAL]),"")</f>
        <v>2</v>
      </c>
      <c r="I3740" s="4">
        <f ca="1">SUM(Table6[[#This Row],[AWAL]],Table6[[#This Row],[M_3]])</f>
        <v>2</v>
      </c>
    </row>
    <row r="3741" spans="2:9" x14ac:dyDescent="0.25">
      <c r="B3741" s="4">
        <f ca="1">MATCH(Table6[POINTER],MG_3[Column3],0)</f>
        <v>8</v>
      </c>
      <c r="C374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staplerkenkohd10smini25lsn</v>
      </c>
      <c r="D3741" t="s">
        <v>4196</v>
      </c>
      <c r="E3741" s="1" t="s">
        <v>3746</v>
      </c>
      <c r="F3741">
        <v>0</v>
      </c>
      <c r="G3741" t="s">
        <v>3813</v>
      </c>
      <c r="H3741" s="4">
        <f ca="1">_xlfn.IFNA(SUMIF(MG_3[Column3],Table6[POINTER],MG_3[TOTAL]),"")</f>
        <v>1</v>
      </c>
      <c r="I3741" s="4">
        <f ca="1">SUM(Table6[[#This Row],[AWAL]],Table6[[#This Row],[M_3]])</f>
        <v>1</v>
      </c>
    </row>
    <row r="3742" spans="2:9" x14ac:dyDescent="0.25">
      <c r="B3742" s="4">
        <f ca="1">MATCH(Table6[POINTER],MG_3[Column3],0)</f>
        <v>27</v>
      </c>
      <c r="C374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staplerkenkohd10d20lsn</v>
      </c>
      <c r="D3742" t="s">
        <v>4197</v>
      </c>
      <c r="E3742" s="1" t="s">
        <v>3532</v>
      </c>
      <c r="F3742">
        <v>0</v>
      </c>
      <c r="G3742" t="s">
        <v>3813</v>
      </c>
      <c r="H3742" s="4">
        <f ca="1">_xlfn.IFNA(SUMIF(MG_3[Column3],Table6[POINTER],MG_3[TOTAL]),"")</f>
        <v>2</v>
      </c>
      <c r="I3742" s="4">
        <f ca="1">SUM(Table6[[#This Row],[AWAL]],Table6[[#This Row],[M_3]])</f>
        <v>2</v>
      </c>
    </row>
    <row r="3743" spans="2:9" hidden="1" x14ac:dyDescent="0.25">
      <c r="B3743" s="4" t="e">
        <f ca="1">MATCH(Table6[POINTER],MG_3[Column3],0)</f>
        <v>#N/A</v>
      </c>
      <c r="C374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staplerkenkohd50120pcs</v>
      </c>
      <c r="D3743" t="s">
        <v>4198</v>
      </c>
      <c r="E3743" s="1" t="s">
        <v>3313</v>
      </c>
      <c r="F3743">
        <v>0</v>
      </c>
      <c r="G3743" t="s">
        <v>3813</v>
      </c>
      <c r="H3743" s="4">
        <f ca="1">_xlfn.IFNA(SUMIF(MG_3[Column3],Table6[POINTER],MG_3[TOTAL]),"")</f>
        <v>0</v>
      </c>
      <c r="I3743" s="4">
        <f ca="1">SUM(Table6[[#This Row],[AWAL]],Table6[[#This Row],[M_3]])</f>
        <v>0</v>
      </c>
    </row>
    <row r="3744" spans="2:9" hidden="1" x14ac:dyDescent="0.25">
      <c r="B3744" s="4" t="e">
        <f ca="1">MATCH(Table6[POINTER],MG_3[Column3],0)</f>
        <v>#N/A</v>
      </c>
      <c r="C374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stipjk107animal50box</v>
      </c>
      <c r="D3744" t="s">
        <v>4199</v>
      </c>
      <c r="E3744" s="1" t="s">
        <v>4315</v>
      </c>
      <c r="F3744">
        <v>0</v>
      </c>
      <c r="G3744" t="s">
        <v>3813</v>
      </c>
      <c r="H3744" s="4">
        <f ca="1">_xlfn.IFNA(SUMIF(MG_3[Column3],Table6[POINTER],MG_3[TOTAL]),"")</f>
        <v>0</v>
      </c>
      <c r="I3744" s="4">
        <f ca="1">SUM(Table6[[#This Row],[AWAL]],Table6[[#This Row],[M_3]])</f>
        <v>0</v>
      </c>
    </row>
    <row r="3745" spans="2:9" hidden="1" x14ac:dyDescent="0.25">
      <c r="B3745" s="4" t="e">
        <f ca="1">MATCH(Table6[POINTER],MG_3[Column3],0)</f>
        <v>#N/A</v>
      </c>
      <c r="C374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stipjk20ht50box</v>
      </c>
      <c r="D3745" t="s">
        <v>4200</v>
      </c>
      <c r="E3745" s="1" t="s">
        <v>4315</v>
      </c>
      <c r="F3745">
        <v>3</v>
      </c>
      <c r="G3745" t="s">
        <v>3813</v>
      </c>
      <c r="H3745" s="4">
        <f ca="1">_xlfn.IFNA(SUMIF(MG_3[Column3],Table6[POINTER],MG_3[TOTAL]),"")</f>
        <v>0</v>
      </c>
      <c r="I3745" s="4">
        <f ca="1">SUM(Table6[[#This Row],[AWAL]],Table6[[#This Row],[M_3]])</f>
        <v>3</v>
      </c>
    </row>
    <row r="3746" spans="2:9" hidden="1" x14ac:dyDescent="0.25">
      <c r="B3746" s="4" t="e">
        <f ca="1">MATCH(Table6[POINTER],MG_3[Column3],0)</f>
        <v>#N/A</v>
      </c>
      <c r="C374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stipjk20p50box</v>
      </c>
      <c r="D3746" t="s">
        <v>4201</v>
      </c>
      <c r="E3746" s="1" t="s">
        <v>4315</v>
      </c>
      <c r="F3746">
        <v>0</v>
      </c>
      <c r="G3746" t="s">
        <v>3813</v>
      </c>
      <c r="H3746" s="4">
        <f ca="1">_xlfn.IFNA(SUMIF(MG_3[Column3],Table6[POINTER],MG_3[TOTAL]),"")</f>
        <v>0</v>
      </c>
      <c r="I3746" s="4">
        <f ca="1">SUM(Table6[[#This Row],[AWAL]],Table6[[#This Row],[M_3]])</f>
        <v>0</v>
      </c>
    </row>
    <row r="3747" spans="2:9" hidden="1" x14ac:dyDescent="0.25">
      <c r="B3747" s="4" t="e">
        <f ca="1">MATCH(Table6[POINTER],MG_3[Column3],0)</f>
        <v>#N/A</v>
      </c>
      <c r="C374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stipjk30p50box</v>
      </c>
      <c r="D3747" t="s">
        <v>4202</v>
      </c>
      <c r="E3747" s="1" t="s">
        <v>4315</v>
      </c>
      <c r="F3747">
        <v>0</v>
      </c>
      <c r="G3747" t="s">
        <v>3813</v>
      </c>
      <c r="H3747" s="4">
        <f ca="1">_xlfn.IFNA(SUMIF(MG_3[Column3],Table6[POINTER],MG_3[TOTAL]),"")</f>
        <v>0</v>
      </c>
      <c r="I3747" s="4">
        <f ca="1">SUM(Table6[[#This Row],[AWAL]],Table6[[#This Row],[M_3]])</f>
        <v>0</v>
      </c>
    </row>
    <row r="3748" spans="2:9" hidden="1" x14ac:dyDescent="0.25">
      <c r="B3748" s="4" t="e">
        <f ca="1">MATCH(Table6[POINTER],MG_3[Column3],0)</f>
        <v>#N/A</v>
      </c>
      <c r="C374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stipjk30ht50box</v>
      </c>
      <c r="D3748" t="s">
        <v>4203</v>
      </c>
      <c r="E3748" s="1" t="s">
        <v>4315</v>
      </c>
      <c r="F3748">
        <v>2</v>
      </c>
      <c r="G3748" t="s">
        <v>3813</v>
      </c>
      <c r="H3748" s="4">
        <f ca="1">_xlfn.IFNA(SUMIF(MG_3[Column3],Table6[POINTER],MG_3[TOTAL]),"")</f>
        <v>0</v>
      </c>
      <c r="I3748" s="4">
        <f ca="1">SUM(Table6[[#This Row],[AWAL]],Table6[[#This Row],[M_3]])</f>
        <v>2</v>
      </c>
    </row>
    <row r="3749" spans="2:9" hidden="1" x14ac:dyDescent="0.25">
      <c r="B3749" s="4" t="e">
        <f ca="1">MATCH(Table6[POINTER],MG_3[Column3],0)</f>
        <v>#N/A</v>
      </c>
      <c r="C374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stipjk40ht50box</v>
      </c>
      <c r="D3749" t="s">
        <v>4204</v>
      </c>
      <c r="E3749" s="1" t="s">
        <v>4315</v>
      </c>
      <c r="F3749">
        <v>0</v>
      </c>
      <c r="G3749" t="s">
        <v>3813</v>
      </c>
      <c r="H3749" s="4">
        <f ca="1">_xlfn.IFNA(SUMIF(MG_3[Column3],Table6[POINTER],MG_3[TOTAL]),"")</f>
        <v>0</v>
      </c>
      <c r="I3749" s="4">
        <f ca="1">SUM(Table6[[#This Row],[AWAL]],Table6[[#This Row],[M_3]])</f>
        <v>0</v>
      </c>
    </row>
    <row r="3750" spans="2:9" hidden="1" x14ac:dyDescent="0.25">
      <c r="B3750" s="4" t="e">
        <f ca="1">MATCH(Table6[POINTER],MG_3[Column3],0)</f>
        <v>#N/A</v>
      </c>
      <c r="C375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stipjk40p50box</v>
      </c>
      <c r="D3750" t="s">
        <v>4205</v>
      </c>
      <c r="E3750" s="1" t="s">
        <v>4315</v>
      </c>
      <c r="F3750">
        <v>0</v>
      </c>
      <c r="G3750" t="s">
        <v>3813</v>
      </c>
      <c r="H3750" s="4">
        <f ca="1">_xlfn.IFNA(SUMIF(MG_3[Column3],Table6[POINTER],MG_3[TOTAL]),"")</f>
        <v>0</v>
      </c>
      <c r="I3750" s="4">
        <f ca="1">SUM(Table6[[#This Row],[AWAL]],Table6[[#This Row],[M_3]])</f>
        <v>0</v>
      </c>
    </row>
    <row r="3751" spans="2:9" hidden="1" x14ac:dyDescent="0.25">
      <c r="B3751" s="4" t="e">
        <f ca="1">MATCH(Table6[POINTER],MG_3[Column3],0)</f>
        <v>#N/A</v>
      </c>
      <c r="C375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stipjk40warna50box</v>
      </c>
      <c r="D3751" t="s">
        <v>4206</v>
      </c>
      <c r="E3751" s="1" t="s">
        <v>4315</v>
      </c>
      <c r="F3751">
        <v>1</v>
      </c>
      <c r="G3751" t="s">
        <v>3813</v>
      </c>
      <c r="H3751" s="4">
        <f ca="1">_xlfn.IFNA(SUMIF(MG_3[Column3],Table6[POINTER],MG_3[TOTAL]),"")</f>
        <v>0</v>
      </c>
      <c r="I3751" s="4">
        <f ca="1">SUM(Table6[[#This Row],[AWAL]],Table6[[#This Row],[M_3]])</f>
        <v>1</v>
      </c>
    </row>
    <row r="3752" spans="2:9" hidden="1" x14ac:dyDescent="0.25">
      <c r="B3752" s="4" t="e">
        <f ca="1">MATCH(Table6[POINTER],MG_3[Column3],0)</f>
        <v>#N/A</v>
      </c>
      <c r="C375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stipjk526b2050box</v>
      </c>
      <c r="D3752" t="s">
        <v>4207</v>
      </c>
      <c r="E3752" s="1" t="s">
        <v>4315</v>
      </c>
      <c r="F3752">
        <v>0</v>
      </c>
      <c r="G3752" t="s">
        <v>3813</v>
      </c>
      <c r="H3752" s="4">
        <f ca="1">_xlfn.IFNA(SUMIF(MG_3[Column3],Table6[POINTER],MG_3[TOTAL]),"")</f>
        <v>0</v>
      </c>
      <c r="I3752" s="4">
        <f ca="1">SUM(Table6[[#This Row],[AWAL]],Table6[[#This Row],[M_3]])</f>
        <v>0</v>
      </c>
    </row>
    <row r="3753" spans="2:9" hidden="1" x14ac:dyDescent="0.25">
      <c r="B3753" s="4" t="e">
        <f ca="1">MATCH(Table6[POINTER],MG_3[Column3],0)</f>
        <v>#N/A</v>
      </c>
      <c r="C375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stipjk526b40p50box</v>
      </c>
      <c r="D3753" t="s">
        <v>4208</v>
      </c>
      <c r="E3753" s="1" t="s">
        <v>4315</v>
      </c>
      <c r="F3753">
        <v>0</v>
      </c>
      <c r="G3753" t="s">
        <v>3813</v>
      </c>
      <c r="H3753" s="4">
        <f ca="1">_xlfn.IFNA(SUMIF(MG_3[Column3],Table6[POINTER],MG_3[TOTAL]),"")</f>
        <v>0</v>
      </c>
      <c r="I3753" s="4">
        <f ca="1">SUM(Table6[[#This Row],[AWAL]],Table6[[#This Row],[M_3]])</f>
        <v>0</v>
      </c>
    </row>
    <row r="3754" spans="2:9" hidden="1" x14ac:dyDescent="0.25">
      <c r="B3754" s="4" t="e">
        <f ca="1">MATCH(Table6[POINTER],MG_3[Column3],0)</f>
        <v>#N/A</v>
      </c>
      <c r="C375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stipjker11050box</v>
      </c>
      <c r="D3754" t="s">
        <v>4209</v>
      </c>
      <c r="E3754" s="1" t="s">
        <v>4315</v>
      </c>
      <c r="F3754">
        <v>0</v>
      </c>
      <c r="G3754" t="s">
        <v>3813</v>
      </c>
      <c r="H3754" s="4">
        <f ca="1">_xlfn.IFNA(SUMIF(MG_3[Column3],Table6[POINTER],MG_3[TOTAL]),"")</f>
        <v>0</v>
      </c>
      <c r="I3754" s="4">
        <f ca="1">SUM(Table6[[#This Row],[AWAL]],Table6[[#This Row],[M_3]])</f>
        <v>0</v>
      </c>
    </row>
    <row r="3755" spans="2:9" hidden="1" x14ac:dyDescent="0.25">
      <c r="B3755" s="4" t="e">
        <f ca="1">MATCH(Table6[POINTER],MG_3[Column3],0)</f>
        <v>#N/A</v>
      </c>
      <c r="C375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stipjkpenmer01144ls</v>
      </c>
      <c r="D3755" t="s">
        <v>4210</v>
      </c>
      <c r="E3755" s="1" t="s">
        <v>3359</v>
      </c>
      <c r="F3755">
        <v>6</v>
      </c>
      <c r="G3755" t="s">
        <v>3813</v>
      </c>
      <c r="H3755" s="4">
        <f ca="1">_xlfn.IFNA(SUMIF(MG_3[Column3],Table6[POINTER],MG_3[TOTAL]),"")</f>
        <v>0</v>
      </c>
      <c r="I3755" s="4">
        <f ca="1">SUM(Table6[[#This Row],[AWAL]],Table6[[#This Row],[M_3]])</f>
        <v>6</v>
      </c>
    </row>
    <row r="3756" spans="2:9" hidden="1" x14ac:dyDescent="0.25">
      <c r="B3756" s="4" t="e">
        <f ca="1">MATCH(Table6[POINTER],MG_3[Column3],0)</f>
        <v>#N/A</v>
      </c>
      <c r="C375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stipkenko20ht50</v>
      </c>
      <c r="D3756" t="s">
        <v>4211</v>
      </c>
      <c r="E3756" s="1">
        <v>50</v>
      </c>
      <c r="F3756">
        <v>0</v>
      </c>
      <c r="G3756" t="s">
        <v>3813</v>
      </c>
      <c r="H3756" s="4">
        <f ca="1">_xlfn.IFNA(SUMIF(MG_3[Column3],Table6[POINTER],MG_3[TOTAL]),"")</f>
        <v>0</v>
      </c>
      <c r="I3756" s="4">
        <f ca="1">SUM(Table6[[#This Row],[AWAL]],Table6[[#This Row],[M_3]])</f>
        <v>0</v>
      </c>
    </row>
    <row r="3757" spans="2:9" hidden="1" x14ac:dyDescent="0.25">
      <c r="B3757" s="4" t="e">
        <f ca="1">MATCH(Table6[POINTER],MG_3[Column3],0)</f>
        <v>#N/A</v>
      </c>
      <c r="C375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stipkenko20putih50</v>
      </c>
      <c r="D3757" t="s">
        <v>4212</v>
      </c>
      <c r="E3757" s="1">
        <v>50</v>
      </c>
      <c r="F3757">
        <v>0</v>
      </c>
      <c r="G3757" t="s">
        <v>3813</v>
      </c>
      <c r="H3757" s="4">
        <f ca="1">_xlfn.IFNA(SUMIF(MG_3[Column3],Table6[POINTER],MG_3[TOTAL]),"")</f>
        <v>0</v>
      </c>
      <c r="I3757" s="4">
        <f ca="1">SUM(Table6[[#This Row],[AWAL]],Table6[[#This Row],[M_3]])</f>
        <v>0</v>
      </c>
    </row>
    <row r="3758" spans="2:9" hidden="1" x14ac:dyDescent="0.25">
      <c r="B3758" s="4" t="e">
        <f ca="1">MATCH(Table6[POINTER],MG_3[Column3],0)</f>
        <v>#N/A</v>
      </c>
      <c r="C375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stipkenko40hitam50</v>
      </c>
      <c r="D3758" t="s">
        <v>4213</v>
      </c>
      <c r="E3758" s="1">
        <v>50</v>
      </c>
      <c r="F3758">
        <v>0</v>
      </c>
      <c r="G3758" t="s">
        <v>3813</v>
      </c>
      <c r="H3758" s="4">
        <f ca="1">_xlfn.IFNA(SUMIF(MG_3[Column3],Table6[POINTER],MG_3[TOTAL]),"")</f>
        <v>0</v>
      </c>
      <c r="I3758" s="4">
        <f ca="1">SUM(Table6[[#This Row],[AWAL]],Table6[[#This Row],[M_3]])</f>
        <v>0</v>
      </c>
    </row>
    <row r="3759" spans="2:9" hidden="1" x14ac:dyDescent="0.25">
      <c r="B3759" s="4" t="e">
        <f ca="1">MATCH(Table6[POINTER],MG_3[Column3],0)</f>
        <v>#N/A</v>
      </c>
      <c r="C375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stipkenko40putih50</v>
      </c>
      <c r="D3759" t="s">
        <v>4214</v>
      </c>
      <c r="E3759" s="1">
        <v>50</v>
      </c>
      <c r="F3759">
        <v>0</v>
      </c>
      <c r="G3759" t="s">
        <v>3813</v>
      </c>
      <c r="H3759" s="4">
        <f ca="1">_xlfn.IFNA(SUMIF(MG_3[Column3],Table6[POINTER],MG_3[TOTAL]),"")</f>
        <v>0</v>
      </c>
      <c r="I3759" s="4">
        <f ca="1">SUM(Table6[[#This Row],[AWAL]],Table6[[#This Row],[M_3]])</f>
        <v>0</v>
      </c>
    </row>
    <row r="3760" spans="2:9" hidden="1" x14ac:dyDescent="0.25">
      <c r="B3760" s="4" t="e">
        <f ca="1">MATCH(Table6[POINTER],MG_3[Column3],0)</f>
        <v>#N/A</v>
      </c>
      <c r="C376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stipkenkoer36batik100pc</v>
      </c>
      <c r="D3760" t="s">
        <v>4215</v>
      </c>
      <c r="E3760" s="1" t="s">
        <v>3503</v>
      </c>
      <c r="F3760">
        <v>0</v>
      </c>
      <c r="G3760" t="s">
        <v>3813</v>
      </c>
      <c r="H3760" s="4">
        <f ca="1">_xlfn.IFNA(SUMIF(MG_3[Column3],Table6[POINTER],MG_3[TOTAL]),"")</f>
        <v>0</v>
      </c>
      <c r="I3760" s="4">
        <f ca="1">SUM(Table6[[#This Row],[AWAL]],Table6[[#This Row],[M_3]])</f>
        <v>0</v>
      </c>
    </row>
    <row r="3761" spans="2:9" hidden="1" x14ac:dyDescent="0.25">
      <c r="B3761" s="4" t="e">
        <f ca="1">MATCH(Table6[POINTER],MG_3[Column3],0)</f>
        <v>#N/A</v>
      </c>
      <c r="C376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tapecutterjktd2h24pcs</v>
      </c>
      <c r="D3761" t="s">
        <v>4216</v>
      </c>
      <c r="E3761" s="1" t="s">
        <v>3439</v>
      </c>
      <c r="F3761">
        <v>0</v>
      </c>
      <c r="G3761" t="s">
        <v>3813</v>
      </c>
      <c r="H3761" s="4">
        <f ca="1">_xlfn.IFNA(SUMIF(MG_3[Column3],Table6[POINTER],MG_3[TOTAL]),"")</f>
        <v>0</v>
      </c>
      <c r="I3761" s="4">
        <f ca="1">SUM(Table6[[#This Row],[AWAL]],Table6[[#This Row],[M_3]])</f>
        <v>0</v>
      </c>
    </row>
    <row r="3762" spans="2:9" hidden="1" x14ac:dyDescent="0.25">
      <c r="B3762" s="4" t="e">
        <f ca="1">MATCH(Table6[POINTER],MG_3[Column3],0)</f>
        <v>#N/A</v>
      </c>
      <c r="C376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tapecutterkenko50312pcs</v>
      </c>
      <c r="D3762" t="s">
        <v>4217</v>
      </c>
      <c r="E3762" s="1" t="s">
        <v>3591</v>
      </c>
      <c r="F3762">
        <v>0</v>
      </c>
      <c r="G3762" t="s">
        <v>3813</v>
      </c>
      <c r="H3762" s="4">
        <f ca="1">_xlfn.IFNA(SUMIF(MG_3[Column3],Table6[POINTER],MG_3[TOTAL]),"")</f>
        <v>0</v>
      </c>
      <c r="I3762" s="4">
        <f ca="1">SUM(Table6[[#This Row],[AWAL]],Table6[[#This Row],[M_3]])</f>
        <v>0</v>
      </c>
    </row>
    <row r="3763" spans="2:9" hidden="1" x14ac:dyDescent="0.25">
      <c r="B3763" s="4" t="e">
        <f ca="1">MATCH(Table6[POINTER],MG_3[Column3],0)</f>
        <v>#N/A</v>
      </c>
      <c r="C376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tapecutterkenkotd32124pcs</v>
      </c>
      <c r="D3763" t="s">
        <v>4218</v>
      </c>
      <c r="E3763" s="1" t="s">
        <v>3439</v>
      </c>
      <c r="F3763">
        <v>0</v>
      </c>
      <c r="G3763" t="s">
        <v>3813</v>
      </c>
      <c r="H3763" s="4">
        <f ca="1">_xlfn.IFNA(SUMIF(MG_3[Column3],Table6[POINTER],MG_3[TOTAL]),"")</f>
        <v>0</v>
      </c>
      <c r="I3763" s="4">
        <f ca="1">SUM(Table6[[#This Row],[AWAL]],Table6[[#This Row],[M_3]])</f>
        <v>0</v>
      </c>
    </row>
    <row r="3764" spans="2:9" hidden="1" x14ac:dyDescent="0.25">
      <c r="B3764" s="4" t="e">
        <f ca="1">MATCH(Table6[POINTER],MG_3[Column3],0)</f>
        <v>#N/A</v>
      </c>
      <c r="C376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tapecutterkenkotd32324pcs</v>
      </c>
      <c r="D3764" t="s">
        <v>4219</v>
      </c>
      <c r="E3764" s="1" t="s">
        <v>3439</v>
      </c>
      <c r="F3764">
        <v>0</v>
      </c>
      <c r="G3764" t="s">
        <v>3813</v>
      </c>
      <c r="H3764" s="4">
        <f ca="1">_xlfn.IFNA(SUMIF(MG_3[Column3],Table6[POINTER],MG_3[TOTAL]),"")</f>
        <v>0</v>
      </c>
      <c r="I3764" s="4">
        <f ca="1">SUM(Table6[[#This Row],[AWAL]],Table6[[#This Row],[M_3]])</f>
        <v>0</v>
      </c>
    </row>
    <row r="3765" spans="2:9" hidden="1" x14ac:dyDescent="0.25">
      <c r="B3765" s="4" t="e">
        <f ca="1">MATCH(Table6[POINTER],MG_3[Column3],0)</f>
        <v>#N/A</v>
      </c>
      <c r="C376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tas3234paradisejk100pc</v>
      </c>
      <c r="D3765" t="s">
        <v>4220</v>
      </c>
      <c r="E3765" s="1" t="s">
        <v>3503</v>
      </c>
      <c r="F3765">
        <v>0</v>
      </c>
      <c r="G3765" t="s">
        <v>3813</v>
      </c>
      <c r="H3765" s="4">
        <f ca="1">_xlfn.IFNA(SUMIF(MG_3[Column3],Table6[POINTER],MG_3[TOTAL]),"")</f>
        <v>0</v>
      </c>
      <c r="I3765" s="4">
        <f ca="1">SUM(Table6[[#This Row],[AWAL]],Table6[[#This Row],[M_3]])</f>
        <v>0</v>
      </c>
    </row>
    <row r="3766" spans="2:9" hidden="1" x14ac:dyDescent="0.25">
      <c r="B3766" s="4" t="e">
        <f ca="1">MATCH(Table6[POINTER],MG_3[Column3],0)</f>
        <v>#N/A</v>
      </c>
      <c r="C376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tassbagjkspb30ct29abculture100pcs</v>
      </c>
      <c r="D3766" t="s">
        <v>4221</v>
      </c>
      <c r="E3766" s="1" t="s">
        <v>3520</v>
      </c>
      <c r="F3766">
        <v>0</v>
      </c>
      <c r="G3766" t="s">
        <v>3813</v>
      </c>
      <c r="H3766" s="4">
        <f ca="1">_xlfn.IFNA(SUMIF(MG_3[Column3],Table6[POINTER],MG_3[TOTAL]),"")</f>
        <v>0</v>
      </c>
      <c r="I3766" s="4">
        <f ca="1">SUM(Table6[[#This Row],[AWAL]],Table6[[#This Row],[M_3]])</f>
        <v>0</v>
      </c>
    </row>
    <row r="3767" spans="2:9" hidden="1" x14ac:dyDescent="0.25">
      <c r="B3767" s="4" t="e">
        <f ca="1">MATCH(Table6[POINTER],MG_3[Column3],0)</f>
        <v>#N/A</v>
      </c>
      <c r="C376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tipeexcfs203ajk48ls</v>
      </c>
      <c r="D3767" t="s">
        <v>4222</v>
      </c>
      <c r="E3767" s="1" t="s">
        <v>3371</v>
      </c>
      <c r="F3767">
        <v>0</v>
      </c>
      <c r="G3767" t="s">
        <v>3813</v>
      </c>
      <c r="H3767" s="4">
        <f ca="1">_xlfn.IFNA(SUMIF(MG_3[Column3],Table6[POINTER],MG_3[TOTAL]),"")</f>
        <v>0</v>
      </c>
      <c r="I3767" s="4">
        <f ca="1">SUM(Table6[[#This Row],[AWAL]],Table6[[#This Row],[M_3]])</f>
        <v>0</v>
      </c>
    </row>
    <row r="3768" spans="2:9" hidden="1" x14ac:dyDescent="0.25">
      <c r="B3768" s="4" t="e">
        <f ca="1">MATCH(Table6[POINTER],MG_3[Column3],0)</f>
        <v>#N/A</v>
      </c>
      <c r="C376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tipeexcfs209ajk36ls</v>
      </c>
      <c r="D3768" t="s">
        <v>4223</v>
      </c>
      <c r="E3768" s="1" t="s">
        <v>3390</v>
      </c>
      <c r="F3768">
        <v>0</v>
      </c>
      <c r="G3768" t="s">
        <v>3813</v>
      </c>
      <c r="H3768" s="4">
        <f ca="1">_xlfn.IFNA(SUMIF(MG_3[Column3],Table6[POINTER],MG_3[TOTAL]),"")</f>
        <v>0</v>
      </c>
      <c r="I3768" s="4">
        <f ca="1">SUM(Table6[[#This Row],[AWAL]],Table6[[#This Row],[M_3]])</f>
        <v>0</v>
      </c>
    </row>
    <row r="3769" spans="2:9" hidden="1" x14ac:dyDescent="0.25">
      <c r="B3769" s="4" t="e">
        <f ca="1">MATCH(Table6[POINTER],MG_3[Column3],0)</f>
        <v>#N/A</v>
      </c>
      <c r="C376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tipeexct522jk60ls</v>
      </c>
      <c r="D3769" t="s">
        <v>4224</v>
      </c>
      <c r="E3769" s="1" t="s">
        <v>3332</v>
      </c>
      <c r="F3769">
        <v>0</v>
      </c>
      <c r="G3769" t="s">
        <v>3813</v>
      </c>
      <c r="H3769" s="4">
        <f ca="1">_xlfn.IFNA(SUMIF(MG_3[Column3],Table6[POINTER],MG_3[TOTAL]),"")</f>
        <v>0</v>
      </c>
      <c r="I3769" s="4">
        <f ca="1">SUM(Table6[[#This Row],[AWAL]],Table6[[#This Row],[M_3]])</f>
        <v>0</v>
      </c>
    </row>
    <row r="3770" spans="2:9" hidden="1" x14ac:dyDescent="0.25">
      <c r="B3770" s="4" t="e">
        <f ca="1">MATCH(Table6[POINTER],MG_3[Column3],0)</f>
        <v>#N/A</v>
      </c>
      <c r="C377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tipeexctj205ptjk48ls</v>
      </c>
      <c r="D3770" t="s">
        <v>4225</v>
      </c>
      <c r="E3770" s="1" t="s">
        <v>3371</v>
      </c>
      <c r="F3770">
        <v>0</v>
      </c>
      <c r="G3770" t="s">
        <v>3813</v>
      </c>
      <c r="H3770" s="4">
        <f ca="1">_xlfn.IFNA(SUMIF(MG_3[Column3],Table6[POINTER],MG_3[TOTAL]),"")</f>
        <v>0</v>
      </c>
      <c r="I3770" s="4">
        <f ca="1">SUM(Table6[[#This Row],[AWAL]],Table6[[#This Row],[M_3]])</f>
        <v>0</v>
      </c>
    </row>
    <row r="3771" spans="2:9" hidden="1" x14ac:dyDescent="0.25">
      <c r="B3771" s="4" t="e">
        <f ca="1">MATCH(Table6[POINTER],MG_3[Column3],0)</f>
        <v>#N/A</v>
      </c>
      <c r="C377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tipeexcts201ptjk48ls</v>
      </c>
      <c r="D3771" t="s">
        <v>4226</v>
      </c>
      <c r="E3771" s="1" t="s">
        <v>3371</v>
      </c>
      <c r="F3771">
        <v>0</v>
      </c>
      <c r="G3771" t="s">
        <v>3813</v>
      </c>
      <c r="H3771" s="4">
        <f ca="1">_xlfn.IFNA(SUMIF(MG_3[Column3],Table6[POINTER],MG_3[TOTAL]),"")</f>
        <v>0</v>
      </c>
      <c r="I3771" s="4">
        <f ca="1">SUM(Table6[[#This Row],[AWAL]],Table6[[#This Row],[M_3]])</f>
        <v>0</v>
      </c>
    </row>
    <row r="3772" spans="2:9" hidden="1" x14ac:dyDescent="0.25">
      <c r="B3772" s="4" t="e">
        <f ca="1">MATCH(Table6[POINTER],MG_3[Column3],0)</f>
        <v>#N/A</v>
      </c>
      <c r="C377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tipeexjk10148ls</v>
      </c>
      <c r="D3772" t="s">
        <v>4227</v>
      </c>
      <c r="E3772" s="1" t="s">
        <v>3371</v>
      </c>
      <c r="F3772">
        <v>0</v>
      </c>
      <c r="G3772" t="s">
        <v>3813</v>
      </c>
      <c r="H3772" s="4">
        <f ca="1">_xlfn.IFNA(SUMIF(MG_3[Column3],Table6[POINTER],MG_3[TOTAL]),"")</f>
        <v>0</v>
      </c>
      <c r="I3772" s="4">
        <f ca="1">SUM(Table6[[#This Row],[AWAL]],Table6[[#This Row],[M_3]])</f>
        <v>0</v>
      </c>
    </row>
    <row r="3773" spans="2:9" hidden="1" x14ac:dyDescent="0.25">
      <c r="B3773" s="4" t="e">
        <f ca="1">MATCH(Table6[POINTER],MG_3[Column3],0)</f>
        <v>#N/A</v>
      </c>
      <c r="C377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tipeexkenko310sl12m48ls</v>
      </c>
      <c r="D3773" t="s">
        <v>4228</v>
      </c>
      <c r="E3773" s="1" t="s">
        <v>3371</v>
      </c>
      <c r="F3773">
        <v>0</v>
      </c>
      <c r="G3773" t="s">
        <v>3813</v>
      </c>
      <c r="H3773" s="4">
        <f ca="1">_xlfn.IFNA(SUMIF(MG_3[Column3],Table6[POINTER],MG_3[TOTAL]),"")</f>
        <v>0</v>
      </c>
      <c r="I3773" s="4">
        <f ca="1">SUM(Table6[[#This Row],[AWAL]],Table6[[#This Row],[M_3]])</f>
        <v>0</v>
      </c>
    </row>
    <row r="3774" spans="2:9" hidden="1" x14ac:dyDescent="0.25">
      <c r="B3774" s="4" t="e">
        <f ca="1">MATCH(Table6[POINTER],MG_3[Column3],0)</f>
        <v>#N/A</v>
      </c>
      <c r="C377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tipeexkenkoct30912m48ls</v>
      </c>
      <c r="D3774" t="s">
        <v>4229</v>
      </c>
      <c r="E3774" s="1" t="s">
        <v>3371</v>
      </c>
      <c r="F3774">
        <v>0</v>
      </c>
      <c r="G3774" t="s">
        <v>3813</v>
      </c>
      <c r="H3774" s="4">
        <f ca="1">_xlfn.IFNA(SUMIF(MG_3[Column3],Table6[POINTER],MG_3[TOTAL]),"")</f>
        <v>0</v>
      </c>
      <c r="I3774" s="4">
        <f ca="1">SUM(Table6[[#This Row],[AWAL]],Table6[[#This Row],[M_3]])</f>
        <v>0</v>
      </c>
    </row>
    <row r="3775" spans="2:9" hidden="1" x14ac:dyDescent="0.25">
      <c r="B3775" s="4" t="e">
        <f ca="1">MATCH(Table6[POINTER],MG_3[Column3],0)</f>
        <v>#N/A</v>
      </c>
      <c r="C377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tipeexjk10148lsn</v>
      </c>
      <c r="D3775" t="s">
        <v>4230</v>
      </c>
      <c r="E3775" s="1" t="s">
        <v>3533</v>
      </c>
      <c r="F3775">
        <v>0</v>
      </c>
      <c r="G3775" t="s">
        <v>3813</v>
      </c>
      <c r="H3775" s="4">
        <f ca="1">_xlfn.IFNA(SUMIF(MG_3[Column3],Table6[POINTER],MG_3[TOTAL]),"")</f>
        <v>0</v>
      </c>
      <c r="I3775" s="4">
        <f ca="1">SUM(Table6[[#This Row],[AWAL]],Table6[[#This Row],[M_3]])</f>
        <v>0</v>
      </c>
    </row>
    <row r="3776" spans="2:9" hidden="1" x14ac:dyDescent="0.25">
      <c r="B3776" s="4" t="e">
        <f ca="1">MATCH(Table6[POINTER],MG_3[Column3],0)</f>
        <v>#N/A</v>
      </c>
      <c r="C377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tipeexjk101a48lsn</v>
      </c>
      <c r="D3776" t="s">
        <v>4231</v>
      </c>
      <c r="E3776" s="1" t="s">
        <v>3533</v>
      </c>
      <c r="F3776">
        <v>3</v>
      </c>
      <c r="G3776" t="s">
        <v>3813</v>
      </c>
      <c r="H3776" s="4">
        <f ca="1">_xlfn.IFNA(SUMIF(MG_3[Column3],Table6[POINTER],MG_3[TOTAL]),"")</f>
        <v>0</v>
      </c>
      <c r="I3776" s="4">
        <f ca="1">SUM(Table6[[#This Row],[AWAL]],Table6[[#This Row],[M_3]])</f>
        <v>3</v>
      </c>
    </row>
    <row r="3777" spans="2:9" hidden="1" x14ac:dyDescent="0.25">
      <c r="B3777" s="4" t="e">
        <f ca="1">MATCH(Table6[POINTER],MG_3[Column3],0)</f>
        <v>#N/A</v>
      </c>
      <c r="C377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tipeexjk50860lsn</v>
      </c>
      <c r="D3777" t="s">
        <v>4232</v>
      </c>
      <c r="E3777" s="1" t="s">
        <v>3433</v>
      </c>
      <c r="F3777">
        <v>0</v>
      </c>
      <c r="G3777" t="s">
        <v>3813</v>
      </c>
      <c r="H3777" s="4">
        <f ca="1">_xlfn.IFNA(SUMIF(MG_3[Column3],Table6[POINTER],MG_3[TOTAL]),"")</f>
        <v>0</v>
      </c>
      <c r="I3777" s="4">
        <f ca="1">SUM(Table6[[#This Row],[AWAL]],Table6[[#This Row],[M_3]])</f>
        <v>0</v>
      </c>
    </row>
    <row r="3778" spans="2:9" hidden="1" x14ac:dyDescent="0.25">
      <c r="B3778" s="4" t="e">
        <f ca="1">MATCH(Table6[POINTER],MG_3[Column3],0)</f>
        <v>#N/A</v>
      </c>
      <c r="C377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tipeexjkcfs20930lsn</v>
      </c>
      <c r="D3778" t="s">
        <v>4233</v>
      </c>
      <c r="E3778" s="1" t="s">
        <v>3344</v>
      </c>
      <c r="F3778">
        <v>0</v>
      </c>
      <c r="G3778" t="s">
        <v>3813</v>
      </c>
      <c r="H3778" s="4">
        <f ca="1">_xlfn.IFNA(SUMIF(MG_3[Column3],Table6[POINTER],MG_3[TOTAL]),"")</f>
        <v>0</v>
      </c>
      <c r="I3778" s="4">
        <f ca="1">SUM(Table6[[#This Row],[AWAL]],Table6[[#This Row],[M_3]])</f>
        <v>0</v>
      </c>
    </row>
    <row r="3779" spans="2:9" hidden="1" x14ac:dyDescent="0.25">
      <c r="B3779" s="4" t="e">
        <f ca="1">MATCH(Table6[POINTER],MG_3[Column3],0)</f>
        <v>#N/A</v>
      </c>
      <c r="C377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tipeexjkcfs209a36lsn</v>
      </c>
      <c r="D3779" t="s">
        <v>4234</v>
      </c>
      <c r="E3779" s="1" t="s">
        <v>3786</v>
      </c>
      <c r="F3779">
        <v>0</v>
      </c>
      <c r="G3779" t="s">
        <v>3813</v>
      </c>
      <c r="H3779" s="4">
        <f ca="1">_xlfn.IFNA(SUMIF(MG_3[Column3],Table6[POINTER],MG_3[TOTAL]),"")</f>
        <v>0</v>
      </c>
      <c r="I3779" s="4">
        <f ca="1">SUM(Table6[[#This Row],[AWAL]],Table6[[#This Row],[M_3]])</f>
        <v>0</v>
      </c>
    </row>
    <row r="3780" spans="2:9" hidden="1" x14ac:dyDescent="0.25">
      <c r="B3780" s="4" t="e">
        <f ca="1">MATCH(Table6[POINTER],MG_3[Column3],0)</f>
        <v>#N/A</v>
      </c>
      <c r="C378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tipeexjkct52260lsn</v>
      </c>
      <c r="D3780" t="s">
        <v>4235</v>
      </c>
      <c r="E3780" s="1" t="s">
        <v>3433</v>
      </c>
      <c r="F3780">
        <v>0</v>
      </c>
      <c r="G3780" t="s">
        <v>3813</v>
      </c>
      <c r="H3780" s="4">
        <f ca="1">_xlfn.IFNA(SUMIF(MG_3[Column3],Table6[POINTER],MG_3[TOTAL]),"")</f>
        <v>0</v>
      </c>
      <c r="I3780" s="4">
        <f ca="1">SUM(Table6[[#This Row],[AWAL]],Table6[[#This Row],[M_3]])</f>
        <v>0</v>
      </c>
    </row>
    <row r="3781" spans="2:9" hidden="1" x14ac:dyDescent="0.25">
      <c r="B3781" s="4" t="e">
        <f ca="1">MATCH(Table6[POINTER],MG_3[Column3],0)</f>
        <v>#N/A</v>
      </c>
      <c r="C378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tipeexjkct522ptl60lsn</v>
      </c>
      <c r="D3781" t="s">
        <v>4236</v>
      </c>
      <c r="E3781" s="1" t="s">
        <v>3433</v>
      </c>
      <c r="F3781">
        <v>0</v>
      </c>
      <c r="G3781" t="s">
        <v>3813</v>
      </c>
      <c r="H3781" s="4">
        <f ca="1">_xlfn.IFNA(SUMIF(MG_3[Column3],Table6[POINTER],MG_3[TOTAL]),"")</f>
        <v>0</v>
      </c>
      <c r="I3781" s="4">
        <f ca="1">SUM(Table6[[#This Row],[AWAL]],Table6[[#This Row],[M_3]])</f>
        <v>0</v>
      </c>
    </row>
    <row r="3782" spans="2:9" hidden="1" x14ac:dyDescent="0.25">
      <c r="B3782" s="4" t="e">
        <f ca="1">MATCH(Table6[POINTER],MG_3[Column3],0)</f>
        <v>#N/A</v>
      </c>
      <c r="C378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tipeexjkct5220224lsn</v>
      </c>
      <c r="D3782" t="s">
        <v>4237</v>
      </c>
      <c r="E3782" s="1" t="s">
        <v>3498</v>
      </c>
      <c r="F3782">
        <v>0</v>
      </c>
      <c r="G3782" t="s">
        <v>3813</v>
      </c>
      <c r="H3782" s="4">
        <f ca="1">_xlfn.IFNA(SUMIF(MG_3[Column3],Table6[POINTER],MG_3[TOTAL]),"")</f>
        <v>0</v>
      </c>
      <c r="I3782" s="4">
        <f ca="1">SUM(Table6[[#This Row],[AWAL]],Table6[[#This Row],[M_3]])</f>
        <v>0</v>
      </c>
    </row>
    <row r="3783" spans="2:9" hidden="1" x14ac:dyDescent="0.25">
      <c r="B3783" s="4" t="e">
        <f ca="1">MATCH(Table6[POINTER],MG_3[Column3],0)</f>
        <v>#N/A</v>
      </c>
      <c r="C378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tipeexjkp235120lsn</v>
      </c>
      <c r="D3783" t="s">
        <v>4238</v>
      </c>
      <c r="E3783" s="1" t="s">
        <v>3455</v>
      </c>
      <c r="F3783">
        <v>0</v>
      </c>
      <c r="G3783" t="s">
        <v>3813</v>
      </c>
      <c r="H3783" s="4">
        <f ca="1">_xlfn.IFNA(SUMIF(MG_3[Column3],Table6[POINTER],MG_3[TOTAL]),"")</f>
        <v>0</v>
      </c>
      <c r="I3783" s="4">
        <f ca="1">SUM(Table6[[#This Row],[AWAL]],Table6[[#This Row],[M_3]])</f>
        <v>0</v>
      </c>
    </row>
    <row r="3784" spans="2:9" hidden="1" x14ac:dyDescent="0.25">
      <c r="B3784" s="4" t="e">
        <f ca="1">MATCH(Table6[POINTER],MG_3[Column3],0)</f>
        <v>#N/A</v>
      </c>
      <c r="C378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tipeexjks22536lsn</v>
      </c>
      <c r="D3784" t="s">
        <v>4239</v>
      </c>
      <c r="E3784" s="1" t="s">
        <v>3786</v>
      </c>
      <c r="F3784">
        <v>0</v>
      </c>
      <c r="G3784" t="s">
        <v>3813</v>
      </c>
      <c r="H3784" s="4">
        <f ca="1">_xlfn.IFNA(SUMIF(MG_3[Column3],Table6[POINTER],MG_3[TOTAL]),"")</f>
        <v>0</v>
      </c>
      <c r="I3784" s="4">
        <f ca="1">SUM(Table6[[#This Row],[AWAL]],Table6[[#This Row],[M_3]])</f>
        <v>0</v>
      </c>
    </row>
    <row r="3785" spans="2:9" hidden="1" x14ac:dyDescent="0.25">
      <c r="B3785" s="4" t="e">
        <f ca="1">MATCH(Table6[POINTER],MG_3[Column3],0)</f>
        <v>#N/A</v>
      </c>
      <c r="C378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tipeexjk0148lsn</v>
      </c>
      <c r="D3785" t="s">
        <v>4240</v>
      </c>
      <c r="E3785" s="1" t="s">
        <v>3533</v>
      </c>
      <c r="F3785">
        <v>0</v>
      </c>
      <c r="G3785" t="s">
        <v>3813</v>
      </c>
      <c r="H3785" s="4">
        <f ca="1">_xlfn.IFNA(SUMIF(MG_3[Column3],Table6[POINTER],MG_3[TOTAL]),"")</f>
        <v>0</v>
      </c>
      <c r="I3785" s="4">
        <f ca="1">SUM(Table6[[#This Row],[AWAL]],Table6[[#This Row],[M_3]])</f>
        <v>0</v>
      </c>
    </row>
    <row r="3786" spans="2:9" hidden="1" x14ac:dyDescent="0.25">
      <c r="B3786" s="4" t="e">
        <f ca="1">MATCH(Table6[POINTER],MG_3[Column3],0)</f>
        <v>#N/A</v>
      </c>
      <c r="C378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tipeexjk10148lsn</v>
      </c>
      <c r="D3786" t="s">
        <v>4241</v>
      </c>
      <c r="E3786" s="1" t="s">
        <v>3533</v>
      </c>
      <c r="F3786">
        <v>0</v>
      </c>
      <c r="G3786" t="s">
        <v>3813</v>
      </c>
      <c r="H3786" s="4">
        <f ca="1">_xlfn.IFNA(SUMIF(MG_3[Column3],Table6[POINTER],MG_3[TOTAL]),"")</f>
        <v>0</v>
      </c>
      <c r="I3786" s="4">
        <f ca="1">SUM(Table6[[#This Row],[AWAL]],Table6[[#This Row],[M_3]])</f>
        <v>0</v>
      </c>
    </row>
    <row r="3787" spans="2:9" hidden="1" x14ac:dyDescent="0.25">
      <c r="B3787" s="4" t="e">
        <f ca="1">MATCH(Table6[POINTER],MG_3[Column3],0)</f>
        <v>#N/A</v>
      </c>
      <c r="C378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tipeexjk101a48lsn</v>
      </c>
      <c r="D3787" t="s">
        <v>4242</v>
      </c>
      <c r="E3787" s="1" t="s">
        <v>3533</v>
      </c>
      <c r="F3787">
        <v>0</v>
      </c>
      <c r="G3787" t="s">
        <v>3813</v>
      </c>
      <c r="H3787" s="4">
        <f ca="1">_xlfn.IFNA(SUMIF(MG_3[Column3],Table6[POINTER],MG_3[TOTAL]),"")</f>
        <v>0</v>
      </c>
      <c r="I3787" s="4">
        <f ca="1">SUM(Table6[[#This Row],[AWAL]],Table6[[#This Row],[M_3]])</f>
        <v>0</v>
      </c>
    </row>
    <row r="3788" spans="2:9" hidden="1" x14ac:dyDescent="0.25">
      <c r="B3788" s="4" t="e">
        <f ca="1">MATCH(Table6[POINTER],MG_3[Column3],0)</f>
        <v>#N/A</v>
      </c>
      <c r="C378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tipeexkenko210sl36lsn</v>
      </c>
      <c r="D3788" t="s">
        <v>4243</v>
      </c>
      <c r="E3788" s="1" t="s">
        <v>3786</v>
      </c>
      <c r="F3788">
        <v>0</v>
      </c>
      <c r="G3788" t="s">
        <v>3813</v>
      </c>
      <c r="H3788" s="4">
        <f ca="1">_xlfn.IFNA(SUMIF(MG_3[Column3],Table6[POINTER],MG_3[TOTAL]),"")</f>
        <v>0</v>
      </c>
      <c r="I3788" s="4">
        <f ca="1">SUM(Table6[[#This Row],[AWAL]],Table6[[#This Row],[M_3]])</f>
        <v>0</v>
      </c>
    </row>
    <row r="3789" spans="2:9" hidden="1" x14ac:dyDescent="0.25">
      <c r="B3789" s="4" t="e">
        <f ca="1">MATCH(Table6[POINTER],MG_3[Column3],0)</f>
        <v>#N/A</v>
      </c>
      <c r="C378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tipeexkenko30648ls</v>
      </c>
      <c r="D3789" t="s">
        <v>4244</v>
      </c>
      <c r="E3789" s="1" t="s">
        <v>3371</v>
      </c>
      <c r="F3789">
        <v>0</v>
      </c>
      <c r="G3789" t="s">
        <v>3813</v>
      </c>
      <c r="H3789" s="4">
        <f ca="1">_xlfn.IFNA(SUMIF(MG_3[Column3],Table6[POINTER],MG_3[TOTAL]),"")</f>
        <v>0</v>
      </c>
      <c r="I3789" s="4">
        <f ca="1">SUM(Table6[[#This Row],[AWAL]],Table6[[#This Row],[M_3]])</f>
        <v>0</v>
      </c>
    </row>
    <row r="3790" spans="2:9" hidden="1" x14ac:dyDescent="0.25">
      <c r="B3790" s="4" t="e">
        <f ca="1">MATCH(Table6[POINTER],MG_3[Column3],0)</f>
        <v>#N/A</v>
      </c>
      <c r="C379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tipeexkenko310sl48lsn</v>
      </c>
      <c r="D3790" t="s">
        <v>4245</v>
      </c>
      <c r="E3790" s="1" t="s">
        <v>3533</v>
      </c>
      <c r="F3790">
        <v>0</v>
      </c>
      <c r="G3790" t="s">
        <v>3813</v>
      </c>
      <c r="H3790" s="4">
        <f ca="1">_xlfn.IFNA(SUMIF(MG_3[Column3],Table6[POINTER],MG_3[TOTAL]),"")</f>
        <v>0</v>
      </c>
      <c r="I3790" s="4">
        <f ca="1">SUM(Table6[[#This Row],[AWAL]],Table6[[#This Row],[M_3]])</f>
        <v>0</v>
      </c>
    </row>
    <row r="3791" spans="2:9" hidden="1" x14ac:dyDescent="0.25">
      <c r="B3791" s="4" t="e">
        <f ca="1">MATCH(Table6[POINTER],MG_3[Column3],0)</f>
        <v>#N/A</v>
      </c>
      <c r="C379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tipeexkenko63448lsn</v>
      </c>
      <c r="D3791" t="s">
        <v>4246</v>
      </c>
      <c r="E3791" s="1" t="s">
        <v>3533</v>
      </c>
      <c r="F3791">
        <v>0</v>
      </c>
      <c r="G3791" t="s">
        <v>3813</v>
      </c>
      <c r="H3791" s="4">
        <f ca="1">_xlfn.IFNA(SUMIF(MG_3[Column3],Table6[POINTER],MG_3[TOTAL]),"")</f>
        <v>0</v>
      </c>
      <c r="I3791" s="4">
        <f ca="1">SUM(Table6[[#This Row],[AWAL]],Table6[[#This Row],[M_3]])</f>
        <v>0</v>
      </c>
    </row>
    <row r="3792" spans="2:9" hidden="1" x14ac:dyDescent="0.25">
      <c r="B3792" s="4" t="e">
        <f ca="1">MATCH(Table6[POINTER],MG_3[Column3],0)</f>
        <v>#N/A</v>
      </c>
      <c r="C379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tipeexkenko80248lsn</v>
      </c>
      <c r="D3792" t="s">
        <v>4247</v>
      </c>
      <c r="E3792" s="1" t="s">
        <v>3533</v>
      </c>
      <c r="F3792">
        <v>0</v>
      </c>
      <c r="G3792" t="s">
        <v>3813</v>
      </c>
      <c r="H3792" s="4">
        <f ca="1">_xlfn.IFNA(SUMIF(MG_3[Column3],Table6[POINTER],MG_3[TOTAL]),"")</f>
        <v>0</v>
      </c>
      <c r="I3792" s="4">
        <f ca="1">SUM(Table6[[#This Row],[AWAL]],Table6[[#This Row],[M_3]])</f>
        <v>0</v>
      </c>
    </row>
    <row r="3793" spans="2:9" hidden="1" x14ac:dyDescent="0.25">
      <c r="B3793" s="4" t="e">
        <f ca="1">MATCH(Table6[POINTER],MG_3[Column3],0)</f>
        <v>#N/A</v>
      </c>
      <c r="C379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tipeexkenko82336lsn</v>
      </c>
      <c r="D3793" t="s">
        <v>4248</v>
      </c>
      <c r="E3793" s="1" t="s">
        <v>3786</v>
      </c>
      <c r="F3793">
        <v>0</v>
      </c>
      <c r="G3793" t="s">
        <v>3813</v>
      </c>
      <c r="H3793" s="4">
        <f ca="1">_xlfn.IFNA(SUMIF(MG_3[Column3],Table6[POINTER],MG_3[TOTAL]),"")</f>
        <v>0</v>
      </c>
      <c r="I3793" s="4">
        <f ca="1">SUM(Table6[[#This Row],[AWAL]],Table6[[#This Row],[M_3]])</f>
        <v>0</v>
      </c>
    </row>
    <row r="3794" spans="2:9" hidden="1" x14ac:dyDescent="0.25">
      <c r="B3794" s="4" t="e">
        <f ca="1">MATCH(Table6[POINTER],MG_3[Column3],0)</f>
        <v>#N/A</v>
      </c>
      <c r="C379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tipeexkenko83148lsn</v>
      </c>
      <c r="D3794" t="s">
        <v>4249</v>
      </c>
      <c r="E3794" s="1" t="s">
        <v>3533</v>
      </c>
      <c r="F3794">
        <v>0</v>
      </c>
      <c r="G3794" t="s">
        <v>3813</v>
      </c>
      <c r="H3794" s="4">
        <f ca="1">_xlfn.IFNA(SUMIF(MG_3[Column3],Table6[POINTER],MG_3[TOTAL]),"")</f>
        <v>0</v>
      </c>
      <c r="I3794" s="4">
        <f ca="1">SUM(Table6[[#This Row],[AWAL]],Table6[[#This Row],[M_3]])</f>
        <v>0</v>
      </c>
    </row>
    <row r="3795" spans="2:9" hidden="1" x14ac:dyDescent="0.25">
      <c r="B3795" s="4" t="e">
        <f ca="1">MATCH(Table6[POINTER],MG_3[Column3],0)</f>
        <v>#N/A</v>
      </c>
      <c r="C379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tipeexkenko90548lsn</v>
      </c>
      <c r="D3795" t="s">
        <v>4250</v>
      </c>
      <c r="E3795" s="1" t="s">
        <v>3533</v>
      </c>
      <c r="F3795">
        <v>1</v>
      </c>
      <c r="G3795" t="s">
        <v>3813</v>
      </c>
      <c r="H3795" s="4">
        <f ca="1">_xlfn.IFNA(SUMIF(MG_3[Column3],Table6[POINTER],MG_3[TOTAL]),"")</f>
        <v>0</v>
      </c>
      <c r="I3795" s="4">
        <f ca="1">SUM(Table6[[#This Row],[AWAL]],Table6[[#This Row],[M_3]])</f>
        <v>1</v>
      </c>
    </row>
    <row r="3796" spans="2:9" hidden="1" x14ac:dyDescent="0.25">
      <c r="B3796" s="4" t="e">
        <f ca="1">MATCH(Table6[POINTER],MG_3[Column3],0)</f>
        <v>#N/A</v>
      </c>
      <c r="C379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tipeexkenko90948lsn</v>
      </c>
      <c r="D3796" t="s">
        <v>4251</v>
      </c>
      <c r="E3796" s="1" t="s">
        <v>3533</v>
      </c>
      <c r="F3796">
        <v>3</v>
      </c>
      <c r="G3796" t="s">
        <v>3813</v>
      </c>
      <c r="H3796" s="4">
        <f ca="1">_xlfn.IFNA(SUMIF(MG_3[Column3],Table6[POINTER],MG_3[TOTAL]),"")</f>
        <v>0</v>
      </c>
      <c r="I3796" s="4">
        <f ca="1">SUM(Table6[[#This Row],[AWAL]],Table6[[#This Row],[M_3]])</f>
        <v>3</v>
      </c>
    </row>
    <row r="3797" spans="2:9" hidden="1" x14ac:dyDescent="0.25">
      <c r="B3797" s="4" t="e">
        <f ca="1">MATCH(Table6[POINTER],MG_3[Column3],0)</f>
        <v>#N/A</v>
      </c>
      <c r="C379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tipeexkenkoct200136lsn</v>
      </c>
      <c r="D3797" t="s">
        <v>4252</v>
      </c>
      <c r="E3797" s="1" t="s">
        <v>3786</v>
      </c>
      <c r="F3797">
        <v>0</v>
      </c>
      <c r="G3797" t="s">
        <v>3813</v>
      </c>
      <c r="H3797" s="4">
        <f ca="1">_xlfn.IFNA(SUMIF(MG_3[Column3],Table6[POINTER],MG_3[TOTAL]),"")</f>
        <v>0</v>
      </c>
      <c r="I3797" s="4">
        <f ca="1">SUM(Table6[[#This Row],[AWAL]],Table6[[#This Row],[M_3]])</f>
        <v>0</v>
      </c>
    </row>
    <row r="3798" spans="2:9" hidden="1" x14ac:dyDescent="0.25">
      <c r="B3798" s="4" t="e">
        <f ca="1">MATCH(Table6[POINTER],MG_3[Column3],0)</f>
        <v>#N/A</v>
      </c>
      <c r="C379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tipeexkenkoct1505fc48lsn</v>
      </c>
      <c r="D3798" t="s">
        <v>4253</v>
      </c>
      <c r="E3798" s="1" t="s">
        <v>3533</v>
      </c>
      <c r="F3798">
        <v>4</v>
      </c>
      <c r="G3798" t="s">
        <v>3813</v>
      </c>
      <c r="H3798" s="4">
        <f ca="1">_xlfn.IFNA(SUMIF(MG_3[Column3],Table6[POINTER],MG_3[TOTAL]),"")</f>
        <v>0</v>
      </c>
      <c r="I3798" s="4">
        <f ca="1">SUM(Table6[[#This Row],[AWAL]],Table6[[#This Row],[M_3]])</f>
        <v>4</v>
      </c>
    </row>
    <row r="3799" spans="2:9" hidden="1" x14ac:dyDescent="0.25">
      <c r="B3799" s="4" t="e">
        <f ca="1">MATCH(Table6[POINTER],MG_3[Column3],0)</f>
        <v>#N/A</v>
      </c>
      <c r="C379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tipeexkenkoct202n36lsn</v>
      </c>
      <c r="D3799" t="s">
        <v>4254</v>
      </c>
      <c r="E3799" s="1" t="s">
        <v>3786</v>
      </c>
      <c r="F3799">
        <v>0</v>
      </c>
      <c r="G3799" t="s">
        <v>3813</v>
      </c>
      <c r="H3799" s="4">
        <f ca="1">_xlfn.IFNA(SUMIF(MG_3[Column3],Table6[POINTER],MG_3[TOTAL]),"")</f>
        <v>0</v>
      </c>
      <c r="I3799" s="4">
        <f ca="1">SUM(Table6[[#This Row],[AWAL]],Table6[[#This Row],[M_3]])</f>
        <v>0</v>
      </c>
    </row>
    <row r="3800" spans="2:9" hidden="1" x14ac:dyDescent="0.25">
      <c r="B3800" s="4" t="e">
        <f ca="1">MATCH(Table6[POINTER],MG_3[Column3],0)</f>
        <v>#N/A</v>
      </c>
      <c r="C380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tipeexkenkoct300136lsn</v>
      </c>
      <c r="D3800" t="s">
        <v>4255</v>
      </c>
      <c r="E3800" s="1" t="s">
        <v>3786</v>
      </c>
      <c r="F3800">
        <v>0</v>
      </c>
      <c r="G3800" t="s">
        <v>3813</v>
      </c>
      <c r="H3800" s="4">
        <f ca="1">_xlfn.IFNA(SUMIF(MG_3[Column3],Table6[POINTER],MG_3[TOTAL]),"")</f>
        <v>0</v>
      </c>
      <c r="I3800" s="4">
        <f ca="1">SUM(Table6[[#This Row],[AWAL]],Table6[[#This Row],[M_3]])</f>
        <v>0</v>
      </c>
    </row>
    <row r="3801" spans="2:9" hidden="1" x14ac:dyDescent="0.25">
      <c r="B3801" s="4" t="e">
        <f ca="1">MATCH(Table6[POINTER],MG_3[Column3],0)</f>
        <v>#N/A</v>
      </c>
      <c r="C380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tipeexkenkoct60648lsn</v>
      </c>
      <c r="D3801" t="s">
        <v>4256</v>
      </c>
      <c r="E3801" s="1" t="s">
        <v>3533</v>
      </c>
      <c r="F3801">
        <v>0</v>
      </c>
      <c r="G3801" t="s">
        <v>3813</v>
      </c>
      <c r="H3801" s="4">
        <f ca="1">_xlfn.IFNA(SUMIF(MG_3[Column3],Table6[POINTER],MG_3[TOTAL]),"")</f>
        <v>0</v>
      </c>
      <c r="I3801" s="4">
        <f ca="1">SUM(Table6[[#This Row],[AWAL]],Table6[[#This Row],[M_3]])</f>
        <v>0</v>
      </c>
    </row>
    <row r="3802" spans="2:9" hidden="1" x14ac:dyDescent="0.25">
      <c r="B3802" s="4" t="e">
        <f ca="1">MATCH(Table6[POINTER],MG_3[Column3],0)</f>
        <v>#N/A</v>
      </c>
      <c r="C380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tipeexkenkoct60848lsn</v>
      </c>
      <c r="D3802" t="s">
        <v>4257</v>
      </c>
      <c r="E3802" s="1" t="s">
        <v>3533</v>
      </c>
      <c r="F3802">
        <v>1</v>
      </c>
      <c r="G3802" t="s">
        <v>3813</v>
      </c>
      <c r="H3802" s="4">
        <f ca="1">_xlfn.IFNA(SUMIF(MG_3[Column3],Table6[POINTER],MG_3[TOTAL]),"")</f>
        <v>0</v>
      </c>
      <c r="I3802" s="4">
        <f ca="1">SUM(Table6[[#This Row],[AWAL]],Table6[[#This Row],[M_3]])</f>
        <v>1</v>
      </c>
    </row>
    <row r="3803" spans="2:9" hidden="1" x14ac:dyDescent="0.25">
      <c r="B3803" s="4" t="e">
        <f ca="1">MATCH(Table6[POINTER],MG_3[Column3],0)</f>
        <v>#N/A</v>
      </c>
      <c r="C380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tipeexkenkoct634dt48lsn</v>
      </c>
      <c r="D3803" t="s">
        <v>4258</v>
      </c>
      <c r="E3803" s="1" t="s">
        <v>3533</v>
      </c>
      <c r="F3803">
        <v>0</v>
      </c>
      <c r="G3803" t="s">
        <v>3813</v>
      </c>
      <c r="H3803" s="4">
        <f ca="1">_xlfn.IFNA(SUMIF(MG_3[Column3],Table6[POINTER],MG_3[TOTAL]),"")</f>
        <v>0</v>
      </c>
      <c r="I3803" s="4">
        <f ca="1">SUM(Table6[[#This Row],[AWAL]],Table6[[#This Row],[M_3]])</f>
        <v>0</v>
      </c>
    </row>
    <row r="3804" spans="2:9" hidden="1" x14ac:dyDescent="0.25">
      <c r="B3804" s="4" t="e">
        <f ca="1">MATCH(Table6[POINTER],MG_3[Column3],0)</f>
        <v>#N/A</v>
      </c>
      <c r="C380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tipeexkenkoct80948lsn</v>
      </c>
      <c r="D3804" t="s">
        <v>4259</v>
      </c>
      <c r="E3804" s="1" t="s">
        <v>3533</v>
      </c>
      <c r="F3804">
        <v>0</v>
      </c>
      <c r="G3804" t="s">
        <v>3813</v>
      </c>
      <c r="H3804" s="4">
        <f ca="1">_xlfn.IFNA(SUMIF(MG_3[Column3],Table6[POINTER],MG_3[TOTAL]),"")</f>
        <v>0</v>
      </c>
      <c r="I3804" s="4">
        <f ca="1">SUM(Table6[[#This Row],[AWAL]],Table6[[#This Row],[M_3]])</f>
        <v>0</v>
      </c>
    </row>
    <row r="3805" spans="2:9" hidden="1" x14ac:dyDescent="0.25">
      <c r="B3805" s="4" t="e">
        <f ca="1">MATCH(Table6[POINTER],MG_3[Column3],0)</f>
        <v>#N/A</v>
      </c>
      <c r="C380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tipeexkenkoct90248lsn</v>
      </c>
      <c r="D3805" t="s">
        <v>4260</v>
      </c>
      <c r="E3805" s="1" t="s">
        <v>3533</v>
      </c>
      <c r="F3805">
        <v>0</v>
      </c>
      <c r="G3805" t="s">
        <v>3813</v>
      </c>
      <c r="H3805" s="4">
        <f ca="1">_xlfn.IFNA(SUMIF(MG_3[Column3],Table6[POINTER],MG_3[TOTAL]),"")</f>
        <v>0</v>
      </c>
      <c r="I3805" s="4">
        <f ca="1">SUM(Table6[[#This Row],[AWAL]],Table6[[#This Row],[M_3]])</f>
        <v>0</v>
      </c>
    </row>
    <row r="3806" spans="2:9" hidden="1" x14ac:dyDescent="0.25">
      <c r="B3806" s="4" t="e">
        <f ca="1">MATCH(Table6[POINTER],MG_3[Column3],0)</f>
        <v>#N/A</v>
      </c>
      <c r="C380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tipeexkenkoct90648lsn</v>
      </c>
      <c r="D3806" t="s">
        <v>4261</v>
      </c>
      <c r="E3806" s="1" t="s">
        <v>3533</v>
      </c>
      <c r="F3806">
        <v>1</v>
      </c>
      <c r="G3806" t="s">
        <v>3813</v>
      </c>
      <c r="H3806" s="4">
        <f ca="1">_xlfn.IFNA(SUMIF(MG_3[Column3],Table6[POINTER],MG_3[TOTAL]),"")</f>
        <v>0</v>
      </c>
      <c r="I3806" s="4">
        <f ca="1">SUM(Table6[[#This Row],[AWAL]],Table6[[#This Row],[M_3]])</f>
        <v>1</v>
      </c>
    </row>
    <row r="3807" spans="2:9" hidden="1" x14ac:dyDescent="0.25">
      <c r="B3807" s="4" t="e">
        <f ca="1">MATCH(Table6[POINTER],MG_3[Column3],0)</f>
        <v>#N/A</v>
      </c>
      <c r="C380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tipeexkenkoke0136lsn</v>
      </c>
      <c r="D3807" t="s">
        <v>4262</v>
      </c>
      <c r="E3807" s="1" t="s">
        <v>3786</v>
      </c>
      <c r="F3807">
        <v>0</v>
      </c>
      <c r="G3807" t="s">
        <v>3813</v>
      </c>
      <c r="H3807" s="4">
        <f ca="1">_xlfn.IFNA(SUMIF(MG_3[Column3],Table6[POINTER],MG_3[TOTAL]),"")</f>
        <v>0</v>
      </c>
      <c r="I3807" s="4">
        <f ca="1">SUM(Table6[[#This Row],[AWAL]],Table6[[#This Row],[M_3]])</f>
        <v>0</v>
      </c>
    </row>
    <row r="3808" spans="2:9" hidden="1" x14ac:dyDescent="0.25">
      <c r="B3808" s="4" t="e">
        <f ca="1">MATCH(Table6[POINTER],MG_3[Column3],0)</f>
        <v>#N/A</v>
      </c>
      <c r="C380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tipeexkenkoke107m36lsn</v>
      </c>
      <c r="D3808" t="s">
        <v>4263</v>
      </c>
      <c r="E3808" s="1" t="s">
        <v>3786</v>
      </c>
      <c r="F3808">
        <v>0</v>
      </c>
      <c r="G3808" t="s">
        <v>3813</v>
      </c>
      <c r="H3808" s="4">
        <f ca="1">_xlfn.IFNA(SUMIF(MG_3[Column3],Table6[POINTER],MG_3[TOTAL]),"")</f>
        <v>0</v>
      </c>
      <c r="I3808" s="4">
        <f ca="1">SUM(Table6[[#This Row],[AWAL]],Table6[[#This Row],[M_3]])</f>
        <v>0</v>
      </c>
    </row>
    <row r="3809" spans="2:9" x14ac:dyDescent="0.25">
      <c r="B3809" s="4">
        <f ca="1">MATCH(Table6[POINTER],MG_3[Column3],0)</f>
        <v>3</v>
      </c>
      <c r="C380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tipeexkenkoke10836lsn</v>
      </c>
      <c r="D3809" t="s">
        <v>4264</v>
      </c>
      <c r="E3809" s="1" t="s">
        <v>3786</v>
      </c>
      <c r="F3809">
        <v>0</v>
      </c>
      <c r="G3809" t="s">
        <v>3813</v>
      </c>
      <c r="H3809" s="4">
        <f ca="1">_xlfn.IFNA(SUMIF(MG_3[Column3],Table6[POINTER],MG_3[TOTAL]),"")</f>
        <v>1</v>
      </c>
      <c r="I3809" s="4">
        <f ca="1">SUM(Table6[[#This Row],[AWAL]],Table6[[#This Row],[M_3]])</f>
        <v>1</v>
      </c>
    </row>
    <row r="3810" spans="2:9" hidden="1" x14ac:dyDescent="0.25">
      <c r="B3810" s="4" t="e">
        <f ca="1">MATCH(Table6[POINTER],MG_3[Column3],0)</f>
        <v>#N/A</v>
      </c>
      <c r="C381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tipeexkenkoke82336lsn</v>
      </c>
      <c r="D3810" t="s">
        <v>4265</v>
      </c>
      <c r="E3810" s="1" t="s">
        <v>3786</v>
      </c>
      <c r="F3810">
        <v>0</v>
      </c>
      <c r="G3810" t="s">
        <v>3813</v>
      </c>
      <c r="H3810" s="4">
        <f ca="1">_xlfn.IFNA(SUMIF(MG_3[Column3],Table6[POINTER],MG_3[TOTAL]),"")</f>
        <v>0</v>
      </c>
      <c r="I3810" s="4">
        <f ca="1">SUM(Table6[[#This Row],[AWAL]],Table6[[#This Row],[M_3]])</f>
        <v>0</v>
      </c>
    </row>
    <row r="3811" spans="2:9" hidden="1" x14ac:dyDescent="0.25">
      <c r="B3811" s="4" t="e">
        <f ca="1">MATCH(Table6[POINTER],MG_3[Column3],0)</f>
        <v>#N/A</v>
      </c>
      <c r="C381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tipeexkenkoke826m36lsn</v>
      </c>
      <c r="D3811" t="s">
        <v>4266</v>
      </c>
      <c r="E3811" s="1" t="s">
        <v>3786</v>
      </c>
      <c r="F3811">
        <v>0</v>
      </c>
      <c r="G3811" t="s">
        <v>3813</v>
      </c>
      <c r="H3811" s="4">
        <f ca="1">_xlfn.IFNA(SUMIF(MG_3[Column3],Table6[POINTER],MG_3[TOTAL]),"")</f>
        <v>0</v>
      </c>
      <c r="I3811" s="4">
        <f ca="1">SUM(Table6[[#This Row],[AWAL]],Table6[[#This Row],[M_3]])</f>
        <v>0</v>
      </c>
    </row>
    <row r="3812" spans="2:9" hidden="1" x14ac:dyDescent="0.25">
      <c r="B3812" s="4" t="e">
        <f ca="1">MATCH(Table6[POINTER],MG_3[Column3],0)</f>
        <v>#N/A</v>
      </c>
      <c r="C381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tipeexkertasjkct50760lsn</v>
      </c>
      <c r="D3812" t="s">
        <v>4267</v>
      </c>
      <c r="E3812" s="1" t="s">
        <v>3433</v>
      </c>
      <c r="F3812">
        <v>0</v>
      </c>
      <c r="G3812" t="s">
        <v>3813</v>
      </c>
      <c r="H3812" s="4">
        <f ca="1">_xlfn.IFNA(SUMIF(MG_3[Column3],Table6[POINTER],MG_3[TOTAL]),"")</f>
        <v>0</v>
      </c>
      <c r="I3812" s="4">
        <f ca="1">SUM(Table6[[#This Row],[AWAL]],Table6[[#This Row],[M_3]])</f>
        <v>0</v>
      </c>
    </row>
    <row r="3813" spans="2:9" hidden="1" x14ac:dyDescent="0.25">
      <c r="B3813" s="4" t="e">
        <f ca="1">MATCH(Table6[POINTER],MG_3[Column3],0)</f>
        <v>#N/A</v>
      </c>
      <c r="C381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tipeexkertasjkct52260lsn</v>
      </c>
      <c r="D3813" t="s">
        <v>4268</v>
      </c>
      <c r="E3813" s="1" t="s">
        <v>3433</v>
      </c>
      <c r="F3813">
        <v>0</v>
      </c>
      <c r="G3813" t="s">
        <v>3813</v>
      </c>
      <c r="H3813" s="4">
        <f ca="1">_xlfn.IFNA(SUMIF(MG_3[Column3],Table6[POINTER],MG_3[TOTAL]),"")</f>
        <v>0</v>
      </c>
      <c r="I3813" s="4">
        <f ca="1">SUM(Table6[[#This Row],[AWAL]],Table6[[#This Row],[M_3]])</f>
        <v>0</v>
      </c>
    </row>
    <row r="3814" spans="2:9" hidden="1" x14ac:dyDescent="0.25">
      <c r="B3814" s="4" t="e">
        <f ca="1">MATCH(Table6[POINTER],MG_3[Column3],0)</f>
        <v>#N/A</v>
      </c>
      <c r="C381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tipeexkertasjkct54630lsn</v>
      </c>
      <c r="D3814" t="s">
        <v>4269</v>
      </c>
      <c r="E3814" s="1" t="s">
        <v>3344</v>
      </c>
      <c r="F3814">
        <v>0</v>
      </c>
      <c r="G3814" t="s">
        <v>3813</v>
      </c>
      <c r="H3814" s="4">
        <f ca="1">_xlfn.IFNA(SUMIF(MG_3[Column3],Table6[POINTER],MG_3[TOTAL]),"")</f>
        <v>0</v>
      </c>
      <c r="I3814" s="4">
        <f ca="1">SUM(Table6[[#This Row],[AWAL]],Table6[[#This Row],[M_3]])</f>
        <v>0</v>
      </c>
    </row>
    <row r="3815" spans="2:9" hidden="1" x14ac:dyDescent="0.25">
      <c r="B3815" s="4" t="e">
        <f ca="1">MATCH(Table6[POINTER],MG_3[Column3],0)</f>
        <v>#N/A</v>
      </c>
      <c r="C3815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tipeexkertaskenkoct30948lsn</v>
      </c>
      <c r="D3815" t="s">
        <v>4270</v>
      </c>
      <c r="E3815" s="1" t="s">
        <v>3533</v>
      </c>
      <c r="F3815">
        <v>0</v>
      </c>
      <c r="G3815" t="s">
        <v>3813</v>
      </c>
      <c r="H3815" s="4">
        <f ca="1">_xlfn.IFNA(SUMIF(MG_3[Column3],Table6[POINTER],MG_3[TOTAL]),"")</f>
        <v>0</v>
      </c>
      <c r="I3815" s="4">
        <f ca="1">SUM(Table6[[#This Row],[AWAL]],Table6[[#This Row],[M_3]])</f>
        <v>0</v>
      </c>
    </row>
    <row r="3816" spans="2:9" hidden="1" x14ac:dyDescent="0.25">
      <c r="B3816" s="4" t="e">
        <f ca="1">MATCH(Table6[POINTER],MG_3[Column3],0)</f>
        <v>#N/A</v>
      </c>
      <c r="C3816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watercolorjkwc412108</v>
      </c>
      <c r="D3816" t="s">
        <v>4271</v>
      </c>
      <c r="E3816" s="1">
        <v>108</v>
      </c>
      <c r="F3816">
        <v>0</v>
      </c>
      <c r="G3816" t="s">
        <v>3813</v>
      </c>
      <c r="H3816" s="4">
        <f ca="1">_xlfn.IFNA(SUMIF(MG_3[Column3],Table6[POINTER],MG_3[TOTAL]),"")</f>
        <v>0</v>
      </c>
      <c r="I3816" s="4">
        <f ca="1">SUM(Table6[[#This Row],[AWAL]],Table6[[#This Row],[M_3]])</f>
        <v>0</v>
      </c>
    </row>
    <row r="3817" spans="2:9" hidden="1" x14ac:dyDescent="0.25">
      <c r="B3817" s="4" t="e">
        <f ca="1">MATCH(Table6[POINTER],MG_3[Column3],0)</f>
        <v>#N/A</v>
      </c>
      <c r="C3817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watercolorjkwc42448</v>
      </c>
      <c r="D3817" t="s">
        <v>4272</v>
      </c>
      <c r="E3817" s="1">
        <v>48</v>
      </c>
      <c r="F3817">
        <v>1</v>
      </c>
      <c r="G3817" t="s">
        <v>3813</v>
      </c>
      <c r="H3817" s="4">
        <f ca="1">_xlfn.IFNA(SUMIF(MG_3[Column3],Table6[POINTER],MG_3[TOTAL]),"")</f>
        <v>0</v>
      </c>
      <c r="I3817" s="4">
        <f ca="1">SUM(Table6[[#This Row],[AWAL]],Table6[[#This Row],[M_3]])</f>
        <v>1</v>
      </c>
    </row>
    <row r="3818" spans="2:9" x14ac:dyDescent="0.25">
      <c r="B3818" s="4">
        <f ca="1">MATCH(Table6[POINTER],MG_3[Column3],0)</f>
        <v>4</v>
      </c>
      <c r="C3818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paperfastenerkenkopf508warna100box</v>
      </c>
      <c r="D3818" t="s">
        <v>4316</v>
      </c>
      <c r="E3818" s="1" t="s">
        <v>4317</v>
      </c>
      <c r="G3818" t="s">
        <v>3813</v>
      </c>
      <c r="H3818" s="4">
        <f ca="1">_xlfn.IFNA(SUMIF(MG_3[Column3],Table6[POINTER],MG_3[TOTAL]),"")</f>
        <v>1</v>
      </c>
      <c r="I3818" s="4">
        <f ca="1">SUM(Table6[[#This Row],[AWAL]],Table6[[#This Row],[M_3]])</f>
        <v>1</v>
      </c>
    </row>
    <row r="3819" spans="2:9" x14ac:dyDescent="0.25">
      <c r="B3819" s="4">
        <f ca="1">MATCH(Table6[POINTER],MG_3[Column3],0)</f>
        <v>9</v>
      </c>
      <c r="C3819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tipeexkertaskenkoct81936lsn</v>
      </c>
      <c r="D3819" t="s">
        <v>4319</v>
      </c>
      <c r="E3819" s="1" t="s">
        <v>3786</v>
      </c>
      <c r="G3819" t="s">
        <v>3813</v>
      </c>
      <c r="H3819" s="4">
        <f ca="1">_xlfn.IFNA(SUMIF(MG_3[Column3],Table6[POINTER],MG_3[TOTAL]),"")</f>
        <v>2</v>
      </c>
      <c r="I3819" s="4">
        <f ca="1">SUM(Table6[[#This Row],[AWAL]],Table6[[#This Row],[M_3]])</f>
        <v>2</v>
      </c>
    </row>
    <row r="3820" spans="2:9" x14ac:dyDescent="0.25">
      <c r="B3820" s="4">
        <f ca="1">MATCH(Table6[POINTER],MG_3[Column3],0)</f>
        <v>10</v>
      </c>
      <c r="C3820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tipeexkertaskenkoct91936lsn</v>
      </c>
      <c r="D3820" t="s">
        <v>4320</v>
      </c>
      <c r="E3820" s="1" t="s">
        <v>3786</v>
      </c>
      <c r="G3820" t="s">
        <v>3813</v>
      </c>
      <c r="H3820" s="4">
        <f ca="1">_xlfn.IFNA(SUMIF(MG_3[Column3],Table6[POINTER],MG_3[TOTAL]),"")</f>
        <v>2</v>
      </c>
      <c r="I3820" s="4">
        <f ca="1">SUM(Table6[[#This Row],[AWAL]],Table6[[#This Row],[M_3]])</f>
        <v>2</v>
      </c>
    </row>
    <row r="3821" spans="2:9" hidden="1" x14ac:dyDescent="0.25">
      <c r="B3821" s="4">
        <f ca="1">MATCH(Table6[POINTER],MG_3[Column3],0)</f>
        <v>31</v>
      </c>
      <c r="C3821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cuttergunindosc9ctrans60lsn</v>
      </c>
      <c r="D3821" t="s">
        <v>4322</v>
      </c>
      <c r="E3821" s="1" t="s">
        <v>3433</v>
      </c>
      <c r="H3821" s="4">
        <f ca="1">_xlfn.IFNA(SUMIF(MG_3[Column3],Table6[POINTER],MG_3[TOTAL]),"")</f>
        <v>0</v>
      </c>
      <c r="I3821" s="4">
        <f ca="1">SUM(Table6[[#This Row],[AWAL]],Table6[[#This Row],[M_3]])</f>
        <v>0</v>
      </c>
    </row>
    <row r="3822" spans="2:9" x14ac:dyDescent="0.25">
      <c r="B3822" s="4">
        <f ca="1">MATCH(Table6[POINTER],MG_3[Column3],0)</f>
        <v>39</v>
      </c>
      <c r="C3822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acrylicsisipankertasa4t30x21cm40pcs</v>
      </c>
      <c r="D3822" t="s">
        <v>4329</v>
      </c>
      <c r="E3822" s="1" t="s">
        <v>3311</v>
      </c>
      <c r="H3822" s="4">
        <f ca="1">_xlfn.IFNA(SUMIF(MG_3[Column3],Table6[POINTER],MG_3[TOTAL]),"")</f>
        <v>2</v>
      </c>
      <c r="I3822" s="4">
        <f ca="1">SUM(Table6[[#This Row],[AWAL]],Table6[[#This Row],[M_3]])</f>
        <v>2</v>
      </c>
    </row>
    <row r="3823" spans="2:9" x14ac:dyDescent="0.25">
      <c r="B3823" s="4">
        <f ca="1">MATCH(Table6[POINTER],MG_3[Column3],0)</f>
        <v>41</v>
      </c>
      <c r="C3823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agendapolos123hijau60pcs</v>
      </c>
      <c r="D3823" t="s">
        <v>4330</v>
      </c>
      <c r="E3823" s="1" t="s">
        <v>3440</v>
      </c>
      <c r="H3823" s="4">
        <f ca="1">_xlfn.IFNA(SUMIF(MG_3[Column3],Table6[POINTER],MG_3[TOTAL]),"")</f>
        <v>1</v>
      </c>
      <c r="I3823" s="4">
        <f ca="1">SUM(Table6[[#This Row],[AWAL]],Table6[[#This Row],[M_3]])</f>
        <v>1</v>
      </c>
    </row>
    <row r="3824" spans="2:9" x14ac:dyDescent="0.25">
      <c r="B3824" s="4">
        <f ca="1">MATCH(Table6[POINTER],MG_3[Column3],0)</f>
        <v>24</v>
      </c>
      <c r="C3824" s="4" t="str">
        <f>LOWER(SUBSTITUTE(SUBSTITUTE(SUBSTITUTE(SUBSTITUTE(SUBSTITUTE(SUBSTITUTE(SUBSTITUTE(SUBSTITUTE(SUBSTITUTE(Table6[[#This Row],[NAMA BARANG]]&amp;Table6[[#This Row],[KET]]," ",),".",""),"-",""),"(",""),")",""),",",""),"/",""),"""",""),"+",""))</f>
        <v>lemglupenkenkoglp0112grs</v>
      </c>
      <c r="D3824" t="s">
        <v>4336</v>
      </c>
      <c r="E3824" s="1" t="s">
        <v>4289</v>
      </c>
      <c r="G3824" t="s">
        <v>3813</v>
      </c>
      <c r="H3824" s="4">
        <f ca="1">_xlfn.IFNA(SUMIF(MG_3[Column3],Table6[POINTER],MG_3[TOTAL]),"")</f>
        <v>1</v>
      </c>
      <c r="I3824" s="4">
        <f ca="1">SUM(Table6[[#This Row],[AWAL]],Table6[[#This Row],[M_3]])</f>
        <v>1</v>
      </c>
    </row>
  </sheetData>
  <conditionalFormatting sqref="D2305">
    <cfRule type="duplicateValues" dxfId="3" priority="1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MG_1</vt:lpstr>
      <vt:lpstr>MG_2</vt:lpstr>
      <vt:lpstr>MG_3 (B)</vt:lpstr>
      <vt:lpstr>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2023-07-20T09:15:00Z</dcterms:created>
  <dcterms:modified xsi:type="dcterms:W3CDTF">2023-07-21T09:47:31Z</dcterms:modified>
</cp:coreProperties>
</file>