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2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4" i="1" l="1"/>
  <c r="J234" i="1"/>
  <c r="K234" i="1" s="1"/>
  <c r="L233" i="1"/>
  <c r="J233" i="1" s="1"/>
  <c r="K233" i="1" s="1"/>
  <c r="L232" i="1"/>
  <c r="J232" i="1" s="1"/>
  <c r="K232" i="1" s="1"/>
  <c r="L231" i="1"/>
  <c r="J231" i="1"/>
  <c r="K231" i="1" s="1"/>
  <c r="L230" i="1"/>
  <c r="J230" i="1"/>
  <c r="K230" i="1" s="1"/>
  <c r="J229" i="1"/>
  <c r="K229" i="1" s="1"/>
  <c r="J228" i="1"/>
  <c r="K228" i="1" s="1"/>
  <c r="J227" i="1"/>
  <c r="K227" i="1" s="1"/>
  <c r="L226" i="1"/>
  <c r="J226" i="1" s="1"/>
  <c r="K226" i="1" s="1"/>
  <c r="L225" i="1"/>
  <c r="J225" i="1"/>
  <c r="K225" i="1" s="1"/>
  <c r="J224" i="1"/>
  <c r="K224" i="1" s="1"/>
  <c r="L223" i="1"/>
  <c r="J223" i="1"/>
  <c r="K223" i="1" s="1"/>
  <c r="L222" i="1"/>
  <c r="J222" i="1"/>
  <c r="K222" i="1" s="1"/>
  <c r="L221" i="1"/>
  <c r="J221" i="1" s="1"/>
  <c r="K221" i="1" s="1"/>
  <c r="L220" i="1"/>
  <c r="J220" i="1" s="1"/>
  <c r="K220" i="1" s="1"/>
  <c r="L219" i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L205" i="1"/>
  <c r="J205" i="1" s="1"/>
  <c r="K205" i="1" s="1"/>
  <c r="J204" i="1"/>
  <c r="K204" i="1" s="1"/>
  <c r="L203" i="1"/>
  <c r="J203" i="1" s="1"/>
  <c r="K203" i="1" s="1"/>
  <c r="J202" i="1"/>
  <c r="K202" i="1" s="1"/>
  <c r="L201" i="1"/>
  <c r="J201" i="1"/>
  <c r="K201" i="1" s="1"/>
  <c r="L200" i="1"/>
  <c r="J200" i="1" s="1"/>
  <c r="K200" i="1" s="1"/>
  <c r="L199" i="1"/>
  <c r="J199" i="1" s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L190" i="1"/>
  <c r="J190" i="1"/>
  <c r="K190" i="1" s="1"/>
  <c r="J189" i="1"/>
  <c r="K189" i="1" s="1"/>
  <c r="L188" i="1"/>
  <c r="J188" i="1" s="1"/>
  <c r="K188" i="1" s="1"/>
  <c r="L187" i="1"/>
  <c r="J187" i="1"/>
  <c r="K187" i="1" s="1"/>
  <c r="L186" i="1"/>
  <c r="J186" i="1"/>
  <c r="K186" i="1" s="1"/>
  <c r="J185" i="1"/>
  <c r="K185" i="1" s="1"/>
  <c r="L184" i="1"/>
  <c r="J184" i="1" s="1"/>
  <c r="K184" i="1" s="1"/>
  <c r="L183" i="1"/>
  <c r="J183" i="1"/>
  <c r="K183" i="1" s="1"/>
  <c r="L182" i="1"/>
  <c r="J182" i="1" s="1"/>
  <c r="K182" i="1" s="1"/>
  <c r="J181" i="1"/>
  <c r="K181" i="1" s="1"/>
  <c r="J180" i="1"/>
  <c r="K180" i="1" s="1"/>
  <c r="L179" i="1"/>
  <c r="J179" i="1" s="1"/>
  <c r="K179" i="1" s="1"/>
  <c r="L178" i="1"/>
  <c r="J178" i="1" s="1"/>
  <c r="K178" i="1" s="1"/>
  <c r="J177" i="1"/>
  <c r="K177" i="1" s="1"/>
  <c r="J176" i="1"/>
  <c r="K176" i="1" s="1"/>
  <c r="J175" i="1"/>
  <c r="K175" i="1" s="1"/>
  <c r="L174" i="1"/>
  <c r="J174" i="1" s="1"/>
  <c r="K174" i="1" s="1"/>
  <c r="J173" i="1"/>
  <c r="K173" i="1" s="1"/>
  <c r="J172" i="1"/>
  <c r="K172" i="1" s="1"/>
  <c r="L171" i="1"/>
  <c r="J171" i="1"/>
  <c r="K171" i="1" s="1"/>
  <c r="L170" i="1"/>
  <c r="J170" i="1"/>
  <c r="K170" i="1" s="1"/>
  <c r="L169" i="1"/>
  <c r="J169" i="1" s="1"/>
  <c r="K169" i="1" s="1"/>
  <c r="L168" i="1"/>
  <c r="J168" i="1" s="1"/>
  <c r="K168" i="1" s="1"/>
  <c r="J167" i="1"/>
  <c r="K167" i="1" s="1"/>
  <c r="L166" i="1"/>
  <c r="J166" i="1" s="1"/>
  <c r="K166" i="1" s="1"/>
  <c r="L165" i="1"/>
  <c r="J165" i="1" s="1"/>
  <c r="K165" i="1" s="1"/>
  <c r="L164" i="1"/>
  <c r="J164" i="1"/>
  <c r="K164" i="1" s="1"/>
  <c r="L163" i="1"/>
  <c r="J163" i="1" s="1"/>
  <c r="K163" i="1" s="1"/>
  <c r="J162" i="1"/>
  <c r="K162" i="1" s="1"/>
  <c r="L161" i="1"/>
  <c r="J161" i="1"/>
  <c r="K161" i="1" s="1"/>
  <c r="J160" i="1"/>
  <c r="K160" i="1" s="1"/>
  <c r="J159" i="1"/>
  <c r="K159" i="1" s="1"/>
  <c r="L158" i="1"/>
  <c r="J158" i="1"/>
  <c r="K158" i="1" s="1"/>
  <c r="L157" i="1"/>
  <c r="J157" i="1" s="1"/>
  <c r="K157" i="1" s="1"/>
  <c r="J156" i="1"/>
  <c r="K156" i="1" s="1"/>
  <c r="L155" i="1"/>
  <c r="J155" i="1"/>
  <c r="K155" i="1" s="1"/>
  <c r="L154" i="1"/>
  <c r="J154" i="1" s="1"/>
  <c r="K154" i="1" s="1"/>
  <c r="J153" i="1"/>
  <c r="K153" i="1" s="1"/>
  <c r="J152" i="1"/>
  <c r="K152" i="1" s="1"/>
  <c r="L151" i="1"/>
  <c r="J151" i="1" s="1"/>
  <c r="K151" i="1" s="1"/>
  <c r="L150" i="1"/>
  <c r="J150" i="1"/>
  <c r="K150" i="1" s="1"/>
  <c r="L149" i="1"/>
  <c r="J149" i="1" s="1"/>
  <c r="K149" i="1" s="1"/>
  <c r="J148" i="1"/>
  <c r="K148" i="1" s="1"/>
  <c r="L147" i="1"/>
  <c r="J147" i="1" s="1"/>
  <c r="K147" i="1" s="1"/>
  <c r="L146" i="1"/>
  <c r="J146" i="1"/>
  <c r="K146" i="1" s="1"/>
  <c r="L145" i="1"/>
  <c r="J145" i="1" s="1"/>
  <c r="K145" i="1" s="1"/>
  <c r="L144" i="1"/>
  <c r="J144" i="1" s="1"/>
  <c r="K144" i="1" s="1"/>
  <c r="J143" i="1"/>
  <c r="K143" i="1" s="1"/>
  <c r="L142" i="1"/>
  <c r="J142" i="1" s="1"/>
  <c r="K142" i="1" s="1"/>
  <c r="J141" i="1"/>
  <c r="K141" i="1" s="1"/>
  <c r="L140" i="1"/>
  <c r="J140" i="1"/>
  <c r="K140" i="1" s="1"/>
  <c r="L139" i="1"/>
  <c r="J139" i="1" s="1"/>
  <c r="K139" i="1" s="1"/>
  <c r="J138" i="1"/>
  <c r="K138" i="1" s="1"/>
  <c r="J137" i="1"/>
  <c r="K137" i="1" s="1"/>
  <c r="L136" i="1"/>
  <c r="J136" i="1" s="1"/>
  <c r="K136" i="1" s="1"/>
  <c r="L135" i="1"/>
  <c r="J135" i="1"/>
  <c r="K135" i="1" s="1"/>
  <c r="L134" i="1"/>
  <c r="J134" i="1"/>
  <c r="K134" i="1" s="1"/>
  <c r="L133" i="1"/>
  <c r="J133" i="1" s="1"/>
  <c r="K133" i="1" s="1"/>
  <c r="K132" i="1"/>
  <c r="J132" i="1"/>
  <c r="J131" i="1"/>
  <c r="K131" i="1" s="1"/>
  <c r="J130" i="1"/>
  <c r="K130" i="1" s="1"/>
  <c r="J129" i="1"/>
  <c r="K129" i="1" s="1"/>
  <c r="L128" i="1"/>
  <c r="J128" i="1" s="1"/>
  <c r="K128" i="1"/>
  <c r="J127" i="1"/>
  <c r="K127" i="1" s="1"/>
  <c r="J126" i="1"/>
  <c r="K126" i="1" s="1"/>
  <c r="L125" i="1"/>
  <c r="J125" i="1"/>
  <c r="K125" i="1" s="1"/>
  <c r="J124" i="1"/>
  <c r="K124" i="1" s="1"/>
  <c r="L123" i="1"/>
  <c r="J123" i="1" s="1"/>
  <c r="K123" i="1" s="1"/>
  <c r="L122" i="1"/>
  <c r="J122" i="1"/>
  <c r="K122" i="1" s="1"/>
  <c r="L121" i="1"/>
  <c r="J121" i="1" s="1"/>
  <c r="K121" i="1" s="1"/>
  <c r="J120" i="1"/>
  <c r="K120" i="1" s="1"/>
  <c r="L119" i="1"/>
  <c r="J119" i="1" s="1"/>
  <c r="K119" i="1" s="1"/>
  <c r="J118" i="1"/>
  <c r="K118" i="1" s="1"/>
  <c r="L117" i="1"/>
  <c r="J117" i="1" s="1"/>
  <c r="K117" i="1" s="1"/>
  <c r="L116" i="1"/>
  <c r="J116" i="1" s="1"/>
  <c r="K116" i="1" s="1"/>
  <c r="J115" i="1"/>
  <c r="K115" i="1" s="1"/>
  <c r="L114" i="1"/>
  <c r="J114" i="1" s="1"/>
  <c r="K114" i="1" s="1"/>
  <c r="L113" i="1"/>
  <c r="J113" i="1"/>
  <c r="K113" i="1" s="1"/>
  <c r="J112" i="1"/>
  <c r="K112" i="1" s="1"/>
  <c r="L111" i="1"/>
  <c r="J111" i="1" s="1"/>
  <c r="K111" i="1" s="1"/>
  <c r="L110" i="1"/>
  <c r="J110" i="1"/>
  <c r="K110" i="1" s="1"/>
  <c r="L109" i="1"/>
  <c r="Q86" i="1" s="1"/>
  <c r="L108" i="1"/>
  <c r="J108" i="1" s="1"/>
  <c r="K108" i="1" s="1"/>
  <c r="L107" i="1"/>
  <c r="J107" i="1" s="1"/>
  <c r="K107" i="1" s="1"/>
  <c r="L106" i="1"/>
  <c r="J106" i="1" s="1"/>
  <c r="K106" i="1" s="1"/>
  <c r="L105" i="1"/>
  <c r="J105" i="1"/>
  <c r="K105" i="1" s="1"/>
  <c r="L104" i="1"/>
  <c r="J104" i="1" s="1"/>
  <c r="K104" i="1" s="1"/>
  <c r="L103" i="1"/>
  <c r="J103" i="1" s="1"/>
  <c r="K103" i="1" s="1"/>
  <c r="L102" i="1"/>
  <c r="J102" i="1"/>
  <c r="K102" i="1" s="1"/>
  <c r="L101" i="1"/>
  <c r="J101" i="1" s="1"/>
  <c r="K101" i="1" s="1"/>
  <c r="L100" i="1"/>
  <c r="J100" i="1" s="1"/>
  <c r="K100" i="1" s="1"/>
  <c r="L99" i="1"/>
  <c r="J99" i="1" s="1"/>
  <c r="K99" i="1" s="1"/>
  <c r="L98" i="1"/>
  <c r="J98" i="1" s="1"/>
  <c r="K98" i="1" s="1"/>
  <c r="L97" i="1"/>
  <c r="J97" i="1"/>
  <c r="K97" i="1" s="1"/>
  <c r="L96" i="1"/>
  <c r="J96" i="1" s="1"/>
  <c r="K96" i="1" s="1"/>
  <c r="L95" i="1"/>
  <c r="J95" i="1" s="1"/>
  <c r="K95" i="1" s="1"/>
  <c r="L94" i="1"/>
  <c r="J94" i="1"/>
  <c r="K94" i="1" s="1"/>
  <c r="L93" i="1"/>
  <c r="J93" i="1"/>
  <c r="K93" i="1" s="1"/>
  <c r="L92" i="1"/>
  <c r="J92" i="1" s="1"/>
  <c r="K92" i="1" s="1"/>
  <c r="L91" i="1"/>
  <c r="J91" i="1" s="1"/>
  <c r="K91" i="1" s="1"/>
  <c r="L90" i="1"/>
  <c r="J90" i="1"/>
  <c r="K90" i="1" s="1"/>
  <c r="L89" i="1"/>
  <c r="J89" i="1"/>
  <c r="K89" i="1" s="1"/>
  <c r="L88" i="1"/>
  <c r="J88" i="1" s="1"/>
  <c r="K88" i="1" s="1"/>
  <c r="L87" i="1"/>
  <c r="J87" i="1" s="1"/>
  <c r="K87" i="1" s="1"/>
  <c r="L86" i="1"/>
  <c r="J86" i="1"/>
  <c r="K86" i="1" s="1"/>
  <c r="L85" i="1"/>
  <c r="J85" i="1" s="1"/>
  <c r="K85" i="1" s="1"/>
  <c r="L84" i="1"/>
  <c r="J84" i="1" s="1"/>
  <c r="K84" i="1" s="1"/>
  <c r="L83" i="1"/>
  <c r="J83" i="1" s="1"/>
  <c r="K83" i="1" s="1"/>
  <c r="L82" i="1"/>
  <c r="J82" i="1" s="1"/>
  <c r="K82" i="1" s="1"/>
  <c r="L81" i="1"/>
  <c r="J81" i="1"/>
  <c r="K81" i="1" s="1"/>
  <c r="L80" i="1"/>
  <c r="J80" i="1" s="1"/>
  <c r="K80" i="1" s="1"/>
  <c r="L79" i="1"/>
  <c r="J79" i="1" s="1"/>
  <c r="K79" i="1" s="1"/>
  <c r="L78" i="1"/>
  <c r="J78" i="1"/>
  <c r="Q78" i="1" l="1"/>
  <c r="J109" i="1"/>
  <c r="K78" i="1"/>
  <c r="Q83" i="1"/>
  <c r="J235" i="1"/>
  <c r="J73" i="1" s="1"/>
  <c r="L235" i="1"/>
  <c r="Q82" i="1"/>
  <c r="J70" i="1"/>
  <c r="J74" i="1" s="1"/>
  <c r="K74" i="1" s="1"/>
  <c r="K70" i="1"/>
  <c r="K109" i="1" l="1"/>
  <c r="Q88" i="1" s="1"/>
  <c r="Q87" i="1"/>
  <c r="Q79" i="1"/>
  <c r="Q80" i="1"/>
  <c r="Q84" i="1"/>
  <c r="K235" i="1"/>
  <c r="K73" i="1"/>
  <c r="K75" i="1" s="1"/>
  <c r="J75" i="1"/>
</calcChain>
</file>

<file path=xl/sharedStrings.xml><?xml version="1.0" encoding="utf-8"?>
<sst xmlns="http://schemas.openxmlformats.org/spreadsheetml/2006/main" count="1478" uniqueCount="732">
  <si>
    <t>03.040.614.4-047.000</t>
  </si>
  <si>
    <t>PT ATALI MAKMUR</t>
  </si>
  <si>
    <t>010.002-22.82102455</t>
  </si>
  <si>
    <t>Thu Jan 20 00:00:00 WIB 2022</t>
  </si>
  <si>
    <t>Normal</t>
  </si>
  <si>
    <t>SUDIARTO</t>
  </si>
  <si>
    <t>Fri Feb 18 16:02:39 WIB 2022</t>
  </si>
  <si>
    <t>Tue Mar 22 09:14:10 WIB 2022</t>
  </si>
  <si>
    <t>80.146.833.1-047.000</t>
  </si>
  <si>
    <t>PT KENKO SINAR INDONESIA</t>
  </si>
  <si>
    <t>010.001-22.12289653</t>
  </si>
  <si>
    <t>Fri Feb 18 16:03:36 WIB 2022</t>
  </si>
  <si>
    <t>Tue Mar 22 09:14:26 WIB 2022</t>
  </si>
  <si>
    <t>010.001-22.12289666</t>
  </si>
  <si>
    <t>Fri Feb 18 16:04:46 WIB 2022</t>
  </si>
  <si>
    <t>Tue Mar 22 09:14:34 WIB 2022</t>
  </si>
  <si>
    <t>01.773.514.3-047.000</t>
  </si>
  <si>
    <t>PT SEMBILAN-SEMBILAN JAYA UTAMA</t>
  </si>
  <si>
    <t>010.002-22.82102711</t>
  </si>
  <si>
    <t>Fri Jan 21 00:00:00 WIB 2022</t>
  </si>
  <si>
    <t>Fri Feb 18 16:08:13 WIB 2022</t>
  </si>
  <si>
    <t>Tue Mar 22 09:14:44 WIB 2022</t>
  </si>
  <si>
    <t>010.002-22.82102712</t>
  </si>
  <si>
    <t>Fri Feb 18 16:09:06 WIB 2022</t>
  </si>
  <si>
    <t>Tue Mar 22 09:14:55 WIB 2022</t>
  </si>
  <si>
    <t>010.002-22.82102713</t>
  </si>
  <si>
    <t>Fri Feb 18 16:09:49 WIB 2022</t>
  </si>
  <si>
    <t>Tue Mar 22 09:15:02 WIB 2022</t>
  </si>
  <si>
    <t>010.001-22.12289760</t>
  </si>
  <si>
    <t>Fri Feb 18 16:10:35 WIB 2022</t>
  </si>
  <si>
    <t>Tue Mar 22 09:15:09 WIB 2022</t>
  </si>
  <si>
    <t>010.001-22.12289824</t>
  </si>
  <si>
    <t>Sat Jan 22 00:00:00 WIB 2022</t>
  </si>
  <si>
    <t>Fri Feb 18 16:11:30 WIB 2022</t>
  </si>
  <si>
    <t>Tue Mar 22 09:15:17 WIB 2022</t>
  </si>
  <si>
    <t>010.001-22.12289836</t>
  </si>
  <si>
    <t>Fri Feb 18 16:12:06 WIB 2022</t>
  </si>
  <si>
    <t>Tue Mar 22 09:15:27 WIB 2022</t>
  </si>
  <si>
    <t>010.002-22.82103067</t>
  </si>
  <si>
    <t>Mon Jan 24 00:00:00 WIB 2022</t>
  </si>
  <si>
    <t>Fri Feb 18 16:13:52 WIB 2022</t>
  </si>
  <si>
    <t>Tue Mar 22 09:15:34 WIB 2022</t>
  </si>
  <si>
    <t>010.001-22.12289980</t>
  </si>
  <si>
    <t>Fri Feb 18 16:14:41 WIB 2022</t>
  </si>
  <si>
    <t>Tue Mar 22 09:16:53 WIB 2022</t>
  </si>
  <si>
    <t>010.002-22.82103208</t>
  </si>
  <si>
    <t>Tue Jan 25 00:00:00 WIB 2022</t>
  </si>
  <si>
    <t>Fri Feb 18 16:15:59 WIB 2022</t>
  </si>
  <si>
    <t>Tue Mar 22 09:17:48 WIB 2022</t>
  </si>
  <si>
    <t>010.002-22.82103485</t>
  </si>
  <si>
    <t>Wed Jan 26 00:00:00 WIB 2022</t>
  </si>
  <si>
    <t>Fri Feb 18 16:17:39 WIB 2022</t>
  </si>
  <si>
    <t>Tue Mar 22 09:17:56 WIB 2022</t>
  </si>
  <si>
    <t>010.001-22.12290189</t>
  </si>
  <si>
    <t>Fri Feb 18 16:18:33 WIB 2022</t>
  </si>
  <si>
    <t>Tue Mar 22 09:18:03 WIB 2022</t>
  </si>
  <si>
    <t>010.002-22.82103665</t>
  </si>
  <si>
    <t>Thu Jan 27 00:00:00 WIB 2022</t>
  </si>
  <si>
    <t>Fri Feb 18 16:21:33 WIB 2022</t>
  </si>
  <si>
    <t>Tue Mar 22 09:18:10 WIB 2022</t>
  </si>
  <si>
    <t>010.002-22.82103666</t>
  </si>
  <si>
    <t>Fri Feb 18 16:22:16 WIB 2022</t>
  </si>
  <si>
    <t>Tue Mar 22 09:18:17 WIB 2022</t>
  </si>
  <si>
    <t>03.262.318.3-047.000</t>
  </si>
  <si>
    <t>PT KALINDO SUKSES</t>
  </si>
  <si>
    <t>010.000-22.48605535</t>
  </si>
  <si>
    <t>Fri Feb 18 16:23:00 WIB 2022</t>
  </si>
  <si>
    <t>Tue Mar 22 09:18:24 WIB 2022</t>
  </si>
  <si>
    <t>010.001-22.12290305</t>
  </si>
  <si>
    <t>Fri Feb 18 16:23:48 WIB 2022</t>
  </si>
  <si>
    <t>Tue Mar 22 09:18:31 WIB 2022</t>
  </si>
  <si>
    <t>010.002-22.82103849</t>
  </si>
  <si>
    <t>Fri Jan 28 00:00:00 WIB 2022</t>
  </si>
  <si>
    <t>Fri Feb 18 16:25:02 WIB 2022</t>
  </si>
  <si>
    <t>Tue Mar 22 09:18:38 WIB 2022</t>
  </si>
  <si>
    <t>010.002-22.82104145</t>
  </si>
  <si>
    <t>Mon Jan 31 00:00:00 WIB 2022</t>
  </si>
  <si>
    <t>Fri Feb 18 16:25:45 WIB 2022</t>
  </si>
  <si>
    <t>Tue Mar 22 09:18:45 WIB 2022</t>
  </si>
  <si>
    <t>010.000-22.70366101</t>
  </si>
  <si>
    <t>Thu Feb 03 00:00:00 WIB 2022</t>
  </si>
  <si>
    <t>Tue Mar 22 10:59:03 WIB 2022</t>
  </si>
  <si>
    <t>010.001-22.12290412</t>
  </si>
  <si>
    <t>Tue Mar 22 11:00:15 WIB 2022</t>
  </si>
  <si>
    <t>010.001-22.12290511</t>
  </si>
  <si>
    <t>Tue Mar 22 11:01:30 WIB 2022</t>
  </si>
  <si>
    <t>010.001-22.12290512</t>
  </si>
  <si>
    <t>Tue Mar 22 11:02:33 WIB 2022</t>
  </si>
  <si>
    <t>010.001-22.12290586</t>
  </si>
  <si>
    <t>Tue Mar 22 11:03:26 WIB 2022</t>
  </si>
  <si>
    <t>010.002-22.82104442</t>
  </si>
  <si>
    <t>Tue Mar 22 11:04:18 WIB 2022</t>
  </si>
  <si>
    <t>010.002-22.82104712</t>
  </si>
  <si>
    <t>Fri Feb 04 00:00:00 WIB 2022</t>
  </si>
  <si>
    <t>Tue Mar 22 11:15:33 WIB 2022</t>
  </si>
  <si>
    <t>010.002-22.82104713</t>
  </si>
  <si>
    <t>Tue Mar 22 11:16:19 WIB 2022</t>
  </si>
  <si>
    <t>010.002-22.82104714</t>
  </si>
  <si>
    <t>Tue Mar 22 11:17:12 WIB 2022</t>
  </si>
  <si>
    <t>010.000-22.48605781</t>
  </si>
  <si>
    <t>Sat Feb 05 00:00:00 WIB 2022</t>
  </si>
  <si>
    <t>Tue Mar 22 11:20:41 WIB 2022</t>
  </si>
  <si>
    <t>010.001-22.12290812</t>
  </si>
  <si>
    <t>Tue Mar 22 11:22:03 WIB 2022</t>
  </si>
  <si>
    <t>010.001-22.12290820</t>
  </si>
  <si>
    <t>Tue Mar 22 11:22:56 WIB 2022</t>
  </si>
  <si>
    <t>010.001-22.12290835</t>
  </si>
  <si>
    <t>Tue Mar 22 11:24:04 WIB 2022</t>
  </si>
  <si>
    <t>010.000-22.70366197</t>
  </si>
  <si>
    <t>Mon Feb 07 00:00:00 WIB 2022</t>
  </si>
  <si>
    <t>Tue Mar 22 11:24:56 WIB 2022</t>
  </si>
  <si>
    <t>010.001-22.12290878</t>
  </si>
  <si>
    <t>Tue Mar 22 11:25:57 WIB 2022</t>
  </si>
  <si>
    <t>010.002-22.82105441</t>
  </si>
  <si>
    <t>Tue Feb 08 00:00:00 WIB 2022</t>
  </si>
  <si>
    <t>Tue Mar 22 11:29:26 WIB 2022</t>
  </si>
  <si>
    <t>010.002-22.82105648</t>
  </si>
  <si>
    <t>Wed Feb 09 00:00:00 WIB 2022</t>
  </si>
  <si>
    <t>Tue Mar 22 11:30:23 WIB 2022</t>
  </si>
  <si>
    <t>010.001-22.12291189</t>
  </si>
  <si>
    <t>Thu Feb 10 00:00:00 WIB 2022</t>
  </si>
  <si>
    <t>Tue Mar 22 11:31:22 WIB 2022</t>
  </si>
  <si>
    <t>010.001-22.12291205</t>
  </si>
  <si>
    <t>Tue Mar 22 11:32:35 WIB 2022</t>
  </si>
  <si>
    <t>010.002-22.82105838</t>
  </si>
  <si>
    <t>Tue Mar 22 11:33:49 WIB 2022</t>
  </si>
  <si>
    <t>010.002-22.82106130</t>
  </si>
  <si>
    <t>Fri Feb 11 00:00:00 WIB 2022</t>
  </si>
  <si>
    <t>Tue Mar 22 11:34:35 WIB 2022</t>
  </si>
  <si>
    <t>010.000-22.48605819</t>
  </si>
  <si>
    <t>Sat Feb 12 00:00:00 WIB 2022</t>
  </si>
  <si>
    <t>Tue Mar 22 11:41:51 WIB 2022</t>
  </si>
  <si>
    <t>010.002-22.82106403</t>
  </si>
  <si>
    <t>Tue Mar 22 11:42:40 WIB 2022</t>
  </si>
  <si>
    <t>010.002-22.82106404</t>
  </si>
  <si>
    <t>Tue Mar 22 11:43:45 WIB 2022</t>
  </si>
  <si>
    <t>31.340.482.4-037.000</t>
  </si>
  <si>
    <t>PT MITRA GLOBAL NIAGA</t>
  </si>
  <si>
    <t>010.001-22.10694374</t>
  </si>
  <si>
    <t>Mon Feb 14 00:00:00 WIB 2022</t>
  </si>
  <si>
    <t>Tue Mar 22 11:44:53 WIB 2022</t>
  </si>
  <si>
    <t>010.001-22.12291534</t>
  </si>
  <si>
    <t>Tue Mar 22 11:45:47 WIB 2022</t>
  </si>
  <si>
    <t>010.001-22.12291701</t>
  </si>
  <si>
    <t>Wed Feb 16 00:00:00 WIB 2022</t>
  </si>
  <si>
    <t>Tue Mar 22 11:48:48 WIB 2022</t>
  </si>
  <si>
    <t>010.001-22.12291723</t>
  </si>
  <si>
    <t>Tue Mar 22 11:49:35 WIB 2022</t>
  </si>
  <si>
    <t>010.001-22.10694412</t>
  </si>
  <si>
    <t>Thu Feb 17 00:00:00 WIB 2022</t>
  </si>
  <si>
    <t>Tue Mar 22 11:50:16 WIB 2022</t>
  </si>
  <si>
    <t>010.001-22.12291832</t>
  </si>
  <si>
    <t>Tue Mar 22 11:50:59 WIB 2022</t>
  </si>
  <si>
    <t>010.002-22.82107129</t>
  </si>
  <si>
    <t>Tue Mar 22 11:51:42 WIB 2022</t>
  </si>
  <si>
    <t>01.799.951.7-033.000</t>
  </si>
  <si>
    <t>PT DWI TUNGGAL INDAH JAYA</t>
  </si>
  <si>
    <t>010.002-22.89162088</t>
  </si>
  <si>
    <t>Tue Mar 22 11:52:24 WIB 2022</t>
  </si>
  <si>
    <t>010.001-22.12291895</t>
  </si>
  <si>
    <t>Fri Feb 18 00:00:00 WIB 2022</t>
  </si>
  <si>
    <t>Tue Mar 22 13:02:38 WIB 2022</t>
  </si>
  <si>
    <t>010.002-22.82107324</t>
  </si>
  <si>
    <t>Tue Mar 22 13:03:21 WIB 2022</t>
  </si>
  <si>
    <t>010.001-22.12292002</t>
  </si>
  <si>
    <t>Sat Feb 19 00:00:00 WIB 2022</t>
  </si>
  <si>
    <t>Tue Mar 22 13:04:08 WIB 2022</t>
  </si>
  <si>
    <t>010.001-22.12292021</t>
  </si>
  <si>
    <t>Tue Mar 22 13:04:51 WIB 2022</t>
  </si>
  <si>
    <t>010.002-22.82107697</t>
  </si>
  <si>
    <t>Mon Feb 21 00:00:00 WIB 2022</t>
  </si>
  <si>
    <t>Tue Mar 22 13:06:30 WIB 2022</t>
  </si>
  <si>
    <t>010.002-22.82107698</t>
  </si>
  <si>
    <t>Tue Mar 22 13:07:27 WIB 2022</t>
  </si>
  <si>
    <t>010.002-22.82107718</t>
  </si>
  <si>
    <t>Tue Mar 22 15:35:51 WIB 2022</t>
  </si>
  <si>
    <t>010.001-22.12292094</t>
  </si>
  <si>
    <t>Tue Feb 22 00:00:00 WIB 2022</t>
  </si>
  <si>
    <t>Tue Mar 22 15:38:03 WIB 2022</t>
  </si>
  <si>
    <t>010.001-22.12292155</t>
  </si>
  <si>
    <t>Tue Mar 22 15:38:57 WIB 2022</t>
  </si>
  <si>
    <t>010.002-22.82107818</t>
  </si>
  <si>
    <t>Tue Mar 22 15:39:49 WIB 2022</t>
  </si>
  <si>
    <t>010.002-22.82107986</t>
  </si>
  <si>
    <t>Wed Feb 23 00:00:00 WIB 2022</t>
  </si>
  <si>
    <t>Tue Mar 22 15:41:05 WIB 2022</t>
  </si>
  <si>
    <t>010.002-22.82108007</t>
  </si>
  <si>
    <t>Tue Mar 22 15:42:30 WIB 2022</t>
  </si>
  <si>
    <t>010.001-22.12292261</t>
  </si>
  <si>
    <t>Thu Feb 24 00:00:00 WIB 2022</t>
  </si>
  <si>
    <t>Tue Mar 22 15:45:17 WIB 2022</t>
  </si>
  <si>
    <t>76.801.082.9-033.000</t>
  </si>
  <si>
    <t>PT LAUTAN MAS ASIA</t>
  </si>
  <si>
    <t>010.001-22.96813872</t>
  </si>
  <si>
    <t>Tue Mar 22 15:46:07 WIB 2022</t>
  </si>
  <si>
    <t>010.002-22.82108168</t>
  </si>
  <si>
    <t>Tue Mar 22 15:46:39 WIB 2022</t>
  </si>
  <si>
    <t>010.002-22.82108528</t>
  </si>
  <si>
    <t>Sat Feb 26 00:00:00 WIB 2022</t>
  </si>
  <si>
    <t>Tue Mar 22 15:47:17 WIB 2022</t>
  </si>
  <si>
    <t>BELI</t>
  </si>
  <si>
    <t>DPP</t>
  </si>
  <si>
    <t>PPN</t>
  </si>
  <si>
    <t>JUAL</t>
  </si>
  <si>
    <t>AM 22020001</t>
  </si>
  <si>
    <t>KO 4008</t>
  </si>
  <si>
    <t>01.706.181.3-521.000</t>
  </si>
  <si>
    <t>CV PELITA JAYA  ( ANUGERAH SEJAHTERA )</t>
  </si>
  <si>
    <t>PURWOKERTO</t>
  </si>
  <si>
    <t>010.003-22.62942629</t>
  </si>
  <si>
    <t>AM 22020002</t>
  </si>
  <si>
    <t>N 1983</t>
  </si>
  <si>
    <t>03.338.317.5-526.000</t>
  </si>
  <si>
    <t>CV TIARA</t>
  </si>
  <si>
    <t>SOLO</t>
  </si>
  <si>
    <t>010.003-22.62942630</t>
  </si>
  <si>
    <t>AM 22020003</t>
  </si>
  <si>
    <t>G 4004</t>
  </si>
  <si>
    <t>08.529.177.1-602.000</t>
  </si>
  <si>
    <t>ROBIN SUSANTO ( HIDUP BARU )</t>
  </si>
  <si>
    <t>JOMBANG</t>
  </si>
  <si>
    <t>010.003-22.62942631</t>
  </si>
  <si>
    <t>AM 22020004</t>
  </si>
  <si>
    <t>KO 4012</t>
  </si>
  <si>
    <t>01.848.507.8-521.000</t>
  </si>
  <si>
    <t>CV WISUDA</t>
  </si>
  <si>
    <t>010.003-22.62942632</t>
  </si>
  <si>
    <t>AM 22020005</t>
  </si>
  <si>
    <t>KO 4016</t>
  </si>
  <si>
    <t>42.884.805.5-501.000</t>
  </si>
  <si>
    <t>CV SINAR CAHAYA NIRMALA</t>
  </si>
  <si>
    <t>BREBES</t>
  </si>
  <si>
    <t>010.003-22.62942633</t>
  </si>
  <si>
    <t>AM 22020006</t>
  </si>
  <si>
    <t>KO 1988</t>
  </si>
  <si>
    <t>04.017.931.9-502.000</t>
  </si>
  <si>
    <t>HARNOYO  ( BENDAN )</t>
  </si>
  <si>
    <t>PEKALONGAN</t>
  </si>
  <si>
    <t>010.003-22.62942634</t>
  </si>
  <si>
    <t>AM 22020007</t>
  </si>
  <si>
    <t>KO 4020</t>
  </si>
  <si>
    <t>010.003-22.62942635</t>
  </si>
  <si>
    <t>AM 22020008</t>
  </si>
  <si>
    <t>G 1990</t>
  </si>
  <si>
    <t>04.021.035.3-602.000</t>
  </si>
  <si>
    <t>LILY JULIAWATI  ( REJO AGUNG )</t>
  </si>
  <si>
    <t>010.003-22.62942636</t>
  </si>
  <si>
    <t>AM 22020009</t>
  </si>
  <si>
    <t>G 1991</t>
  </si>
  <si>
    <t>010.003-22.62942637</t>
  </si>
  <si>
    <t>AM 22020010</t>
  </si>
  <si>
    <t>G 1993</t>
  </si>
  <si>
    <t>010.003-22.62942638</t>
  </si>
  <si>
    <t>AM 22020011</t>
  </si>
  <si>
    <t>G 1995</t>
  </si>
  <si>
    <t>010.003-22.62942639</t>
  </si>
  <si>
    <t>AM 22020012</t>
  </si>
  <si>
    <t>KO 2000</t>
  </si>
  <si>
    <t>010.003-22.62942640</t>
  </si>
  <si>
    <t>AM 22020013</t>
  </si>
  <si>
    <t>G 4055</t>
  </si>
  <si>
    <t>91.924.273.5-629.000</t>
  </si>
  <si>
    <t>CV UTAMA PUTRA</t>
  </si>
  <si>
    <t>TULUNGAGUNG</t>
  </si>
  <si>
    <t>010.003-22.62942641</t>
  </si>
  <si>
    <t>AM 22020014</t>
  </si>
  <si>
    <t>KO 4058</t>
  </si>
  <si>
    <t>82.982.280.8-521.000</t>
  </si>
  <si>
    <t>CV TRINITY CENTRAAL</t>
  </si>
  <si>
    <t>010.003-22.62942642</t>
  </si>
  <si>
    <t>AM 22020015</t>
  </si>
  <si>
    <t>G 4028</t>
  </si>
  <si>
    <t>010.003-22.62942643</t>
  </si>
  <si>
    <t>AM 22020016</t>
  </si>
  <si>
    <t>G 4071</t>
  </si>
  <si>
    <t>010.003-22.62942644</t>
  </si>
  <si>
    <t>AM 22020017</t>
  </si>
  <si>
    <t>G 4073</t>
  </si>
  <si>
    <t>010.003-22.62942645</t>
  </si>
  <si>
    <t>AM 22020018</t>
  </si>
  <si>
    <t>G 4085</t>
  </si>
  <si>
    <t>04.021.035.3-602.001</t>
  </si>
  <si>
    <t>010.003-22.62942646</t>
  </si>
  <si>
    <t>AM 22020019</t>
  </si>
  <si>
    <t>KO 4089</t>
  </si>
  <si>
    <t>010.003-22.62942647</t>
  </si>
  <si>
    <t>AM 22020020</t>
  </si>
  <si>
    <t>G 4100</t>
  </si>
  <si>
    <t>010.003-22.62942648</t>
  </si>
  <si>
    <t>AM 22020021</t>
  </si>
  <si>
    <t>KO 4117 4118</t>
  </si>
  <si>
    <t>02.683.580.1-542.000</t>
  </si>
  <si>
    <t>CV DWI JAYA</t>
  </si>
  <si>
    <t>YOGYAKARTA</t>
  </si>
  <si>
    <t>010.003-22.62942649</t>
  </si>
  <si>
    <t>AM 22020022</t>
  </si>
  <si>
    <t>KO 4167</t>
  </si>
  <si>
    <t>010.003-22.62942650</t>
  </si>
  <si>
    <t>AM 22020023</t>
  </si>
  <si>
    <t>KO 4120</t>
  </si>
  <si>
    <t>010.003-22.62942651</t>
  </si>
  <si>
    <t>AM 22020024</t>
  </si>
  <si>
    <t>KO 4125</t>
  </si>
  <si>
    <t>010.003-22.62942652</t>
  </si>
  <si>
    <t>AM 22020025</t>
  </si>
  <si>
    <t>KO 4130</t>
  </si>
  <si>
    <t>010.003-22.62942653</t>
  </si>
  <si>
    <t>AM 22020026</t>
  </si>
  <si>
    <t>KO 4180</t>
  </si>
  <si>
    <t>010.003-22.62942654</t>
  </si>
  <si>
    <t>AM 22020027</t>
  </si>
  <si>
    <t>KO 4190</t>
  </si>
  <si>
    <t>010.003-22.62942655</t>
  </si>
  <si>
    <t>AM 22020028</t>
  </si>
  <si>
    <t>KO 4189</t>
  </si>
  <si>
    <t>010.003-22.62942656</t>
  </si>
  <si>
    <t>AM 22020029</t>
  </si>
  <si>
    <t>KO 4199</t>
  </si>
  <si>
    <t>010.003-22.62942657</t>
  </si>
  <si>
    <t>AM 22020030</t>
  </si>
  <si>
    <t>G 4251</t>
  </si>
  <si>
    <t>010.003-22.62942658</t>
  </si>
  <si>
    <t>AM 22020031</t>
  </si>
  <si>
    <t>G 4153</t>
  </si>
  <si>
    <t>010.003-22.62942659</t>
  </si>
  <si>
    <t>AM 22020033</t>
  </si>
  <si>
    <t>KO 4002 4072 4129</t>
  </si>
  <si>
    <t>SUKSES MAKMUR</t>
  </si>
  <si>
    <t>COMAL</t>
  </si>
  <si>
    <t>AM 22020034</t>
  </si>
  <si>
    <t>G 4005 4061</t>
  </si>
  <si>
    <t>SAHID</t>
  </si>
  <si>
    <t>KUDUS</t>
  </si>
  <si>
    <t>AM 22020035</t>
  </si>
  <si>
    <t>G 4006 4063</t>
  </si>
  <si>
    <t>HIPPO</t>
  </si>
  <si>
    <t>MAGETAN</t>
  </si>
  <si>
    <t>AM 22020036</t>
  </si>
  <si>
    <t>G 4007</t>
  </si>
  <si>
    <t>SISWA BARU</t>
  </si>
  <si>
    <t>AM 22020037</t>
  </si>
  <si>
    <t>KO 1977 4017 4054</t>
  </si>
  <si>
    <t>SISWA</t>
  </si>
  <si>
    <t>MUNTILAN</t>
  </si>
  <si>
    <t>AM 22020038</t>
  </si>
  <si>
    <t>ANEKA</t>
  </si>
  <si>
    <t>MALANG</t>
  </si>
  <si>
    <t>AM 22020039</t>
  </si>
  <si>
    <t>KO 4009</t>
  </si>
  <si>
    <t>MEMORY</t>
  </si>
  <si>
    <t>BATANG</t>
  </si>
  <si>
    <t>AM 22020040</t>
  </si>
  <si>
    <t>KO 4010 1989 4024</t>
  </si>
  <si>
    <t>SUKSES</t>
  </si>
  <si>
    <t>SALATIGA</t>
  </si>
  <si>
    <t>AM 22020041</t>
  </si>
  <si>
    <t>KO 4011 1999 4088</t>
  </si>
  <si>
    <t>SINKONG</t>
  </si>
  <si>
    <t>PURWOREJO</t>
  </si>
  <si>
    <t>AM 22020042</t>
  </si>
  <si>
    <t>KO 1978</t>
  </si>
  <si>
    <t>TERMINAL II</t>
  </si>
  <si>
    <t>CIREBON</t>
  </si>
  <si>
    <t>AM 22020043</t>
  </si>
  <si>
    <t>KO 4435 1823</t>
  </si>
  <si>
    <t>BINA ILMU</t>
  </si>
  <si>
    <t>BATU/SINGOSARI</t>
  </si>
  <si>
    <t>AM 22020044</t>
  </si>
  <si>
    <t>N 1979</t>
  </si>
  <si>
    <t>AMIN</t>
  </si>
  <si>
    <t>SRAGEN</t>
  </si>
  <si>
    <t>AM 22020045</t>
  </si>
  <si>
    <t>N 1980 4123</t>
  </si>
  <si>
    <t>NAJIH</t>
  </si>
  <si>
    <t>JEPARA</t>
  </si>
  <si>
    <t>AM 22020046</t>
  </si>
  <si>
    <t>KO 1981 4029 4099</t>
  </si>
  <si>
    <t>SUMBER BUKIT</t>
  </si>
  <si>
    <t>AM 22020047</t>
  </si>
  <si>
    <t>KO 1982 4027 4075</t>
  </si>
  <si>
    <t>PERDANA</t>
  </si>
  <si>
    <t>AM 22020048</t>
  </si>
  <si>
    <t>G 1984</t>
  </si>
  <si>
    <t>SISWA CEMERLANG</t>
  </si>
  <si>
    <t>KLATEN</t>
  </si>
  <si>
    <t>AM 22020049</t>
  </si>
  <si>
    <t>KO 1985 4035 4170</t>
  </si>
  <si>
    <t>TELADAN</t>
  </si>
  <si>
    <t>TEGAL</t>
  </si>
  <si>
    <t>AM 22020050</t>
  </si>
  <si>
    <t>N 4014</t>
  </si>
  <si>
    <t>PUTRA MURIA</t>
  </si>
  <si>
    <t>PATI</t>
  </si>
  <si>
    <t>AM 22020051</t>
  </si>
  <si>
    <t>N 4015</t>
  </si>
  <si>
    <t>AL HAMIDI</t>
  </si>
  <si>
    <t>AM 22020052</t>
  </si>
  <si>
    <t>KO 4436 4439 4448</t>
  </si>
  <si>
    <t>MANGGALA SAKTI</t>
  </si>
  <si>
    <t>AM 22020053</t>
  </si>
  <si>
    <t>N 4018</t>
  </si>
  <si>
    <t>TIRTA AYU</t>
  </si>
  <si>
    <t>AM 22020054</t>
  </si>
  <si>
    <t>G 4019</t>
  </si>
  <si>
    <t>PUSPITA</t>
  </si>
  <si>
    <t>KARTOSURO</t>
  </si>
  <si>
    <t>AM 22020055</t>
  </si>
  <si>
    <t>G 1986</t>
  </si>
  <si>
    <t>SAMI LARIS</t>
  </si>
  <si>
    <t>AM 22020056</t>
  </si>
  <si>
    <t>KO 1987</t>
  </si>
  <si>
    <t>MAKMUR</t>
  </si>
  <si>
    <t>AM 22020057</t>
  </si>
  <si>
    <t>SIANA (PECINAN)</t>
  </si>
  <si>
    <t>AM 22020058</t>
  </si>
  <si>
    <t>KO 1994 4102 4168</t>
  </si>
  <si>
    <t>KUTOARJO</t>
  </si>
  <si>
    <t>AM 22020059</t>
  </si>
  <si>
    <t>KO 1998 4041</t>
  </si>
  <si>
    <t>KURNIA</t>
  </si>
  <si>
    <t>BANTUL</t>
  </si>
  <si>
    <t>AM 22020060</t>
  </si>
  <si>
    <t>G 4021 4098 4115</t>
  </si>
  <si>
    <t>TRISNO</t>
  </si>
  <si>
    <t>PURWODADI</t>
  </si>
  <si>
    <t>AM 22020061</t>
  </si>
  <si>
    <t>G 4022</t>
  </si>
  <si>
    <t>AF TOYS</t>
  </si>
  <si>
    <t>KENDAL</t>
  </si>
  <si>
    <t>AM 22020062</t>
  </si>
  <si>
    <t>G 4023</t>
  </si>
  <si>
    <t>ROYYAN</t>
  </si>
  <si>
    <t>AM 22020063</t>
  </si>
  <si>
    <t>G 1997 4074 4254</t>
  </si>
  <si>
    <t>RINGAN</t>
  </si>
  <si>
    <t>AM 22020064</t>
  </si>
  <si>
    <t>KO 1998 4083 4095</t>
  </si>
  <si>
    <t>WONOSOBO</t>
  </si>
  <si>
    <t>AM 22020065</t>
  </si>
  <si>
    <t>G 4051</t>
  </si>
  <si>
    <t>AULIA</t>
  </si>
  <si>
    <t>CARUBAN</t>
  </si>
  <si>
    <t>AM 22020066</t>
  </si>
  <si>
    <t>KO 4052 4112 4183</t>
  </si>
  <si>
    <t>MUDA JAYA</t>
  </si>
  <si>
    <t>AM 22020067</t>
  </si>
  <si>
    <t>G 4053</t>
  </si>
  <si>
    <t>AL ULYA</t>
  </si>
  <si>
    <t>AM 22020068</t>
  </si>
  <si>
    <t>G 4056 4103 4162</t>
  </si>
  <si>
    <t>PUSTAKA BARU</t>
  </si>
  <si>
    <t>TUBAN</t>
  </si>
  <si>
    <t>AM 22020069</t>
  </si>
  <si>
    <t>G 4057 4049 4050</t>
  </si>
  <si>
    <t>PUAS</t>
  </si>
  <si>
    <t>AM 22020070</t>
  </si>
  <si>
    <t>KO 4059 4105 4122</t>
  </si>
  <si>
    <t>KONDANG</t>
  </si>
  <si>
    <t>TEMANGGUNG</t>
  </si>
  <si>
    <t>AM 22020071</t>
  </si>
  <si>
    <t>G 4060 4132</t>
  </si>
  <si>
    <t>LARIS BARU</t>
  </si>
  <si>
    <t>AM 22020072</t>
  </si>
  <si>
    <t>G 4062</t>
  </si>
  <si>
    <t>SURYA</t>
  </si>
  <si>
    <t>AM 22020073</t>
  </si>
  <si>
    <t>KO 4064 4157 4166</t>
  </si>
  <si>
    <t>AM 22020074</t>
  </si>
  <si>
    <t>N 4065 4171</t>
  </si>
  <si>
    <t>D R</t>
  </si>
  <si>
    <t>AM 22020075</t>
  </si>
  <si>
    <t>N 4066 4178</t>
  </si>
  <si>
    <t>ARTHA JAYA</t>
  </si>
  <si>
    <t>BANJARNEGARA</t>
  </si>
  <si>
    <t>AM 22020076</t>
  </si>
  <si>
    <t>N 4067</t>
  </si>
  <si>
    <t>MEGARIA</t>
  </si>
  <si>
    <t>AM 22020077</t>
  </si>
  <si>
    <t>KO 4068</t>
  </si>
  <si>
    <t>AM 22020078</t>
  </si>
  <si>
    <t>KO 4069 4087 4256</t>
  </si>
  <si>
    <t>SALIKAH</t>
  </si>
  <si>
    <t>AM 22020079</t>
  </si>
  <si>
    <t>KO 4070 4257</t>
  </si>
  <si>
    <t>AM 22020080</t>
  </si>
  <si>
    <t>N 4025</t>
  </si>
  <si>
    <t>BRUK MENCENG</t>
  </si>
  <si>
    <t>PURBALINGGA</t>
  </si>
  <si>
    <t>AM 22020081</t>
  </si>
  <si>
    <t>KO 4026 4110 4169</t>
  </si>
  <si>
    <t>INDOFOTOCOPY</t>
  </si>
  <si>
    <t>PARAKAN</t>
  </si>
  <si>
    <t>AM 22020082</t>
  </si>
  <si>
    <t>G 4030 4076 4116</t>
  </si>
  <si>
    <t>MANGGALAM</t>
  </si>
  <si>
    <t>SUKOHARJO</t>
  </si>
  <si>
    <t>AM 22020083</t>
  </si>
  <si>
    <t>G 4031</t>
  </si>
  <si>
    <t>WIJAYA SIDOMUKTI</t>
  </si>
  <si>
    <t>AM 22020084</t>
  </si>
  <si>
    <t>N 4077</t>
  </si>
  <si>
    <t>DHIAN</t>
  </si>
  <si>
    <t>AM 22020085</t>
  </si>
  <si>
    <t>KO 4032 4173</t>
  </si>
  <si>
    <t>INDOBARU</t>
  </si>
  <si>
    <t>AM 22020086</t>
  </si>
  <si>
    <t>N 4033</t>
  </si>
  <si>
    <t>MELATI</t>
  </si>
  <si>
    <t>AM 22020087</t>
  </si>
  <si>
    <t>LANCAR</t>
  </si>
  <si>
    <t>AM 22020088</t>
  </si>
  <si>
    <t>KO 4034 4086 4192</t>
  </si>
  <si>
    <t>RAKYAT</t>
  </si>
  <si>
    <t>AM 22020089</t>
  </si>
  <si>
    <t>N 4078 4194</t>
  </si>
  <si>
    <t>MAHKOTA</t>
  </si>
  <si>
    <t>AM 22020090</t>
  </si>
  <si>
    <t>KO 4079 4096 4160</t>
  </si>
  <si>
    <t>AM 22020091</t>
  </si>
  <si>
    <t>G 4080</t>
  </si>
  <si>
    <t>MINI</t>
  </si>
  <si>
    <t>AM 22020092</t>
  </si>
  <si>
    <t>G 4081 4154</t>
  </si>
  <si>
    <t>AGUNG JAYA</t>
  </si>
  <si>
    <t>AM 22020093</t>
  </si>
  <si>
    <t>G 4082 4111</t>
  </si>
  <si>
    <t>NABILA</t>
  </si>
  <si>
    <t>AM 22020094</t>
  </si>
  <si>
    <t>N 4036 4037</t>
  </si>
  <si>
    <t>RATNA KERTAS</t>
  </si>
  <si>
    <t>AM 22020095</t>
  </si>
  <si>
    <t>KO 4442 4450 4203</t>
  </si>
  <si>
    <t>AM 22020096</t>
  </si>
  <si>
    <t>G 4038</t>
  </si>
  <si>
    <t>ANEKA SISWA BARU</t>
  </si>
  <si>
    <t>AM 22020097</t>
  </si>
  <si>
    <t>G 4039</t>
  </si>
  <si>
    <t>NIKI SAE</t>
  </si>
  <si>
    <t>AM 22020098</t>
  </si>
  <si>
    <t>N 4090 4047 4133</t>
  </si>
  <si>
    <t>SIDU</t>
  </si>
  <si>
    <t>AM 22020099</t>
  </si>
  <si>
    <t>N 4040</t>
  </si>
  <si>
    <t>MIDANGAN</t>
  </si>
  <si>
    <t>AM 22020100</t>
  </si>
  <si>
    <t>KO 4042</t>
  </si>
  <si>
    <t>METRO</t>
  </si>
  <si>
    <t>AM 22020101</t>
  </si>
  <si>
    <t>N 4044</t>
  </si>
  <si>
    <t>AL MIFTAH</t>
  </si>
  <si>
    <t>WONOGIRI</t>
  </si>
  <si>
    <t>AM 22020102</t>
  </si>
  <si>
    <t>G 4043 4048 4182</t>
  </si>
  <si>
    <t>MITRA KAMPUS</t>
  </si>
  <si>
    <t>AM 22020103</t>
  </si>
  <si>
    <t>N 4045 4091</t>
  </si>
  <si>
    <t>POJOK BLAURAN</t>
  </si>
  <si>
    <t>AM 22020104</t>
  </si>
  <si>
    <t>KO 4046</t>
  </si>
  <si>
    <t>AM 22020105</t>
  </si>
  <si>
    <t>KO 4445</t>
  </si>
  <si>
    <t>SCORPIO</t>
  </si>
  <si>
    <t>AM 22020106</t>
  </si>
  <si>
    <t>KO 4446 4201</t>
  </si>
  <si>
    <t>PERTIWI</t>
  </si>
  <si>
    <t>LAWANG</t>
  </si>
  <si>
    <t>AM 22020107</t>
  </si>
  <si>
    <t>KO 4449 1809 1814</t>
  </si>
  <si>
    <t>MERPATI</t>
  </si>
  <si>
    <t>AM 22020108</t>
  </si>
  <si>
    <t>KO 4092 4151 4176</t>
  </si>
  <si>
    <t>SINAR KONDANG</t>
  </si>
  <si>
    <t>AM 22020109</t>
  </si>
  <si>
    <t>KO 4093</t>
  </si>
  <si>
    <t>MEDIA</t>
  </si>
  <si>
    <t>CILACAP</t>
  </si>
  <si>
    <t>AM 22020110</t>
  </si>
  <si>
    <t>KO 4094 4155 4174</t>
  </si>
  <si>
    <t>AM 22020111</t>
  </si>
  <si>
    <t>KO 4097 4137 4255</t>
  </si>
  <si>
    <t>METRO JAYA</t>
  </si>
  <si>
    <t>KROYA</t>
  </si>
  <si>
    <t>AM 22020112</t>
  </si>
  <si>
    <t>KO 4101 4185</t>
  </si>
  <si>
    <t>AM 22020113</t>
  </si>
  <si>
    <t>KO 4104</t>
  </si>
  <si>
    <t>GANESHA</t>
  </si>
  <si>
    <t>AM 22020114</t>
  </si>
  <si>
    <t>N 4108 4109</t>
  </si>
  <si>
    <t>MITRA</t>
  </si>
  <si>
    <t>AM 22020115</t>
  </si>
  <si>
    <t>G 4156</t>
  </si>
  <si>
    <t>BLORA</t>
  </si>
  <si>
    <t>AM 22020116</t>
  </si>
  <si>
    <t>KO 4113</t>
  </si>
  <si>
    <t>WIJAYA KUSUMA</t>
  </si>
  <si>
    <t>SLEMAN</t>
  </si>
  <si>
    <t>AM 22020117</t>
  </si>
  <si>
    <t>G 4158</t>
  </si>
  <si>
    <t>SARJI</t>
  </si>
  <si>
    <t>AM 22020118</t>
  </si>
  <si>
    <t>G 4159</t>
  </si>
  <si>
    <t>MAKMUR JAYA</t>
  </si>
  <si>
    <t>AM 22020119</t>
  </si>
  <si>
    <t>G 4114</t>
  </si>
  <si>
    <t>MENARA</t>
  </si>
  <si>
    <t>AM 22020120</t>
  </si>
  <si>
    <t>N 4119</t>
  </si>
  <si>
    <t>HOKY</t>
  </si>
  <si>
    <t>GOMBONG</t>
  </si>
  <si>
    <t>AM 22020121</t>
  </si>
  <si>
    <t>KO 4121</t>
  </si>
  <si>
    <t>PROGO</t>
  </si>
  <si>
    <t>AM 22020122</t>
  </si>
  <si>
    <t>G 4161</t>
  </si>
  <si>
    <t>SASA</t>
  </si>
  <si>
    <t>BOJONEGORO</t>
  </si>
  <si>
    <t>AM 22020123</t>
  </si>
  <si>
    <t>G 4163 4175</t>
  </si>
  <si>
    <t>AM 22020124</t>
  </si>
  <si>
    <t>KO 4164 4124 4252</t>
  </si>
  <si>
    <t>AM 22020125</t>
  </si>
  <si>
    <t>KO 4165 4128</t>
  </si>
  <si>
    <t>AM 22020126</t>
  </si>
  <si>
    <t>G 4172</t>
  </si>
  <si>
    <t>PRIMA JAYA</t>
  </si>
  <si>
    <t>UNGARAN</t>
  </si>
  <si>
    <t>AM 22020127</t>
  </si>
  <si>
    <t>G 4126 4127</t>
  </si>
  <si>
    <t>TALENTA</t>
  </si>
  <si>
    <t>AM 22020128</t>
  </si>
  <si>
    <t>G 4131</t>
  </si>
  <si>
    <t>INDRASARI</t>
  </si>
  <si>
    <t>MRANGGEN</t>
  </si>
  <si>
    <t>AM 22020129</t>
  </si>
  <si>
    <t>KO 4179 4139</t>
  </si>
  <si>
    <t>AM 22020130</t>
  </si>
  <si>
    <t>KO 4181</t>
  </si>
  <si>
    <t>MAKRO</t>
  </si>
  <si>
    <t>WANGON</t>
  </si>
  <si>
    <t>AM 22020131</t>
  </si>
  <si>
    <t>KO 4184</t>
  </si>
  <si>
    <t>AM 22020132</t>
  </si>
  <si>
    <t>KO 4187</t>
  </si>
  <si>
    <t>EKARIA</t>
  </si>
  <si>
    <t>AM 22020133</t>
  </si>
  <si>
    <t>KO 4188</t>
  </si>
  <si>
    <t>AM 22020134</t>
  </si>
  <si>
    <t>KO 4193</t>
  </si>
  <si>
    <t>BIMA</t>
  </si>
  <si>
    <t>AM 22020135</t>
  </si>
  <si>
    <t>G 4195</t>
  </si>
  <si>
    <t>PRESTASI</t>
  </si>
  <si>
    <t>AM 22020136</t>
  </si>
  <si>
    <t>N 4134</t>
  </si>
  <si>
    <t>HOSANA</t>
  </si>
  <si>
    <t>AM 22020137</t>
  </si>
  <si>
    <t>KO 4135</t>
  </si>
  <si>
    <t>AM 22020138</t>
  </si>
  <si>
    <t>G 4136</t>
  </si>
  <si>
    <t>MUGI</t>
  </si>
  <si>
    <t>AM 22020139</t>
  </si>
  <si>
    <t>KO 4197</t>
  </si>
  <si>
    <t>BARU CUTE</t>
  </si>
  <si>
    <t>BUMIAYU</t>
  </si>
  <si>
    <t>AM 22020140</t>
  </si>
  <si>
    <t>G 4198</t>
  </si>
  <si>
    <t>SINAR BHAKTI</t>
  </si>
  <si>
    <t>AM 22020141</t>
  </si>
  <si>
    <t>G 4140</t>
  </si>
  <si>
    <t>ANDI STAR</t>
  </si>
  <si>
    <t>AM 22020142</t>
  </si>
  <si>
    <t>G 4141</t>
  </si>
  <si>
    <t>PUKAT MAS</t>
  </si>
  <si>
    <t>AMBARAWA</t>
  </si>
  <si>
    <t>AM 22020143</t>
  </si>
  <si>
    <t>G 4258 4259</t>
  </si>
  <si>
    <t>TRIO PLAZA</t>
  </si>
  <si>
    <t>MAGELANG</t>
  </si>
  <si>
    <t>AM 22020144</t>
  </si>
  <si>
    <t>KO 4202 4204 1811</t>
  </si>
  <si>
    <t>AM 22020145</t>
  </si>
  <si>
    <t>KO 3242 3207 3208</t>
  </si>
  <si>
    <t>SAHABAT BARU</t>
  </si>
  <si>
    <t>AM 22020146</t>
  </si>
  <si>
    <t>KO 3243</t>
  </si>
  <si>
    <t>AM 22020147</t>
  </si>
  <si>
    <t>KO 1818 1801 1810</t>
  </si>
  <si>
    <t>AM 22020148</t>
  </si>
  <si>
    <t>KO 1819</t>
  </si>
  <si>
    <t>DUTA ILAHI</t>
  </si>
  <si>
    <t>LASEM</t>
  </si>
  <si>
    <t>AM 22020149</t>
  </si>
  <si>
    <t>KO 1820</t>
  </si>
  <si>
    <t>AM 22020150</t>
  </si>
  <si>
    <t>KO 1821 1805 1822</t>
  </si>
  <si>
    <t>DIAN ILMU</t>
  </si>
  <si>
    <t>TOTAL</t>
  </si>
  <si>
    <t>KO 4434 1812 4440</t>
  </si>
  <si>
    <t>KO 4438 1803 1806</t>
  </si>
  <si>
    <t>KO 4441 1802 4447</t>
  </si>
  <si>
    <t>AM 22020151</t>
  </si>
  <si>
    <t>KO 4443</t>
  </si>
  <si>
    <t>AM 22020152</t>
  </si>
  <si>
    <t>KO 4444</t>
  </si>
  <si>
    <t>AM 22020153</t>
  </si>
  <si>
    <t>KO 4437</t>
  </si>
  <si>
    <t>AM 22020154</t>
  </si>
  <si>
    <t>KO 1813 1817</t>
  </si>
  <si>
    <t>AM 22020155</t>
  </si>
  <si>
    <t>KO 3209 3210 3219</t>
  </si>
  <si>
    <t>AM 22020156</t>
  </si>
  <si>
    <t>KO 3211 3212 3213</t>
  </si>
  <si>
    <t>AM 22020157</t>
  </si>
  <si>
    <t>KO 3214 -3218</t>
  </si>
  <si>
    <t>AM 22020158</t>
  </si>
  <si>
    <t>KO 3220 - 3223</t>
  </si>
  <si>
    <t xml:space="preserve">PENJUALAN </t>
  </si>
  <si>
    <t>PENJUALAN FAKTUR</t>
  </si>
  <si>
    <t>PENJUALAN DI GUNGGUNG</t>
  </si>
  <si>
    <t>Approval Sukses</t>
  </si>
  <si>
    <t>Wed Mar 23 09:14:28 WIB 2022</t>
  </si>
  <si>
    <t>Wed Mar 23 09:13:09 WIB 2022</t>
  </si>
  <si>
    <t>Wed Mar 23 09:13:10 WIB 2022</t>
  </si>
  <si>
    <t>Wed Mar 23 09:13:11 WIB 2022</t>
  </si>
  <si>
    <t>Wed Mar 23 09:14:48 WIB 2022</t>
  </si>
  <si>
    <t>Wed Mar 23 09:13:12 WIB 2022</t>
  </si>
  <si>
    <t>Wed Mar 23 09:13:13 WIB 2022</t>
  </si>
  <si>
    <t>Wed Mar 23 09:14:29 WIB 2022</t>
  </si>
  <si>
    <t>Wed Mar 23 09:13:14 WIB 2022</t>
  </si>
  <si>
    <t>Wed Mar 23 09:13:15 WIB 2022</t>
  </si>
  <si>
    <t>Wed Mar 23 09:13:16 WIB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</si>
</sst>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3" fontId="3" fillId="0" borderId="0" xfId="0" applyNumberFormat="1" applyFont="1"/>
    <xf numFmtId="3" fontId="0" fillId="0" borderId="0" xfId="0" applyNumberFormat="1" applyAlignment="1">
      <alignment vertical="center"/>
    </xf>
    <xf numFmtId="3" fontId="0" fillId="0" borderId="0" xfId="0" applyNumberForma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/>
    <xf numFmtId="4" fontId="4" fillId="0" borderId="0" xfId="1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164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4" fontId="2" fillId="0" borderId="0" xfId="1" applyNumberFormat="1" applyFont="1" applyFill="1" applyBorder="1" applyAlignment="1"/>
    <xf numFmtId="0" fontId="0" fillId="0" borderId="0" xfId="0" quotePrefix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/>
    <xf numFmtId="0" fontId="4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/>
    <xf numFmtId="4" fontId="4" fillId="0" borderId="0" xfId="1" applyNumberFormat="1" applyFont="1" applyFill="1" applyBorder="1" applyAlignment="1">
      <alignment vertical="center"/>
    </xf>
    <xf numFmtId="0" fontId="2" fillId="0" borderId="0" xfId="0" quotePrefix="1" applyFont="1" applyFill="1" applyBorder="1" applyAlignment="1">
      <alignment vertical="center"/>
    </xf>
    <xf numFmtId="165" fontId="0" fillId="0" borderId="0" xfId="0" applyNumberFormat="1" applyFill="1" applyAlignment="1"/>
    <xf numFmtId="3" fontId="3" fillId="0" borderId="1" xfId="0" applyNumberFormat="1" applyFont="1" applyBorder="1"/>
    <xf numFmtId="41" fontId="3" fillId="0" borderId="1" xfId="0" applyNumberFormat="1" applyFont="1" applyBorder="1"/>
    <xf numFmtId="3" fontId="3" fillId="0" borderId="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3" fillId="0" borderId="2" xfId="0" applyNumberFormat="1" applyFont="1" applyFill="1" applyBorder="1" applyAlignment="1"/>
    <xf numFmtId="3" fontId="4" fillId="0" borderId="0" xfId="1" applyNumberFormat="1" applyFont="1" applyFill="1" applyBorder="1" applyAlignment="1"/>
    <xf numFmtId="3" fontId="4" fillId="0" borderId="0" xfId="1" applyNumberFormat="1" applyFont="1" applyFill="1" applyBorder="1" applyAlignment="1">
      <alignment vertical="center"/>
    </xf>
    <xf numFmtId="3" fontId="2" fillId="0" borderId="0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ung%20FP%20Keluaran%20-%20Feb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1102356</v>
          </cell>
        </row>
        <row r="158">
          <cell r="K158">
            <v>14880000</v>
          </cell>
        </row>
        <row r="278">
          <cell r="K278">
            <v>7317450</v>
          </cell>
        </row>
        <row r="398">
          <cell r="K398">
            <v>1664640</v>
          </cell>
        </row>
        <row r="518">
          <cell r="K518">
            <v>1636740</v>
          </cell>
        </row>
        <row r="638">
          <cell r="K638">
            <v>4483620</v>
          </cell>
        </row>
        <row r="758">
          <cell r="K758">
            <v>1179900</v>
          </cell>
        </row>
        <row r="878">
          <cell r="K878">
            <v>64337700</v>
          </cell>
        </row>
        <row r="998">
          <cell r="K998">
            <v>51835525</v>
          </cell>
        </row>
        <row r="1118">
          <cell r="K1118">
            <v>12852000</v>
          </cell>
        </row>
        <row r="1238">
          <cell r="K1238">
            <v>13072500</v>
          </cell>
        </row>
        <row r="1358">
          <cell r="K1358">
            <v>2626140</v>
          </cell>
        </row>
        <row r="1478">
          <cell r="K1478">
            <v>7131600</v>
          </cell>
        </row>
        <row r="1598">
          <cell r="K1598">
            <v>9151617</v>
          </cell>
        </row>
        <row r="1718">
          <cell r="K1718">
            <v>7497000</v>
          </cell>
        </row>
        <row r="1838">
          <cell r="K1838">
            <v>5760000</v>
          </cell>
        </row>
        <row r="1958">
          <cell r="K1958">
            <v>33057500</v>
          </cell>
        </row>
        <row r="2078">
          <cell r="K2078">
            <v>9128700</v>
          </cell>
        </row>
        <row r="2198">
          <cell r="K2198">
            <v>3288600</v>
          </cell>
        </row>
        <row r="2318">
          <cell r="K2318">
            <v>18081000</v>
          </cell>
        </row>
        <row r="2438">
          <cell r="K2438">
            <v>8980380</v>
          </cell>
        </row>
        <row r="2558">
          <cell r="K2558">
            <v>1599480</v>
          </cell>
        </row>
        <row r="2678">
          <cell r="K2678">
            <v>6333876</v>
          </cell>
        </row>
        <row r="2798">
          <cell r="K2798">
            <v>18304278</v>
          </cell>
        </row>
        <row r="2918">
          <cell r="K2918">
            <v>21543312</v>
          </cell>
        </row>
        <row r="3038">
          <cell r="K3038">
            <v>3288384</v>
          </cell>
        </row>
        <row r="3158">
          <cell r="K3158">
            <v>6203088</v>
          </cell>
        </row>
        <row r="3278">
          <cell r="K3278">
            <v>6860970</v>
          </cell>
        </row>
        <row r="3398">
          <cell r="K3398">
            <v>1686600</v>
          </cell>
        </row>
        <row r="3518">
          <cell r="K3518">
            <v>16644600</v>
          </cell>
        </row>
        <row r="3638">
          <cell r="K3638">
            <v>3276000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5"/>
  <sheetViews>
    <sheetView tabSelected="1" topLeftCell="A64" workbookViewId="0">
      <selection activeCell="J70" sqref="J70"/>
    </sheetView>
  </sheetViews>
  <sheetFormatPr defaultRowHeight="15" x14ac:dyDescent="0.25"/>
  <cols>
    <col min="1" max="1" width="5.7109375" customWidth="1"/>
    <col min="8" max="8" width="10.7109375" bestFit="1" customWidth="1"/>
    <col min="9" max="9" width="11.5703125" bestFit="1" customWidth="1"/>
    <col min="10" max="10" width="14.42578125" style="5" bestFit="1" customWidth="1"/>
    <col min="11" max="11" width="12.7109375" style="5" bestFit="1" customWidth="1"/>
    <col min="12" max="12" width="14.28515625" bestFit="1" customWidth="1"/>
    <col min="17" max="17" width="12.7109375" bestFit="1" customWidth="1"/>
  </cols>
  <sheetData>
    <row r="1" spans="1:19" s="2" customFormat="1" x14ac:dyDescent="0.25">
      <c r="A1" s="2" t="s">
        <v>200</v>
      </c>
      <c r="J1" s="3" t="s">
        <v>201</v>
      </c>
      <c r="K1" s="3" t="s">
        <v>202</v>
      </c>
    </row>
    <row r="2" spans="1:19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>
        <v>2</v>
      </c>
      <c r="G2" s="1">
        <v>2022</v>
      </c>
      <c r="H2" s="1" t="s">
        <v>4</v>
      </c>
      <c r="I2" s="1">
        <v>1</v>
      </c>
      <c r="J2" s="4">
        <v>6075530</v>
      </c>
      <c r="K2" s="4">
        <v>607553</v>
      </c>
      <c r="L2" s="1">
        <v>0</v>
      </c>
      <c r="M2" s="1" t="s">
        <v>720</v>
      </c>
      <c r="N2" s="1" t="s">
        <v>721</v>
      </c>
      <c r="O2" s="1" t="s">
        <v>720</v>
      </c>
      <c r="P2" s="1" t="s">
        <v>5</v>
      </c>
      <c r="Q2" s="1" t="s">
        <v>6</v>
      </c>
      <c r="R2" s="1" t="s">
        <v>5</v>
      </c>
      <c r="S2" s="1" t="s">
        <v>7</v>
      </c>
    </row>
    <row r="3" spans="1:19" x14ac:dyDescent="0.25">
      <c r="A3">
        <v>2</v>
      </c>
      <c r="B3" s="1" t="s">
        <v>8</v>
      </c>
      <c r="C3" s="1" t="s">
        <v>9</v>
      </c>
      <c r="D3" s="1" t="s">
        <v>10</v>
      </c>
      <c r="E3" s="1" t="s">
        <v>3</v>
      </c>
      <c r="F3" s="1">
        <v>2</v>
      </c>
      <c r="G3" s="1">
        <v>2022</v>
      </c>
      <c r="H3" s="1" t="s">
        <v>4</v>
      </c>
      <c r="I3" s="1">
        <v>1</v>
      </c>
      <c r="J3" s="4">
        <v>21312589</v>
      </c>
      <c r="K3" s="4">
        <v>2131258</v>
      </c>
      <c r="L3" s="1">
        <v>0</v>
      </c>
      <c r="M3" s="1" t="s">
        <v>720</v>
      </c>
      <c r="N3" s="1" t="s">
        <v>722</v>
      </c>
      <c r="O3" s="1" t="s">
        <v>720</v>
      </c>
      <c r="P3" s="1" t="s">
        <v>5</v>
      </c>
      <c r="Q3" s="1" t="s">
        <v>11</v>
      </c>
      <c r="R3" s="1" t="s">
        <v>5</v>
      </c>
      <c r="S3" s="1" t="s">
        <v>12</v>
      </c>
    </row>
    <row r="4" spans="1:19" x14ac:dyDescent="0.25">
      <c r="A4">
        <v>3</v>
      </c>
      <c r="B4" s="1" t="s">
        <v>8</v>
      </c>
      <c r="C4" s="1" t="s">
        <v>9</v>
      </c>
      <c r="D4" s="1" t="s">
        <v>13</v>
      </c>
      <c r="E4" s="1" t="s">
        <v>3</v>
      </c>
      <c r="F4" s="1">
        <v>2</v>
      </c>
      <c r="G4" s="1">
        <v>2022</v>
      </c>
      <c r="H4" s="1" t="s">
        <v>4</v>
      </c>
      <c r="I4" s="1">
        <v>1</v>
      </c>
      <c r="J4" s="4">
        <v>58320327</v>
      </c>
      <c r="K4" s="4">
        <v>5832032</v>
      </c>
      <c r="L4" s="1">
        <v>0</v>
      </c>
      <c r="M4" s="1" t="s">
        <v>720</v>
      </c>
      <c r="N4" s="1" t="s">
        <v>722</v>
      </c>
      <c r="O4" s="1" t="s">
        <v>720</v>
      </c>
      <c r="P4" s="1" t="s">
        <v>5</v>
      </c>
      <c r="Q4" s="1" t="s">
        <v>14</v>
      </c>
      <c r="R4" s="1" t="s">
        <v>5</v>
      </c>
      <c r="S4" s="1" t="s">
        <v>15</v>
      </c>
    </row>
    <row r="5" spans="1:19" x14ac:dyDescent="0.25">
      <c r="A5">
        <v>4</v>
      </c>
      <c r="B5" s="1" t="s">
        <v>0</v>
      </c>
      <c r="C5" s="1" t="s">
        <v>1</v>
      </c>
      <c r="D5" s="1" t="s">
        <v>18</v>
      </c>
      <c r="E5" s="1" t="s">
        <v>19</v>
      </c>
      <c r="F5" s="1">
        <v>2</v>
      </c>
      <c r="G5" s="1">
        <v>2022</v>
      </c>
      <c r="H5" s="1" t="s">
        <v>4</v>
      </c>
      <c r="I5" s="1">
        <v>1</v>
      </c>
      <c r="J5" s="4">
        <v>16866818</v>
      </c>
      <c r="K5" s="4">
        <v>1686681</v>
      </c>
      <c r="L5" s="1">
        <v>0</v>
      </c>
      <c r="M5" s="1" t="s">
        <v>720</v>
      </c>
      <c r="N5" s="1" t="s">
        <v>722</v>
      </c>
      <c r="O5" s="1" t="s">
        <v>720</v>
      </c>
      <c r="P5" s="1" t="s">
        <v>5</v>
      </c>
      <c r="Q5" s="1" t="s">
        <v>20</v>
      </c>
      <c r="R5" s="1" t="s">
        <v>5</v>
      </c>
      <c r="S5" s="1" t="s">
        <v>21</v>
      </c>
    </row>
    <row r="6" spans="1:19" x14ac:dyDescent="0.25">
      <c r="A6">
        <v>5</v>
      </c>
      <c r="B6" s="1" t="s">
        <v>0</v>
      </c>
      <c r="C6" s="1" t="s">
        <v>1</v>
      </c>
      <c r="D6" s="1" t="s">
        <v>22</v>
      </c>
      <c r="E6" s="1" t="s">
        <v>19</v>
      </c>
      <c r="F6" s="1">
        <v>2</v>
      </c>
      <c r="G6" s="1">
        <v>2022</v>
      </c>
      <c r="H6" s="1" t="s">
        <v>4</v>
      </c>
      <c r="I6" s="1">
        <v>1</v>
      </c>
      <c r="J6" s="4">
        <v>10564431</v>
      </c>
      <c r="K6" s="4">
        <v>1056443</v>
      </c>
      <c r="L6" s="1">
        <v>0</v>
      </c>
      <c r="M6" s="1" t="s">
        <v>720</v>
      </c>
      <c r="N6" s="1" t="s">
        <v>722</v>
      </c>
      <c r="O6" s="1" t="s">
        <v>720</v>
      </c>
      <c r="P6" s="1" t="s">
        <v>5</v>
      </c>
      <c r="Q6" s="1" t="s">
        <v>23</v>
      </c>
      <c r="R6" s="1" t="s">
        <v>5</v>
      </c>
      <c r="S6" s="1" t="s">
        <v>24</v>
      </c>
    </row>
    <row r="7" spans="1:19" x14ac:dyDescent="0.25">
      <c r="A7">
        <v>6</v>
      </c>
      <c r="B7" s="1" t="s">
        <v>0</v>
      </c>
      <c r="C7" s="1" t="s">
        <v>1</v>
      </c>
      <c r="D7" s="1" t="s">
        <v>25</v>
      </c>
      <c r="E7" s="1" t="s">
        <v>19</v>
      </c>
      <c r="F7" s="1">
        <v>2</v>
      </c>
      <c r="G7" s="1">
        <v>2022</v>
      </c>
      <c r="H7" s="1" t="s">
        <v>4</v>
      </c>
      <c r="I7" s="1">
        <v>1</v>
      </c>
      <c r="J7" s="4">
        <v>13058181</v>
      </c>
      <c r="K7" s="4">
        <v>1305818</v>
      </c>
      <c r="L7" s="1">
        <v>0</v>
      </c>
      <c r="M7" s="1" t="s">
        <v>720</v>
      </c>
      <c r="N7" s="1" t="s">
        <v>722</v>
      </c>
      <c r="O7" s="1" t="s">
        <v>720</v>
      </c>
      <c r="P7" s="1" t="s">
        <v>5</v>
      </c>
      <c r="Q7" s="1" t="s">
        <v>26</v>
      </c>
      <c r="R7" s="1" t="s">
        <v>5</v>
      </c>
      <c r="S7" s="1" t="s">
        <v>27</v>
      </c>
    </row>
    <row r="8" spans="1:19" x14ac:dyDescent="0.25">
      <c r="A8">
        <v>7</v>
      </c>
      <c r="B8" s="1" t="s">
        <v>8</v>
      </c>
      <c r="C8" s="1" t="s">
        <v>9</v>
      </c>
      <c r="D8" s="1" t="s">
        <v>28</v>
      </c>
      <c r="E8" s="1" t="s">
        <v>19</v>
      </c>
      <c r="F8" s="1">
        <v>2</v>
      </c>
      <c r="G8" s="1">
        <v>2022</v>
      </c>
      <c r="H8" s="1" t="s">
        <v>4</v>
      </c>
      <c r="I8" s="1">
        <v>1</v>
      </c>
      <c r="J8" s="4">
        <v>21230192</v>
      </c>
      <c r="K8" s="4">
        <v>2123019</v>
      </c>
      <c r="L8" s="1">
        <v>0</v>
      </c>
      <c r="M8" s="1" t="s">
        <v>720</v>
      </c>
      <c r="N8" s="1" t="s">
        <v>722</v>
      </c>
      <c r="O8" s="1" t="s">
        <v>720</v>
      </c>
      <c r="P8" s="1" t="s">
        <v>5</v>
      </c>
      <c r="Q8" s="1" t="s">
        <v>29</v>
      </c>
      <c r="R8" s="1" t="s">
        <v>5</v>
      </c>
      <c r="S8" s="1" t="s">
        <v>30</v>
      </c>
    </row>
    <row r="9" spans="1:19" x14ac:dyDescent="0.25">
      <c r="A9">
        <v>8</v>
      </c>
      <c r="B9" s="1" t="s">
        <v>8</v>
      </c>
      <c r="C9" s="1" t="s">
        <v>9</v>
      </c>
      <c r="D9" s="1" t="s">
        <v>31</v>
      </c>
      <c r="E9" s="1" t="s">
        <v>32</v>
      </c>
      <c r="F9" s="1">
        <v>2</v>
      </c>
      <c r="G9" s="1">
        <v>2022</v>
      </c>
      <c r="H9" s="1" t="s">
        <v>4</v>
      </c>
      <c r="I9" s="1">
        <v>1</v>
      </c>
      <c r="J9" s="4">
        <v>28414974</v>
      </c>
      <c r="K9" s="4">
        <v>2841497</v>
      </c>
      <c r="L9" s="1">
        <v>0</v>
      </c>
      <c r="M9" s="1" t="s">
        <v>720</v>
      </c>
      <c r="N9" s="1" t="s">
        <v>721</v>
      </c>
      <c r="O9" s="1" t="s">
        <v>720</v>
      </c>
      <c r="P9" s="1" t="s">
        <v>5</v>
      </c>
      <c r="Q9" s="1" t="s">
        <v>33</v>
      </c>
      <c r="R9" s="1" t="s">
        <v>5</v>
      </c>
      <c r="S9" s="1" t="s">
        <v>34</v>
      </c>
    </row>
    <row r="10" spans="1:19" x14ac:dyDescent="0.25">
      <c r="A10">
        <v>9</v>
      </c>
      <c r="B10" s="1" t="s">
        <v>8</v>
      </c>
      <c r="C10" s="1" t="s">
        <v>9</v>
      </c>
      <c r="D10" s="1" t="s">
        <v>35</v>
      </c>
      <c r="E10" s="1" t="s">
        <v>32</v>
      </c>
      <c r="F10" s="1">
        <v>2</v>
      </c>
      <c r="G10" s="1">
        <v>2022</v>
      </c>
      <c r="H10" s="1" t="s">
        <v>4</v>
      </c>
      <c r="I10" s="1">
        <v>1</v>
      </c>
      <c r="J10" s="4">
        <v>11420045</v>
      </c>
      <c r="K10" s="4">
        <v>1142004</v>
      </c>
      <c r="L10" s="1">
        <v>0</v>
      </c>
      <c r="M10" s="1" t="s">
        <v>720</v>
      </c>
      <c r="N10" s="1" t="s">
        <v>722</v>
      </c>
      <c r="O10" s="1" t="s">
        <v>720</v>
      </c>
      <c r="P10" s="1" t="s">
        <v>5</v>
      </c>
      <c r="Q10" s="1" t="s">
        <v>36</v>
      </c>
      <c r="R10" s="1" t="s">
        <v>5</v>
      </c>
      <c r="S10" s="1" t="s">
        <v>37</v>
      </c>
    </row>
    <row r="11" spans="1:19" x14ac:dyDescent="0.25">
      <c r="A11">
        <v>10</v>
      </c>
      <c r="B11" s="1" t="s">
        <v>0</v>
      </c>
      <c r="C11" s="1" t="s">
        <v>1</v>
      </c>
      <c r="D11" s="1" t="s">
        <v>38</v>
      </c>
      <c r="E11" s="1" t="s">
        <v>39</v>
      </c>
      <c r="F11" s="1">
        <v>2</v>
      </c>
      <c r="G11" s="1">
        <v>2022</v>
      </c>
      <c r="H11" s="1" t="s">
        <v>4</v>
      </c>
      <c r="I11" s="1">
        <v>1</v>
      </c>
      <c r="J11" s="4">
        <v>15180136</v>
      </c>
      <c r="K11" s="4">
        <v>1518013</v>
      </c>
      <c r="L11" s="1">
        <v>0</v>
      </c>
      <c r="M11" s="1" t="s">
        <v>720</v>
      </c>
      <c r="N11" s="1" t="s">
        <v>722</v>
      </c>
      <c r="O11" s="1" t="s">
        <v>720</v>
      </c>
      <c r="P11" s="1" t="s">
        <v>5</v>
      </c>
      <c r="Q11" s="1" t="s">
        <v>40</v>
      </c>
      <c r="R11" s="1" t="s">
        <v>5</v>
      </c>
      <c r="S11" s="1" t="s">
        <v>41</v>
      </c>
    </row>
    <row r="12" spans="1:19" x14ac:dyDescent="0.25">
      <c r="A12">
        <v>11</v>
      </c>
      <c r="B12" s="1" t="s">
        <v>8</v>
      </c>
      <c r="C12" s="1" t="s">
        <v>9</v>
      </c>
      <c r="D12" s="1" t="s">
        <v>42</v>
      </c>
      <c r="E12" s="1" t="s">
        <v>39</v>
      </c>
      <c r="F12" s="1">
        <v>2</v>
      </c>
      <c r="G12" s="1">
        <v>2022</v>
      </c>
      <c r="H12" s="1" t="s">
        <v>4</v>
      </c>
      <c r="I12" s="1">
        <v>1</v>
      </c>
      <c r="J12" s="4">
        <v>8386320</v>
      </c>
      <c r="K12" s="4">
        <v>838632</v>
      </c>
      <c r="L12" s="1">
        <v>0</v>
      </c>
      <c r="M12" s="1" t="s">
        <v>720</v>
      </c>
      <c r="N12" s="1" t="s">
        <v>722</v>
      </c>
      <c r="O12" s="1" t="s">
        <v>720</v>
      </c>
      <c r="P12" s="1" t="s">
        <v>5</v>
      </c>
      <c r="Q12" s="1" t="s">
        <v>43</v>
      </c>
      <c r="R12" s="1" t="s">
        <v>5</v>
      </c>
      <c r="S12" s="1" t="s">
        <v>44</v>
      </c>
    </row>
    <row r="13" spans="1:19" x14ac:dyDescent="0.25">
      <c r="A13">
        <v>12</v>
      </c>
      <c r="B13" s="1" t="s">
        <v>0</v>
      </c>
      <c r="C13" s="1" t="s">
        <v>1</v>
      </c>
      <c r="D13" s="1" t="s">
        <v>45</v>
      </c>
      <c r="E13" s="1" t="s">
        <v>46</v>
      </c>
      <c r="F13" s="1">
        <v>2</v>
      </c>
      <c r="G13" s="1">
        <v>2022</v>
      </c>
      <c r="H13" s="1" t="s">
        <v>4</v>
      </c>
      <c r="I13" s="1">
        <v>1</v>
      </c>
      <c r="J13" s="4">
        <v>1224204</v>
      </c>
      <c r="K13" s="4">
        <v>122420</v>
      </c>
      <c r="L13" s="1">
        <v>0</v>
      </c>
      <c r="M13" s="1" t="s">
        <v>720</v>
      </c>
      <c r="N13" s="1" t="s">
        <v>723</v>
      </c>
      <c r="O13" s="1" t="s">
        <v>720</v>
      </c>
      <c r="P13" s="1" t="s">
        <v>5</v>
      </c>
      <c r="Q13" s="1" t="s">
        <v>47</v>
      </c>
      <c r="R13" s="1" t="s">
        <v>5</v>
      </c>
      <c r="S13" s="1" t="s">
        <v>48</v>
      </c>
    </row>
    <row r="14" spans="1:19" x14ac:dyDescent="0.25">
      <c r="A14">
        <v>13</v>
      </c>
      <c r="B14" s="1" t="s">
        <v>0</v>
      </c>
      <c r="C14" s="1" t="s">
        <v>1</v>
      </c>
      <c r="D14" s="1" t="s">
        <v>49</v>
      </c>
      <c r="E14" s="1" t="s">
        <v>50</v>
      </c>
      <c r="F14" s="1">
        <v>2</v>
      </c>
      <c r="G14" s="1">
        <v>2022</v>
      </c>
      <c r="H14" s="1" t="s">
        <v>4</v>
      </c>
      <c r="I14" s="1">
        <v>1</v>
      </c>
      <c r="J14" s="4">
        <v>7883877</v>
      </c>
      <c r="K14" s="4">
        <v>788387</v>
      </c>
      <c r="L14" s="1">
        <v>0</v>
      </c>
      <c r="M14" s="1" t="s">
        <v>720</v>
      </c>
      <c r="N14" s="1" t="s">
        <v>723</v>
      </c>
      <c r="O14" s="1" t="s">
        <v>720</v>
      </c>
      <c r="P14" s="1" t="s">
        <v>5</v>
      </c>
      <c r="Q14" s="1" t="s">
        <v>51</v>
      </c>
      <c r="R14" s="1" t="s">
        <v>5</v>
      </c>
      <c r="S14" s="1" t="s">
        <v>52</v>
      </c>
    </row>
    <row r="15" spans="1:19" x14ac:dyDescent="0.25">
      <c r="A15">
        <v>14</v>
      </c>
      <c r="B15" s="1" t="s">
        <v>8</v>
      </c>
      <c r="C15" s="1" t="s">
        <v>9</v>
      </c>
      <c r="D15" s="1" t="s">
        <v>53</v>
      </c>
      <c r="E15" s="1" t="s">
        <v>50</v>
      </c>
      <c r="F15" s="1">
        <v>2</v>
      </c>
      <c r="G15" s="1">
        <v>2022</v>
      </c>
      <c r="H15" s="1" t="s">
        <v>4</v>
      </c>
      <c r="I15" s="1">
        <v>1</v>
      </c>
      <c r="J15" s="4">
        <v>33720938</v>
      </c>
      <c r="K15" s="4">
        <v>3372093</v>
      </c>
      <c r="L15" s="1">
        <v>0</v>
      </c>
      <c r="M15" s="1" t="s">
        <v>720</v>
      </c>
      <c r="N15" s="1" t="s">
        <v>723</v>
      </c>
      <c r="O15" s="1" t="s">
        <v>720</v>
      </c>
      <c r="P15" s="1" t="s">
        <v>5</v>
      </c>
      <c r="Q15" s="1" t="s">
        <v>54</v>
      </c>
      <c r="R15" s="1" t="s">
        <v>5</v>
      </c>
      <c r="S15" s="1" t="s">
        <v>55</v>
      </c>
    </row>
    <row r="16" spans="1:19" x14ac:dyDescent="0.25">
      <c r="A16">
        <v>15</v>
      </c>
      <c r="B16" s="1" t="s">
        <v>0</v>
      </c>
      <c r="C16" s="1" t="s">
        <v>1</v>
      </c>
      <c r="D16" s="1" t="s">
        <v>56</v>
      </c>
      <c r="E16" s="1" t="s">
        <v>57</v>
      </c>
      <c r="F16" s="1">
        <v>2</v>
      </c>
      <c r="G16" s="1">
        <v>2022</v>
      </c>
      <c r="H16" s="1" t="s">
        <v>4</v>
      </c>
      <c r="I16" s="1">
        <v>1</v>
      </c>
      <c r="J16" s="4">
        <v>16857825</v>
      </c>
      <c r="K16" s="4">
        <v>1685782</v>
      </c>
      <c r="L16" s="1">
        <v>0</v>
      </c>
      <c r="M16" s="1" t="s">
        <v>720</v>
      </c>
      <c r="N16" s="1" t="s">
        <v>723</v>
      </c>
      <c r="O16" s="1" t="s">
        <v>720</v>
      </c>
      <c r="P16" s="1" t="s">
        <v>5</v>
      </c>
      <c r="Q16" s="1" t="s">
        <v>58</v>
      </c>
      <c r="R16" s="1" t="s">
        <v>5</v>
      </c>
      <c r="S16" s="1" t="s">
        <v>59</v>
      </c>
    </row>
    <row r="17" spans="1:19" x14ac:dyDescent="0.25">
      <c r="A17">
        <v>16</v>
      </c>
      <c r="B17" s="1" t="s">
        <v>0</v>
      </c>
      <c r="C17" s="1" t="s">
        <v>1</v>
      </c>
      <c r="D17" s="1" t="s">
        <v>60</v>
      </c>
      <c r="E17" s="1" t="s">
        <v>57</v>
      </c>
      <c r="F17" s="1">
        <v>2</v>
      </c>
      <c r="G17" s="1">
        <v>2022</v>
      </c>
      <c r="H17" s="1" t="s">
        <v>4</v>
      </c>
      <c r="I17" s="1">
        <v>1</v>
      </c>
      <c r="J17" s="4">
        <v>5861672</v>
      </c>
      <c r="K17" s="4">
        <v>586167</v>
      </c>
      <c r="L17" s="1">
        <v>0</v>
      </c>
      <c r="M17" s="1" t="s">
        <v>720</v>
      </c>
      <c r="N17" s="1" t="s">
        <v>723</v>
      </c>
      <c r="O17" s="1" t="s">
        <v>720</v>
      </c>
      <c r="P17" s="1" t="s">
        <v>5</v>
      </c>
      <c r="Q17" s="1" t="s">
        <v>61</v>
      </c>
      <c r="R17" s="1" t="s">
        <v>5</v>
      </c>
      <c r="S17" s="1" t="s">
        <v>62</v>
      </c>
    </row>
    <row r="18" spans="1:19" x14ac:dyDescent="0.25">
      <c r="A18">
        <v>17</v>
      </c>
      <c r="B18" s="1" t="s">
        <v>63</v>
      </c>
      <c r="C18" s="1" t="s">
        <v>64</v>
      </c>
      <c r="D18" s="1" t="s">
        <v>65</v>
      </c>
      <c r="E18" s="1" t="s">
        <v>57</v>
      </c>
      <c r="F18" s="1">
        <v>2</v>
      </c>
      <c r="G18" s="1">
        <v>2022</v>
      </c>
      <c r="H18" s="1" t="s">
        <v>4</v>
      </c>
      <c r="I18" s="1">
        <v>1</v>
      </c>
      <c r="J18" s="4">
        <v>8524090</v>
      </c>
      <c r="K18" s="4">
        <v>852409</v>
      </c>
      <c r="L18" s="1">
        <v>0</v>
      </c>
      <c r="M18" s="1" t="s">
        <v>720</v>
      </c>
      <c r="N18" s="1" t="s">
        <v>723</v>
      </c>
      <c r="O18" s="1" t="s">
        <v>720</v>
      </c>
      <c r="P18" s="1" t="s">
        <v>5</v>
      </c>
      <c r="Q18" s="1" t="s">
        <v>66</v>
      </c>
      <c r="R18" s="1" t="s">
        <v>5</v>
      </c>
      <c r="S18" s="1" t="s">
        <v>67</v>
      </c>
    </row>
    <row r="19" spans="1:19" x14ac:dyDescent="0.25">
      <c r="A19">
        <v>18</v>
      </c>
      <c r="B19" s="1" t="s">
        <v>8</v>
      </c>
      <c r="C19" s="1" t="s">
        <v>9</v>
      </c>
      <c r="D19" s="1" t="s">
        <v>68</v>
      </c>
      <c r="E19" s="1" t="s">
        <v>57</v>
      </c>
      <c r="F19" s="1">
        <v>2</v>
      </c>
      <c r="G19" s="1">
        <v>2022</v>
      </c>
      <c r="H19" s="1" t="s">
        <v>4</v>
      </c>
      <c r="I19" s="1">
        <v>1</v>
      </c>
      <c r="J19" s="4">
        <v>3952309</v>
      </c>
      <c r="K19" s="4">
        <v>395230</v>
      </c>
      <c r="L19" s="1">
        <v>0</v>
      </c>
      <c r="M19" s="1" t="s">
        <v>720</v>
      </c>
      <c r="N19" s="1" t="s">
        <v>721</v>
      </c>
      <c r="O19" s="1" t="s">
        <v>720</v>
      </c>
      <c r="P19" s="1" t="s">
        <v>5</v>
      </c>
      <c r="Q19" s="1" t="s">
        <v>69</v>
      </c>
      <c r="R19" s="1" t="s">
        <v>5</v>
      </c>
      <c r="S19" s="1" t="s">
        <v>70</v>
      </c>
    </row>
    <row r="20" spans="1:19" x14ac:dyDescent="0.25">
      <c r="A20">
        <v>19</v>
      </c>
      <c r="B20" s="1" t="s">
        <v>0</v>
      </c>
      <c r="C20" s="1" t="s">
        <v>1</v>
      </c>
      <c r="D20" s="1" t="s">
        <v>71</v>
      </c>
      <c r="E20" s="1" t="s">
        <v>72</v>
      </c>
      <c r="F20" s="1">
        <v>2</v>
      </c>
      <c r="G20" s="1">
        <v>2022</v>
      </c>
      <c r="H20" s="1" t="s">
        <v>4</v>
      </c>
      <c r="I20" s="1">
        <v>1</v>
      </c>
      <c r="J20" s="4">
        <v>8078238</v>
      </c>
      <c r="K20" s="4">
        <v>807823</v>
      </c>
      <c r="L20" s="1">
        <v>0</v>
      </c>
      <c r="M20" s="1" t="s">
        <v>720</v>
      </c>
      <c r="N20" s="1" t="s">
        <v>723</v>
      </c>
      <c r="O20" s="1" t="s">
        <v>720</v>
      </c>
      <c r="P20" s="1" t="s">
        <v>5</v>
      </c>
      <c r="Q20" s="1" t="s">
        <v>73</v>
      </c>
      <c r="R20" s="1" t="s">
        <v>5</v>
      </c>
      <c r="S20" s="1" t="s">
        <v>74</v>
      </c>
    </row>
    <row r="21" spans="1:19" x14ac:dyDescent="0.25">
      <c r="A21">
        <v>20</v>
      </c>
      <c r="B21" s="1" t="s">
        <v>0</v>
      </c>
      <c r="C21" s="1" t="s">
        <v>1</v>
      </c>
      <c r="D21" s="1" t="s">
        <v>75</v>
      </c>
      <c r="E21" s="1" t="s">
        <v>76</v>
      </c>
      <c r="F21" s="1">
        <v>2</v>
      </c>
      <c r="G21" s="1">
        <v>2022</v>
      </c>
      <c r="H21" s="1" t="s">
        <v>4</v>
      </c>
      <c r="I21" s="1">
        <v>1</v>
      </c>
      <c r="J21" s="4">
        <v>13969382</v>
      </c>
      <c r="K21" s="4">
        <v>1396938</v>
      </c>
      <c r="L21" s="1">
        <v>0</v>
      </c>
      <c r="M21" s="1" t="s">
        <v>720</v>
      </c>
      <c r="N21" s="1" t="s">
        <v>723</v>
      </c>
      <c r="O21" s="1" t="s">
        <v>720</v>
      </c>
      <c r="P21" s="1" t="s">
        <v>5</v>
      </c>
      <c r="Q21" s="1" t="s">
        <v>77</v>
      </c>
      <c r="R21" s="1" t="s">
        <v>5</v>
      </c>
      <c r="S21" s="1" t="s">
        <v>78</v>
      </c>
    </row>
    <row r="22" spans="1:19" x14ac:dyDescent="0.25">
      <c r="A22">
        <v>21</v>
      </c>
      <c r="B22" s="1" t="s">
        <v>16</v>
      </c>
      <c r="C22" s="1" t="s">
        <v>17</v>
      </c>
      <c r="D22" s="1" t="s">
        <v>79</v>
      </c>
      <c r="E22" s="1" t="s">
        <v>80</v>
      </c>
      <c r="F22" s="1">
        <v>2</v>
      </c>
      <c r="G22" s="1">
        <v>2022</v>
      </c>
      <c r="H22" s="1" t="s">
        <v>4</v>
      </c>
      <c r="I22" s="1">
        <v>1</v>
      </c>
      <c r="J22" s="4">
        <v>12872640</v>
      </c>
      <c r="K22" s="4">
        <v>1287264</v>
      </c>
      <c r="L22" s="1">
        <v>0</v>
      </c>
      <c r="M22" s="1" t="s">
        <v>720</v>
      </c>
      <c r="N22" s="1" t="s">
        <v>724</v>
      </c>
      <c r="O22" s="1" t="s">
        <v>720</v>
      </c>
      <c r="P22" s="1" t="s">
        <v>5</v>
      </c>
      <c r="Q22" s="1" t="s">
        <v>81</v>
      </c>
      <c r="R22" s="1" t="s">
        <v>5</v>
      </c>
      <c r="S22" s="1"/>
    </row>
    <row r="23" spans="1:19" x14ac:dyDescent="0.25">
      <c r="A23">
        <v>22</v>
      </c>
      <c r="B23" s="1" t="s">
        <v>8</v>
      </c>
      <c r="C23" s="1" t="s">
        <v>9</v>
      </c>
      <c r="D23" s="1" t="s">
        <v>82</v>
      </c>
      <c r="E23" s="1" t="s">
        <v>80</v>
      </c>
      <c r="F23" s="1">
        <v>2</v>
      </c>
      <c r="G23" s="1">
        <v>2022</v>
      </c>
      <c r="H23" s="1" t="s">
        <v>4</v>
      </c>
      <c r="I23" s="1">
        <v>1</v>
      </c>
      <c r="J23" s="4">
        <v>36340267</v>
      </c>
      <c r="K23" s="4">
        <v>3634026</v>
      </c>
      <c r="L23" s="1">
        <v>0</v>
      </c>
      <c r="M23" s="1" t="s">
        <v>720</v>
      </c>
      <c r="N23" s="1" t="s">
        <v>724</v>
      </c>
      <c r="O23" s="1" t="s">
        <v>720</v>
      </c>
      <c r="P23" s="1" t="s">
        <v>5</v>
      </c>
      <c r="Q23" s="1" t="s">
        <v>83</v>
      </c>
      <c r="R23" s="1" t="s">
        <v>5</v>
      </c>
      <c r="S23" s="1"/>
    </row>
    <row r="24" spans="1:19" x14ac:dyDescent="0.25">
      <c r="A24">
        <v>23</v>
      </c>
      <c r="B24" s="1" t="s">
        <v>8</v>
      </c>
      <c r="C24" s="1" t="s">
        <v>9</v>
      </c>
      <c r="D24" s="1" t="s">
        <v>84</v>
      </c>
      <c r="E24" s="1" t="s">
        <v>80</v>
      </c>
      <c r="F24" s="1">
        <v>2</v>
      </c>
      <c r="G24" s="1">
        <v>2022</v>
      </c>
      <c r="H24" s="1" t="s">
        <v>4</v>
      </c>
      <c r="I24" s="1">
        <v>1</v>
      </c>
      <c r="J24" s="4">
        <v>30639525</v>
      </c>
      <c r="K24" s="4">
        <v>3063952</v>
      </c>
      <c r="L24" s="1">
        <v>0</v>
      </c>
      <c r="M24" s="1" t="s">
        <v>720</v>
      </c>
      <c r="N24" s="1" t="s">
        <v>724</v>
      </c>
      <c r="O24" s="1" t="s">
        <v>720</v>
      </c>
      <c r="P24" s="1" t="s">
        <v>5</v>
      </c>
      <c r="Q24" s="1" t="s">
        <v>85</v>
      </c>
      <c r="R24" s="1" t="s">
        <v>5</v>
      </c>
      <c r="S24" s="1"/>
    </row>
    <row r="25" spans="1:19" x14ac:dyDescent="0.25">
      <c r="A25">
        <v>24</v>
      </c>
      <c r="B25" s="1" t="s">
        <v>8</v>
      </c>
      <c r="C25" s="1" t="s">
        <v>9</v>
      </c>
      <c r="D25" s="1" t="s">
        <v>86</v>
      </c>
      <c r="E25" s="1" t="s">
        <v>80</v>
      </c>
      <c r="F25" s="1">
        <v>2</v>
      </c>
      <c r="G25" s="1">
        <v>2022</v>
      </c>
      <c r="H25" s="1" t="s">
        <v>4</v>
      </c>
      <c r="I25" s="1">
        <v>1</v>
      </c>
      <c r="J25" s="4">
        <v>7412050</v>
      </c>
      <c r="K25" s="4">
        <v>741205</v>
      </c>
      <c r="L25" s="1">
        <v>0</v>
      </c>
      <c r="M25" s="1" t="s">
        <v>720</v>
      </c>
      <c r="N25" s="1" t="s">
        <v>725</v>
      </c>
      <c r="O25" s="1" t="s">
        <v>720</v>
      </c>
      <c r="P25" s="1" t="s">
        <v>5</v>
      </c>
      <c r="Q25" s="1" t="s">
        <v>87</v>
      </c>
      <c r="R25" s="1" t="s">
        <v>5</v>
      </c>
      <c r="S25" s="1"/>
    </row>
    <row r="26" spans="1:19" x14ac:dyDescent="0.25">
      <c r="A26">
        <v>25</v>
      </c>
      <c r="B26" s="1" t="s">
        <v>8</v>
      </c>
      <c r="C26" s="1" t="s">
        <v>9</v>
      </c>
      <c r="D26" s="1" t="s">
        <v>88</v>
      </c>
      <c r="E26" s="1" t="s">
        <v>80</v>
      </c>
      <c r="F26" s="1">
        <v>2</v>
      </c>
      <c r="G26" s="1">
        <v>2022</v>
      </c>
      <c r="H26" s="1" t="s">
        <v>4</v>
      </c>
      <c r="I26" s="1">
        <v>1</v>
      </c>
      <c r="J26" s="4">
        <v>21008356</v>
      </c>
      <c r="K26" s="4">
        <v>2100835</v>
      </c>
      <c r="L26" s="1">
        <v>0</v>
      </c>
      <c r="M26" s="1" t="s">
        <v>720</v>
      </c>
      <c r="N26" s="1" t="s">
        <v>724</v>
      </c>
      <c r="O26" s="1" t="s">
        <v>720</v>
      </c>
      <c r="P26" s="1" t="s">
        <v>5</v>
      </c>
      <c r="Q26" s="1" t="s">
        <v>89</v>
      </c>
      <c r="R26" s="1" t="s">
        <v>5</v>
      </c>
      <c r="S26" s="1"/>
    </row>
    <row r="27" spans="1:19" x14ac:dyDescent="0.25">
      <c r="A27">
        <v>26</v>
      </c>
      <c r="B27" s="1" t="s">
        <v>0</v>
      </c>
      <c r="C27" s="1" t="s">
        <v>1</v>
      </c>
      <c r="D27" s="1" t="s">
        <v>90</v>
      </c>
      <c r="E27" s="1" t="s">
        <v>80</v>
      </c>
      <c r="F27" s="1">
        <v>2</v>
      </c>
      <c r="G27" s="1">
        <v>2022</v>
      </c>
      <c r="H27" s="1" t="s">
        <v>4</v>
      </c>
      <c r="I27" s="1">
        <v>1</v>
      </c>
      <c r="J27" s="4">
        <v>11954281</v>
      </c>
      <c r="K27" s="4">
        <v>1195428</v>
      </c>
      <c r="L27" s="1">
        <v>0</v>
      </c>
      <c r="M27" s="1" t="s">
        <v>720</v>
      </c>
      <c r="N27" s="1" t="s">
        <v>724</v>
      </c>
      <c r="O27" s="1" t="s">
        <v>720</v>
      </c>
      <c r="P27" s="1" t="s">
        <v>5</v>
      </c>
      <c r="Q27" s="1" t="s">
        <v>91</v>
      </c>
      <c r="R27" s="1" t="s">
        <v>5</v>
      </c>
      <c r="S27" s="1"/>
    </row>
    <row r="28" spans="1:19" x14ac:dyDescent="0.25">
      <c r="A28">
        <v>27</v>
      </c>
      <c r="B28" s="1" t="s">
        <v>0</v>
      </c>
      <c r="C28" s="1" t="s">
        <v>1</v>
      </c>
      <c r="D28" s="1" t="s">
        <v>92</v>
      </c>
      <c r="E28" s="1" t="s">
        <v>93</v>
      </c>
      <c r="F28" s="1">
        <v>2</v>
      </c>
      <c r="G28" s="1">
        <v>2022</v>
      </c>
      <c r="H28" s="1" t="s">
        <v>4</v>
      </c>
      <c r="I28" s="1">
        <v>1</v>
      </c>
      <c r="J28" s="4">
        <v>61807971</v>
      </c>
      <c r="K28" s="4">
        <v>6180797</v>
      </c>
      <c r="L28" s="1">
        <v>0</v>
      </c>
      <c r="M28" s="1" t="s">
        <v>720</v>
      </c>
      <c r="N28" s="1" t="s">
        <v>721</v>
      </c>
      <c r="O28" s="1" t="s">
        <v>720</v>
      </c>
      <c r="P28" s="1" t="s">
        <v>5</v>
      </c>
      <c r="Q28" s="1" t="s">
        <v>94</v>
      </c>
      <c r="R28" s="1" t="s">
        <v>5</v>
      </c>
      <c r="S28" s="1"/>
    </row>
    <row r="29" spans="1:19" x14ac:dyDescent="0.25">
      <c r="A29">
        <v>28</v>
      </c>
      <c r="B29" s="1" t="s">
        <v>0</v>
      </c>
      <c r="C29" s="1" t="s">
        <v>1</v>
      </c>
      <c r="D29" s="1" t="s">
        <v>95</v>
      </c>
      <c r="E29" s="1" t="s">
        <v>93</v>
      </c>
      <c r="F29" s="1">
        <v>2</v>
      </c>
      <c r="G29" s="1">
        <v>2022</v>
      </c>
      <c r="H29" s="1" t="s">
        <v>4</v>
      </c>
      <c r="I29" s="1">
        <v>1</v>
      </c>
      <c r="J29" s="4">
        <v>40562279</v>
      </c>
      <c r="K29" s="4">
        <v>4056227</v>
      </c>
      <c r="L29" s="1">
        <v>0</v>
      </c>
      <c r="M29" s="1" t="s">
        <v>720</v>
      </c>
      <c r="N29" s="1" t="s">
        <v>724</v>
      </c>
      <c r="O29" s="1" t="s">
        <v>720</v>
      </c>
      <c r="P29" s="1" t="s">
        <v>5</v>
      </c>
      <c r="Q29" s="1" t="s">
        <v>96</v>
      </c>
      <c r="R29" s="1" t="s">
        <v>5</v>
      </c>
      <c r="S29" s="1"/>
    </row>
    <row r="30" spans="1:19" x14ac:dyDescent="0.25">
      <c r="A30">
        <v>29</v>
      </c>
      <c r="B30" s="1" t="s">
        <v>0</v>
      </c>
      <c r="C30" s="1" t="s">
        <v>1</v>
      </c>
      <c r="D30" s="1" t="s">
        <v>97</v>
      </c>
      <c r="E30" s="1" t="s">
        <v>93</v>
      </c>
      <c r="F30" s="1">
        <v>2</v>
      </c>
      <c r="G30" s="1">
        <v>2022</v>
      </c>
      <c r="H30" s="1" t="s">
        <v>4</v>
      </c>
      <c r="I30" s="1">
        <v>1</v>
      </c>
      <c r="J30" s="4">
        <v>39354095</v>
      </c>
      <c r="K30" s="4">
        <v>3935409</v>
      </c>
      <c r="L30" s="1">
        <v>0</v>
      </c>
      <c r="M30" s="1" t="s">
        <v>720</v>
      </c>
      <c r="N30" s="1" t="s">
        <v>724</v>
      </c>
      <c r="O30" s="1" t="s">
        <v>720</v>
      </c>
      <c r="P30" s="1" t="s">
        <v>5</v>
      </c>
      <c r="Q30" s="1" t="s">
        <v>98</v>
      </c>
      <c r="R30" s="1" t="s">
        <v>5</v>
      </c>
      <c r="S30" s="1"/>
    </row>
    <row r="31" spans="1:19" x14ac:dyDescent="0.25">
      <c r="A31">
        <v>30</v>
      </c>
      <c r="B31" s="1" t="s">
        <v>63</v>
      </c>
      <c r="C31" s="1" t="s">
        <v>64</v>
      </c>
      <c r="D31" s="1" t="s">
        <v>99</v>
      </c>
      <c r="E31" s="1" t="s">
        <v>100</v>
      </c>
      <c r="F31" s="1">
        <v>2</v>
      </c>
      <c r="G31" s="1">
        <v>2022</v>
      </c>
      <c r="H31" s="1" t="s">
        <v>4</v>
      </c>
      <c r="I31" s="1">
        <v>1</v>
      </c>
      <c r="J31" s="4">
        <v>28549659</v>
      </c>
      <c r="K31" s="4">
        <v>2854965</v>
      </c>
      <c r="L31" s="1">
        <v>0</v>
      </c>
      <c r="M31" s="1" t="s">
        <v>720</v>
      </c>
      <c r="N31" s="1" t="s">
        <v>726</v>
      </c>
      <c r="O31" s="1" t="s">
        <v>720</v>
      </c>
      <c r="P31" s="1" t="s">
        <v>5</v>
      </c>
      <c r="Q31" s="1" t="s">
        <v>101</v>
      </c>
      <c r="R31" s="1" t="s">
        <v>5</v>
      </c>
      <c r="S31" s="1"/>
    </row>
    <row r="32" spans="1:19" x14ac:dyDescent="0.25">
      <c r="A32">
        <v>31</v>
      </c>
      <c r="B32" s="1" t="s">
        <v>8</v>
      </c>
      <c r="C32" s="1" t="s">
        <v>9</v>
      </c>
      <c r="D32" s="1" t="s">
        <v>102</v>
      </c>
      <c r="E32" s="1" t="s">
        <v>100</v>
      </c>
      <c r="F32" s="1">
        <v>2</v>
      </c>
      <c r="G32" s="1">
        <v>2022</v>
      </c>
      <c r="H32" s="1" t="s">
        <v>4</v>
      </c>
      <c r="I32" s="1">
        <v>1</v>
      </c>
      <c r="J32" s="4">
        <v>18305876</v>
      </c>
      <c r="K32" s="4">
        <v>1830587</v>
      </c>
      <c r="L32" s="1">
        <v>0</v>
      </c>
      <c r="M32" s="1" t="s">
        <v>720</v>
      </c>
      <c r="N32" s="1" t="s">
        <v>721</v>
      </c>
      <c r="O32" s="1" t="s">
        <v>720</v>
      </c>
      <c r="P32" s="1" t="s">
        <v>5</v>
      </c>
      <c r="Q32" s="1" t="s">
        <v>103</v>
      </c>
      <c r="R32" s="1" t="s">
        <v>5</v>
      </c>
      <c r="S32" s="1"/>
    </row>
    <row r="33" spans="1:19" x14ac:dyDescent="0.25">
      <c r="A33">
        <v>32</v>
      </c>
      <c r="B33" s="1" t="s">
        <v>8</v>
      </c>
      <c r="C33" s="1" t="s">
        <v>9</v>
      </c>
      <c r="D33" s="1" t="s">
        <v>104</v>
      </c>
      <c r="E33" s="1" t="s">
        <v>100</v>
      </c>
      <c r="F33" s="1">
        <v>2</v>
      </c>
      <c r="G33" s="1">
        <v>2022</v>
      </c>
      <c r="H33" s="1" t="s">
        <v>4</v>
      </c>
      <c r="I33" s="1">
        <v>1</v>
      </c>
      <c r="J33" s="4">
        <v>49640640</v>
      </c>
      <c r="K33" s="4">
        <v>4964064</v>
      </c>
      <c r="L33" s="1">
        <v>0</v>
      </c>
      <c r="M33" s="1" t="s">
        <v>720</v>
      </c>
      <c r="N33" s="1" t="s">
        <v>721</v>
      </c>
      <c r="O33" s="1" t="s">
        <v>720</v>
      </c>
      <c r="P33" s="1" t="s">
        <v>5</v>
      </c>
      <c r="Q33" s="1" t="s">
        <v>105</v>
      </c>
      <c r="R33" s="1" t="s">
        <v>5</v>
      </c>
      <c r="S33" s="1"/>
    </row>
    <row r="34" spans="1:19" x14ac:dyDescent="0.25">
      <c r="A34">
        <v>33</v>
      </c>
      <c r="B34" s="1" t="s">
        <v>8</v>
      </c>
      <c r="C34" s="1" t="s">
        <v>9</v>
      </c>
      <c r="D34" s="1" t="s">
        <v>106</v>
      </c>
      <c r="E34" s="1" t="s">
        <v>100</v>
      </c>
      <c r="F34" s="1">
        <v>2</v>
      </c>
      <c r="G34" s="1">
        <v>2022</v>
      </c>
      <c r="H34" s="1" t="s">
        <v>4</v>
      </c>
      <c r="I34" s="1">
        <v>1</v>
      </c>
      <c r="J34" s="4">
        <v>35222181</v>
      </c>
      <c r="K34" s="4">
        <v>3522218</v>
      </c>
      <c r="L34" s="1">
        <v>0</v>
      </c>
      <c r="M34" s="1" t="s">
        <v>720</v>
      </c>
      <c r="N34" s="1" t="s">
        <v>721</v>
      </c>
      <c r="O34" s="1" t="s">
        <v>720</v>
      </c>
      <c r="P34" s="1" t="s">
        <v>5</v>
      </c>
      <c r="Q34" s="1" t="s">
        <v>107</v>
      </c>
      <c r="R34" s="1" t="s">
        <v>5</v>
      </c>
      <c r="S34" s="1"/>
    </row>
    <row r="35" spans="1:19" x14ac:dyDescent="0.25">
      <c r="A35">
        <v>34</v>
      </c>
      <c r="B35" s="1" t="s">
        <v>16</v>
      </c>
      <c r="C35" s="1" t="s">
        <v>17</v>
      </c>
      <c r="D35" s="1" t="s">
        <v>108</v>
      </c>
      <c r="E35" s="1" t="s">
        <v>109</v>
      </c>
      <c r="F35" s="1">
        <v>2</v>
      </c>
      <c r="G35" s="1">
        <v>2022</v>
      </c>
      <c r="H35" s="1" t="s">
        <v>4</v>
      </c>
      <c r="I35" s="1">
        <v>1</v>
      </c>
      <c r="J35" s="4">
        <v>4974528</v>
      </c>
      <c r="K35" s="4">
        <v>497452</v>
      </c>
      <c r="L35" s="1">
        <v>0</v>
      </c>
      <c r="M35" s="1" t="s">
        <v>720</v>
      </c>
      <c r="N35" s="1" t="s">
        <v>726</v>
      </c>
      <c r="O35" s="1" t="s">
        <v>720</v>
      </c>
      <c r="P35" s="1" t="s">
        <v>5</v>
      </c>
      <c r="Q35" s="1" t="s">
        <v>110</v>
      </c>
      <c r="R35" s="1" t="s">
        <v>5</v>
      </c>
      <c r="S35" s="1"/>
    </row>
    <row r="36" spans="1:19" x14ac:dyDescent="0.25">
      <c r="A36">
        <v>35</v>
      </c>
      <c r="B36" s="1" t="s">
        <v>8</v>
      </c>
      <c r="C36" s="1" t="s">
        <v>9</v>
      </c>
      <c r="D36" s="1" t="s">
        <v>111</v>
      </c>
      <c r="E36" s="1" t="s">
        <v>109</v>
      </c>
      <c r="F36" s="1">
        <v>2</v>
      </c>
      <c r="G36" s="1">
        <v>2022</v>
      </c>
      <c r="H36" s="1" t="s">
        <v>4</v>
      </c>
      <c r="I36" s="1">
        <v>1</v>
      </c>
      <c r="J36" s="4">
        <v>15499570</v>
      </c>
      <c r="K36" s="4">
        <v>1549957</v>
      </c>
      <c r="L36" s="1">
        <v>0</v>
      </c>
      <c r="M36" s="1" t="s">
        <v>720</v>
      </c>
      <c r="N36" s="1" t="s">
        <v>726</v>
      </c>
      <c r="O36" s="1" t="s">
        <v>720</v>
      </c>
      <c r="P36" s="1" t="s">
        <v>5</v>
      </c>
      <c r="Q36" s="1" t="s">
        <v>112</v>
      </c>
      <c r="R36" s="1" t="s">
        <v>5</v>
      </c>
      <c r="S36" s="1"/>
    </row>
    <row r="37" spans="1:19" x14ac:dyDescent="0.25">
      <c r="A37">
        <v>36</v>
      </c>
      <c r="B37" s="1" t="s">
        <v>0</v>
      </c>
      <c r="C37" s="1" t="s">
        <v>1</v>
      </c>
      <c r="D37" s="1" t="s">
        <v>113</v>
      </c>
      <c r="E37" s="1" t="s">
        <v>114</v>
      </c>
      <c r="F37" s="1">
        <v>2</v>
      </c>
      <c r="G37" s="1">
        <v>2022</v>
      </c>
      <c r="H37" s="1" t="s">
        <v>4</v>
      </c>
      <c r="I37" s="1">
        <v>1</v>
      </c>
      <c r="J37" s="4">
        <v>10427200</v>
      </c>
      <c r="K37" s="4">
        <v>1042720</v>
      </c>
      <c r="L37" s="1">
        <v>0</v>
      </c>
      <c r="M37" s="1" t="s">
        <v>720</v>
      </c>
      <c r="N37" s="1" t="s">
        <v>726</v>
      </c>
      <c r="O37" s="1" t="s">
        <v>720</v>
      </c>
      <c r="P37" s="1" t="s">
        <v>5</v>
      </c>
      <c r="Q37" s="1" t="s">
        <v>115</v>
      </c>
      <c r="R37" s="1" t="s">
        <v>5</v>
      </c>
      <c r="S37" s="1"/>
    </row>
    <row r="38" spans="1:19" x14ac:dyDescent="0.25">
      <c r="A38">
        <v>37</v>
      </c>
      <c r="B38" s="1" t="s">
        <v>0</v>
      </c>
      <c r="C38" s="1" t="s">
        <v>1</v>
      </c>
      <c r="D38" s="1" t="s">
        <v>116</v>
      </c>
      <c r="E38" s="1" t="s">
        <v>117</v>
      </c>
      <c r="F38" s="1">
        <v>2</v>
      </c>
      <c r="G38" s="1">
        <v>2022</v>
      </c>
      <c r="H38" s="1" t="s">
        <v>4</v>
      </c>
      <c r="I38" s="1">
        <v>1</v>
      </c>
      <c r="J38" s="4">
        <v>20762509</v>
      </c>
      <c r="K38" s="4">
        <v>2076250</v>
      </c>
      <c r="L38" s="1">
        <v>0</v>
      </c>
      <c r="M38" s="1" t="s">
        <v>720</v>
      </c>
      <c r="N38" s="1" t="s">
        <v>726</v>
      </c>
      <c r="O38" s="1" t="s">
        <v>720</v>
      </c>
      <c r="P38" s="1" t="s">
        <v>5</v>
      </c>
      <c r="Q38" s="1" t="s">
        <v>118</v>
      </c>
      <c r="R38" s="1" t="s">
        <v>5</v>
      </c>
      <c r="S38" s="1"/>
    </row>
    <row r="39" spans="1:19" x14ac:dyDescent="0.25">
      <c r="A39">
        <v>38</v>
      </c>
      <c r="B39" s="1" t="s">
        <v>8</v>
      </c>
      <c r="C39" s="1" t="s">
        <v>9</v>
      </c>
      <c r="D39" s="1" t="s">
        <v>119</v>
      </c>
      <c r="E39" s="1" t="s">
        <v>120</v>
      </c>
      <c r="F39" s="1">
        <v>2</v>
      </c>
      <c r="G39" s="1">
        <v>2022</v>
      </c>
      <c r="H39" s="1" t="s">
        <v>4</v>
      </c>
      <c r="I39" s="1">
        <v>1</v>
      </c>
      <c r="J39" s="4">
        <v>24991450</v>
      </c>
      <c r="K39" s="4">
        <v>2499145</v>
      </c>
      <c r="L39" s="1">
        <v>0</v>
      </c>
      <c r="M39" s="1" t="s">
        <v>720</v>
      </c>
      <c r="N39" s="1" t="s">
        <v>726</v>
      </c>
      <c r="O39" s="1" t="s">
        <v>720</v>
      </c>
      <c r="P39" s="1" t="s">
        <v>5</v>
      </c>
      <c r="Q39" s="1" t="s">
        <v>121</v>
      </c>
      <c r="R39" s="1" t="s">
        <v>5</v>
      </c>
      <c r="S39" s="1"/>
    </row>
    <row r="40" spans="1:19" x14ac:dyDescent="0.25">
      <c r="A40">
        <v>39</v>
      </c>
      <c r="B40" s="1" t="s">
        <v>8</v>
      </c>
      <c r="C40" s="1" t="s">
        <v>9</v>
      </c>
      <c r="D40" s="1" t="s">
        <v>122</v>
      </c>
      <c r="E40" s="1" t="s">
        <v>120</v>
      </c>
      <c r="F40" s="1">
        <v>2</v>
      </c>
      <c r="G40" s="1">
        <v>2022</v>
      </c>
      <c r="H40" s="1" t="s">
        <v>4</v>
      </c>
      <c r="I40" s="1">
        <v>1</v>
      </c>
      <c r="J40" s="4">
        <v>7130454</v>
      </c>
      <c r="K40" s="4">
        <v>713045</v>
      </c>
      <c r="L40" s="1">
        <v>0</v>
      </c>
      <c r="M40" s="1" t="s">
        <v>720</v>
      </c>
      <c r="N40" s="1" t="s">
        <v>721</v>
      </c>
      <c r="O40" s="1" t="s">
        <v>720</v>
      </c>
      <c r="P40" s="1" t="s">
        <v>5</v>
      </c>
      <c r="Q40" s="1" t="s">
        <v>123</v>
      </c>
      <c r="R40" s="1" t="s">
        <v>5</v>
      </c>
      <c r="S40" s="1"/>
    </row>
    <row r="41" spans="1:19" x14ac:dyDescent="0.25">
      <c r="A41">
        <v>40</v>
      </c>
      <c r="B41" s="1" t="s">
        <v>0</v>
      </c>
      <c r="C41" s="1" t="s">
        <v>1</v>
      </c>
      <c r="D41" s="1" t="s">
        <v>124</v>
      </c>
      <c r="E41" s="1" t="s">
        <v>120</v>
      </c>
      <c r="F41" s="1">
        <v>2</v>
      </c>
      <c r="G41" s="1">
        <v>2022</v>
      </c>
      <c r="H41" s="1" t="s">
        <v>4</v>
      </c>
      <c r="I41" s="1">
        <v>1</v>
      </c>
      <c r="J41" s="4">
        <v>7963450</v>
      </c>
      <c r="K41" s="4">
        <v>796345</v>
      </c>
      <c r="L41" s="1">
        <v>0</v>
      </c>
      <c r="M41" s="1" t="s">
        <v>720</v>
      </c>
      <c r="N41" s="1" t="s">
        <v>727</v>
      </c>
      <c r="O41" s="1" t="s">
        <v>720</v>
      </c>
      <c r="P41" s="1" t="s">
        <v>5</v>
      </c>
      <c r="Q41" s="1" t="s">
        <v>125</v>
      </c>
      <c r="R41" s="1" t="s">
        <v>5</v>
      </c>
      <c r="S41" s="1"/>
    </row>
    <row r="42" spans="1:19" x14ac:dyDescent="0.25">
      <c r="A42">
        <v>41</v>
      </c>
      <c r="B42" s="1" t="s">
        <v>0</v>
      </c>
      <c r="C42" s="1" t="s">
        <v>1</v>
      </c>
      <c r="D42" s="1" t="s">
        <v>126</v>
      </c>
      <c r="E42" s="1" t="s">
        <v>127</v>
      </c>
      <c r="F42" s="1">
        <v>2</v>
      </c>
      <c r="G42" s="1">
        <v>2022</v>
      </c>
      <c r="H42" s="1" t="s">
        <v>4</v>
      </c>
      <c r="I42" s="1">
        <v>1</v>
      </c>
      <c r="J42" s="4">
        <v>20246076</v>
      </c>
      <c r="K42" s="4">
        <v>2024607</v>
      </c>
      <c r="L42" s="1">
        <v>0</v>
      </c>
      <c r="M42" s="1" t="s">
        <v>720</v>
      </c>
      <c r="N42" s="1" t="s">
        <v>727</v>
      </c>
      <c r="O42" s="1" t="s">
        <v>720</v>
      </c>
      <c r="P42" s="1" t="s">
        <v>5</v>
      </c>
      <c r="Q42" s="1" t="s">
        <v>128</v>
      </c>
      <c r="R42" s="1" t="s">
        <v>5</v>
      </c>
      <c r="S42" s="1"/>
    </row>
    <row r="43" spans="1:19" x14ac:dyDescent="0.25">
      <c r="A43">
        <v>42</v>
      </c>
      <c r="B43" s="1" t="s">
        <v>63</v>
      </c>
      <c r="C43" s="1" t="s">
        <v>64</v>
      </c>
      <c r="D43" s="1" t="s">
        <v>129</v>
      </c>
      <c r="E43" s="1" t="s">
        <v>130</v>
      </c>
      <c r="F43" s="1">
        <v>2</v>
      </c>
      <c r="G43" s="1">
        <v>2022</v>
      </c>
      <c r="H43" s="1" t="s">
        <v>4</v>
      </c>
      <c r="I43" s="1">
        <v>1</v>
      </c>
      <c r="J43" s="4">
        <v>6619772</v>
      </c>
      <c r="K43" s="4">
        <v>661977</v>
      </c>
      <c r="L43" s="1">
        <v>0</v>
      </c>
      <c r="M43" s="1" t="s">
        <v>720</v>
      </c>
      <c r="N43" s="1" t="s">
        <v>727</v>
      </c>
      <c r="O43" s="1" t="s">
        <v>720</v>
      </c>
      <c r="P43" s="1" t="s">
        <v>5</v>
      </c>
      <c r="Q43" s="1" t="s">
        <v>131</v>
      </c>
      <c r="R43" s="1" t="s">
        <v>5</v>
      </c>
      <c r="S43" s="1"/>
    </row>
    <row r="44" spans="1:19" x14ac:dyDescent="0.25">
      <c r="A44">
        <v>43</v>
      </c>
      <c r="B44" s="1" t="s">
        <v>0</v>
      </c>
      <c r="C44" s="1" t="s">
        <v>1</v>
      </c>
      <c r="D44" s="1" t="s">
        <v>132</v>
      </c>
      <c r="E44" s="1" t="s">
        <v>130</v>
      </c>
      <c r="F44" s="1">
        <v>2</v>
      </c>
      <c r="G44" s="1">
        <v>2022</v>
      </c>
      <c r="H44" s="1" t="s">
        <v>4</v>
      </c>
      <c r="I44" s="1">
        <v>1</v>
      </c>
      <c r="J44" s="4">
        <v>64050445</v>
      </c>
      <c r="K44" s="4">
        <v>6405044</v>
      </c>
      <c r="L44" s="1">
        <v>0</v>
      </c>
      <c r="M44" s="1" t="s">
        <v>720</v>
      </c>
      <c r="N44" s="1" t="s">
        <v>727</v>
      </c>
      <c r="O44" s="1" t="s">
        <v>720</v>
      </c>
      <c r="P44" s="1" t="s">
        <v>5</v>
      </c>
      <c r="Q44" s="1" t="s">
        <v>133</v>
      </c>
      <c r="R44" s="1" t="s">
        <v>5</v>
      </c>
      <c r="S44" s="1"/>
    </row>
    <row r="45" spans="1:19" x14ac:dyDescent="0.25">
      <c r="A45">
        <v>44</v>
      </c>
      <c r="B45" s="1" t="s">
        <v>0</v>
      </c>
      <c r="C45" s="1" t="s">
        <v>1</v>
      </c>
      <c r="D45" s="1" t="s">
        <v>134</v>
      </c>
      <c r="E45" s="1" t="s">
        <v>130</v>
      </c>
      <c r="F45" s="1">
        <v>2</v>
      </c>
      <c r="G45" s="1">
        <v>2022</v>
      </c>
      <c r="H45" s="1" t="s">
        <v>4</v>
      </c>
      <c r="I45" s="1">
        <v>1</v>
      </c>
      <c r="J45" s="4">
        <v>29949635</v>
      </c>
      <c r="K45" s="4">
        <v>2994963</v>
      </c>
      <c r="L45" s="1">
        <v>0</v>
      </c>
      <c r="M45" s="1" t="s">
        <v>720</v>
      </c>
      <c r="N45" s="1" t="s">
        <v>721</v>
      </c>
      <c r="O45" s="1" t="s">
        <v>720</v>
      </c>
      <c r="P45" s="1" t="s">
        <v>5</v>
      </c>
      <c r="Q45" s="1" t="s">
        <v>135</v>
      </c>
      <c r="R45" s="1" t="s">
        <v>5</v>
      </c>
      <c r="S45" s="1"/>
    </row>
    <row r="46" spans="1:19" x14ac:dyDescent="0.25">
      <c r="A46">
        <v>45</v>
      </c>
      <c r="B46" s="1" t="s">
        <v>136</v>
      </c>
      <c r="C46" s="1" t="s">
        <v>137</v>
      </c>
      <c r="D46" s="1" t="s">
        <v>138</v>
      </c>
      <c r="E46" s="1" t="s">
        <v>139</v>
      </c>
      <c r="F46" s="1">
        <v>2</v>
      </c>
      <c r="G46" s="1">
        <v>2022</v>
      </c>
      <c r="H46" s="1" t="s">
        <v>4</v>
      </c>
      <c r="I46" s="1">
        <v>1</v>
      </c>
      <c r="J46" s="4">
        <v>21636380</v>
      </c>
      <c r="K46" s="4">
        <v>2163638</v>
      </c>
      <c r="L46" s="1">
        <v>0</v>
      </c>
      <c r="M46" s="1" t="s">
        <v>720</v>
      </c>
      <c r="N46" s="1" t="s">
        <v>727</v>
      </c>
      <c r="O46" s="1" t="s">
        <v>720</v>
      </c>
      <c r="P46" s="1" t="s">
        <v>5</v>
      </c>
      <c r="Q46" s="1" t="s">
        <v>140</v>
      </c>
      <c r="R46" s="1" t="s">
        <v>5</v>
      </c>
      <c r="S46" s="1"/>
    </row>
    <row r="47" spans="1:19" x14ac:dyDescent="0.25">
      <c r="A47">
        <v>46</v>
      </c>
      <c r="B47" s="1" t="s">
        <v>8</v>
      </c>
      <c r="C47" s="1" t="s">
        <v>9</v>
      </c>
      <c r="D47" s="1" t="s">
        <v>141</v>
      </c>
      <c r="E47" s="1" t="s">
        <v>139</v>
      </c>
      <c r="F47" s="1">
        <v>2</v>
      </c>
      <c r="G47" s="1">
        <v>2022</v>
      </c>
      <c r="H47" s="1" t="s">
        <v>4</v>
      </c>
      <c r="I47" s="1">
        <v>1</v>
      </c>
      <c r="J47" s="4">
        <v>49173274</v>
      </c>
      <c r="K47" s="4">
        <v>4917327</v>
      </c>
      <c r="L47" s="1">
        <v>0</v>
      </c>
      <c r="M47" s="1" t="s">
        <v>720</v>
      </c>
      <c r="N47" s="1" t="s">
        <v>727</v>
      </c>
      <c r="O47" s="1" t="s">
        <v>720</v>
      </c>
      <c r="P47" s="1" t="s">
        <v>5</v>
      </c>
      <c r="Q47" s="1" t="s">
        <v>142</v>
      </c>
      <c r="R47" s="1" t="s">
        <v>5</v>
      </c>
      <c r="S47" s="1"/>
    </row>
    <row r="48" spans="1:19" x14ac:dyDescent="0.25">
      <c r="A48">
        <v>47</v>
      </c>
      <c r="B48" s="1" t="s">
        <v>8</v>
      </c>
      <c r="C48" s="1" t="s">
        <v>9</v>
      </c>
      <c r="D48" s="1" t="s">
        <v>143</v>
      </c>
      <c r="E48" s="1" t="s">
        <v>144</v>
      </c>
      <c r="F48" s="1">
        <v>2</v>
      </c>
      <c r="G48" s="1">
        <v>2022</v>
      </c>
      <c r="H48" s="1" t="s">
        <v>4</v>
      </c>
      <c r="I48" s="1">
        <v>1</v>
      </c>
      <c r="J48" s="4">
        <v>57677454</v>
      </c>
      <c r="K48" s="4">
        <v>5767745</v>
      </c>
      <c r="L48" s="1">
        <v>0</v>
      </c>
      <c r="M48" s="1" t="s">
        <v>720</v>
      </c>
      <c r="N48" s="1" t="s">
        <v>727</v>
      </c>
      <c r="O48" s="1" t="s">
        <v>720</v>
      </c>
      <c r="P48" s="1" t="s">
        <v>5</v>
      </c>
      <c r="Q48" s="1" t="s">
        <v>145</v>
      </c>
      <c r="R48" s="1" t="s">
        <v>5</v>
      </c>
      <c r="S48" s="1"/>
    </row>
    <row r="49" spans="1:19" x14ac:dyDescent="0.25">
      <c r="A49">
        <v>48</v>
      </c>
      <c r="B49" s="1" t="s">
        <v>8</v>
      </c>
      <c r="C49" s="1" t="s">
        <v>9</v>
      </c>
      <c r="D49" s="1" t="s">
        <v>146</v>
      </c>
      <c r="E49" s="1" t="s">
        <v>144</v>
      </c>
      <c r="F49" s="1">
        <v>2</v>
      </c>
      <c r="G49" s="1">
        <v>2022</v>
      </c>
      <c r="H49" s="1" t="s">
        <v>4</v>
      </c>
      <c r="I49" s="1">
        <v>1</v>
      </c>
      <c r="J49" s="4">
        <v>4373345</v>
      </c>
      <c r="K49" s="4">
        <v>437334</v>
      </c>
      <c r="L49" s="1">
        <v>0</v>
      </c>
      <c r="M49" s="1" t="s">
        <v>720</v>
      </c>
      <c r="N49" s="1" t="s">
        <v>727</v>
      </c>
      <c r="O49" s="1" t="s">
        <v>720</v>
      </c>
      <c r="P49" s="1" t="s">
        <v>5</v>
      </c>
      <c r="Q49" s="1" t="s">
        <v>147</v>
      </c>
      <c r="R49" s="1" t="s">
        <v>5</v>
      </c>
      <c r="S49" s="1"/>
    </row>
    <row r="50" spans="1:19" x14ac:dyDescent="0.25">
      <c r="A50">
        <v>49</v>
      </c>
      <c r="B50" s="1" t="s">
        <v>136</v>
      </c>
      <c r="C50" s="1" t="s">
        <v>137</v>
      </c>
      <c r="D50" s="1" t="s">
        <v>148</v>
      </c>
      <c r="E50" s="1" t="s">
        <v>149</v>
      </c>
      <c r="F50" s="1">
        <v>2</v>
      </c>
      <c r="G50" s="1">
        <v>2022</v>
      </c>
      <c r="H50" s="1" t="s">
        <v>4</v>
      </c>
      <c r="I50" s="1">
        <v>1</v>
      </c>
      <c r="J50" s="4">
        <v>43272760</v>
      </c>
      <c r="K50" s="4">
        <v>4327276</v>
      </c>
      <c r="L50" s="1">
        <v>0</v>
      </c>
      <c r="M50" s="1" t="s">
        <v>720</v>
      </c>
      <c r="N50" s="1" t="s">
        <v>728</v>
      </c>
      <c r="O50" s="1" t="s">
        <v>720</v>
      </c>
      <c r="P50" s="1" t="s">
        <v>5</v>
      </c>
      <c r="Q50" s="1" t="s">
        <v>150</v>
      </c>
      <c r="R50" s="1" t="s">
        <v>5</v>
      </c>
      <c r="S50" s="1"/>
    </row>
    <row r="51" spans="1:19" x14ac:dyDescent="0.25">
      <c r="A51">
        <v>50</v>
      </c>
      <c r="B51" s="1" t="s">
        <v>8</v>
      </c>
      <c r="C51" s="1" t="s">
        <v>9</v>
      </c>
      <c r="D51" s="1" t="s">
        <v>151</v>
      </c>
      <c r="E51" s="1" t="s">
        <v>149</v>
      </c>
      <c r="F51" s="1">
        <v>2</v>
      </c>
      <c r="G51" s="1">
        <v>2022</v>
      </c>
      <c r="H51" s="1" t="s">
        <v>4</v>
      </c>
      <c r="I51" s="1">
        <v>1</v>
      </c>
      <c r="J51" s="4">
        <v>12125847</v>
      </c>
      <c r="K51" s="4">
        <v>1212584</v>
      </c>
      <c r="L51" s="1">
        <v>0</v>
      </c>
      <c r="M51" s="1" t="s">
        <v>720</v>
      </c>
      <c r="N51" s="1" t="s">
        <v>729</v>
      </c>
      <c r="O51" s="1" t="s">
        <v>720</v>
      </c>
      <c r="P51" s="1" t="s">
        <v>5</v>
      </c>
      <c r="Q51" s="1" t="s">
        <v>152</v>
      </c>
      <c r="R51" s="1" t="s">
        <v>5</v>
      </c>
      <c r="S51" s="1"/>
    </row>
    <row r="52" spans="1:19" x14ac:dyDescent="0.25">
      <c r="A52">
        <v>51</v>
      </c>
      <c r="B52" s="1" t="s">
        <v>0</v>
      </c>
      <c r="C52" s="1" t="s">
        <v>1</v>
      </c>
      <c r="D52" s="1" t="s">
        <v>153</v>
      </c>
      <c r="E52" s="1" t="s">
        <v>149</v>
      </c>
      <c r="F52" s="1">
        <v>2</v>
      </c>
      <c r="G52" s="1">
        <v>2022</v>
      </c>
      <c r="H52" s="1" t="s">
        <v>4</v>
      </c>
      <c r="I52" s="1">
        <v>1</v>
      </c>
      <c r="J52" s="4">
        <v>8732659</v>
      </c>
      <c r="K52" s="4">
        <v>873265</v>
      </c>
      <c r="L52" s="1">
        <v>0</v>
      </c>
      <c r="M52" s="1" t="s">
        <v>720</v>
      </c>
      <c r="N52" s="1" t="s">
        <v>729</v>
      </c>
      <c r="O52" s="1" t="s">
        <v>720</v>
      </c>
      <c r="P52" s="1" t="s">
        <v>5</v>
      </c>
      <c r="Q52" s="1" t="s">
        <v>154</v>
      </c>
      <c r="R52" s="1" t="s">
        <v>5</v>
      </c>
      <c r="S52" s="1"/>
    </row>
    <row r="53" spans="1:19" x14ac:dyDescent="0.25">
      <c r="A53">
        <v>52</v>
      </c>
      <c r="B53" s="1" t="s">
        <v>155</v>
      </c>
      <c r="C53" s="1" t="s">
        <v>156</v>
      </c>
      <c r="D53" s="1" t="s">
        <v>157</v>
      </c>
      <c r="E53" s="1" t="s">
        <v>149</v>
      </c>
      <c r="F53" s="1">
        <v>2</v>
      </c>
      <c r="G53" s="1">
        <v>2022</v>
      </c>
      <c r="H53" s="1" t="s">
        <v>4</v>
      </c>
      <c r="I53" s="1">
        <v>1</v>
      </c>
      <c r="J53" s="4">
        <v>8621010</v>
      </c>
      <c r="K53" s="4">
        <v>862101</v>
      </c>
      <c r="L53" s="1">
        <v>0</v>
      </c>
      <c r="M53" s="1" t="s">
        <v>720</v>
      </c>
      <c r="N53" s="1" t="s">
        <v>729</v>
      </c>
      <c r="O53" s="1" t="s">
        <v>720</v>
      </c>
      <c r="P53" s="1" t="s">
        <v>5</v>
      </c>
      <c r="Q53" s="1" t="s">
        <v>158</v>
      </c>
      <c r="R53" s="1" t="s">
        <v>5</v>
      </c>
      <c r="S53" s="1"/>
    </row>
    <row r="54" spans="1:19" x14ac:dyDescent="0.25">
      <c r="A54">
        <v>53</v>
      </c>
      <c r="B54" s="1" t="s">
        <v>8</v>
      </c>
      <c r="C54" s="1" t="s">
        <v>9</v>
      </c>
      <c r="D54" s="1" t="s">
        <v>159</v>
      </c>
      <c r="E54" s="1" t="s">
        <v>160</v>
      </c>
      <c r="F54" s="1">
        <v>2</v>
      </c>
      <c r="G54" s="1">
        <v>2022</v>
      </c>
      <c r="H54" s="1" t="s">
        <v>4</v>
      </c>
      <c r="I54" s="1">
        <v>1</v>
      </c>
      <c r="J54" s="4">
        <v>14402160</v>
      </c>
      <c r="K54" s="4">
        <v>1440216</v>
      </c>
      <c r="L54" s="1">
        <v>0</v>
      </c>
      <c r="M54" s="1" t="s">
        <v>720</v>
      </c>
      <c r="N54" s="1" t="s">
        <v>729</v>
      </c>
      <c r="O54" s="1" t="s">
        <v>720</v>
      </c>
      <c r="P54" s="1" t="s">
        <v>5</v>
      </c>
      <c r="Q54" s="1" t="s">
        <v>161</v>
      </c>
      <c r="R54" s="1" t="s">
        <v>5</v>
      </c>
      <c r="S54" s="1"/>
    </row>
    <row r="55" spans="1:19" x14ac:dyDescent="0.25">
      <c r="A55">
        <v>54</v>
      </c>
      <c r="B55" s="1" t="s">
        <v>0</v>
      </c>
      <c r="C55" s="1" t="s">
        <v>1</v>
      </c>
      <c r="D55" s="1" t="s">
        <v>162</v>
      </c>
      <c r="E55" s="1" t="s">
        <v>160</v>
      </c>
      <c r="F55" s="1">
        <v>2</v>
      </c>
      <c r="G55" s="1">
        <v>2022</v>
      </c>
      <c r="H55" s="1" t="s">
        <v>4</v>
      </c>
      <c r="I55" s="1">
        <v>1</v>
      </c>
      <c r="J55" s="4">
        <v>13520356</v>
      </c>
      <c r="K55" s="4">
        <v>1352035</v>
      </c>
      <c r="L55" s="1">
        <v>0</v>
      </c>
      <c r="M55" s="1" t="s">
        <v>720</v>
      </c>
      <c r="N55" s="1" t="s">
        <v>729</v>
      </c>
      <c r="O55" s="1" t="s">
        <v>720</v>
      </c>
      <c r="P55" s="1" t="s">
        <v>5</v>
      </c>
      <c r="Q55" s="1" t="s">
        <v>163</v>
      </c>
      <c r="R55" s="1" t="s">
        <v>5</v>
      </c>
      <c r="S55" s="1"/>
    </row>
    <row r="56" spans="1:19" x14ac:dyDescent="0.25">
      <c r="A56">
        <v>55</v>
      </c>
      <c r="B56" s="1" t="s">
        <v>8</v>
      </c>
      <c r="C56" s="1" t="s">
        <v>9</v>
      </c>
      <c r="D56" s="1" t="s">
        <v>164</v>
      </c>
      <c r="E56" s="1" t="s">
        <v>165</v>
      </c>
      <c r="F56" s="1">
        <v>2</v>
      </c>
      <c r="G56" s="1">
        <v>2022</v>
      </c>
      <c r="H56" s="1" t="s">
        <v>4</v>
      </c>
      <c r="I56" s="1">
        <v>1</v>
      </c>
      <c r="J56" s="4">
        <v>24820320</v>
      </c>
      <c r="K56" s="4">
        <v>2482032</v>
      </c>
      <c r="L56" s="1">
        <v>0</v>
      </c>
      <c r="M56" s="1" t="s">
        <v>720</v>
      </c>
      <c r="N56" s="1" t="s">
        <v>729</v>
      </c>
      <c r="O56" s="1" t="s">
        <v>720</v>
      </c>
      <c r="P56" s="1" t="s">
        <v>5</v>
      </c>
      <c r="Q56" s="1" t="s">
        <v>166</v>
      </c>
      <c r="R56" s="1" t="s">
        <v>5</v>
      </c>
      <c r="S56" s="1"/>
    </row>
    <row r="57" spans="1:19" x14ac:dyDescent="0.25">
      <c r="A57">
        <v>56</v>
      </c>
      <c r="B57" s="1" t="s">
        <v>8</v>
      </c>
      <c r="C57" s="1" t="s">
        <v>9</v>
      </c>
      <c r="D57" s="1" t="s">
        <v>167</v>
      </c>
      <c r="E57" s="1" t="s">
        <v>165</v>
      </c>
      <c r="F57" s="1">
        <v>2</v>
      </c>
      <c r="G57" s="1">
        <v>2022</v>
      </c>
      <c r="H57" s="1" t="s">
        <v>4</v>
      </c>
      <c r="I57" s="1">
        <v>1</v>
      </c>
      <c r="J57" s="4">
        <v>2656603</v>
      </c>
      <c r="K57" s="4">
        <v>265660</v>
      </c>
      <c r="L57" s="1">
        <v>0</v>
      </c>
      <c r="M57" s="1" t="s">
        <v>720</v>
      </c>
      <c r="N57" s="1" t="s">
        <v>729</v>
      </c>
      <c r="O57" s="1" t="s">
        <v>720</v>
      </c>
      <c r="P57" s="1" t="s">
        <v>5</v>
      </c>
      <c r="Q57" s="1" t="s">
        <v>168</v>
      </c>
      <c r="R57" s="1" t="s">
        <v>5</v>
      </c>
      <c r="S57" s="1"/>
    </row>
    <row r="58" spans="1:19" x14ac:dyDescent="0.25">
      <c r="A58">
        <v>57</v>
      </c>
      <c r="B58" s="1" t="s">
        <v>0</v>
      </c>
      <c r="C58" s="1" t="s">
        <v>1</v>
      </c>
      <c r="D58" s="1" t="s">
        <v>169</v>
      </c>
      <c r="E58" s="1" t="s">
        <v>170</v>
      </c>
      <c r="F58" s="1">
        <v>2</v>
      </c>
      <c r="G58" s="1">
        <v>2022</v>
      </c>
      <c r="H58" s="1" t="s">
        <v>4</v>
      </c>
      <c r="I58" s="1">
        <v>1</v>
      </c>
      <c r="J58" s="4">
        <v>14899778</v>
      </c>
      <c r="K58" s="4">
        <v>1489977</v>
      </c>
      <c r="L58" s="1">
        <v>0</v>
      </c>
      <c r="M58" s="1" t="s">
        <v>720</v>
      </c>
      <c r="N58" s="1" t="s">
        <v>728</v>
      </c>
      <c r="O58" s="1" t="s">
        <v>720</v>
      </c>
      <c r="P58" s="1" t="s">
        <v>5</v>
      </c>
      <c r="Q58" s="1" t="s">
        <v>171</v>
      </c>
      <c r="R58" s="1" t="s">
        <v>5</v>
      </c>
      <c r="S58" s="1"/>
    </row>
    <row r="59" spans="1:19" x14ac:dyDescent="0.25">
      <c r="A59">
        <v>58</v>
      </c>
      <c r="B59" s="1" t="s">
        <v>0</v>
      </c>
      <c r="C59" s="1" t="s">
        <v>1</v>
      </c>
      <c r="D59" s="1" t="s">
        <v>172</v>
      </c>
      <c r="E59" s="1" t="s">
        <v>170</v>
      </c>
      <c r="F59" s="1">
        <v>2</v>
      </c>
      <c r="G59" s="1">
        <v>2022</v>
      </c>
      <c r="H59" s="1" t="s">
        <v>4</v>
      </c>
      <c r="I59" s="1">
        <v>1</v>
      </c>
      <c r="J59" s="4">
        <v>6948947</v>
      </c>
      <c r="K59" s="4">
        <v>694894</v>
      </c>
      <c r="L59" s="1">
        <v>0</v>
      </c>
      <c r="M59" s="1" t="s">
        <v>720</v>
      </c>
      <c r="N59" s="1" t="s">
        <v>730</v>
      </c>
      <c r="O59" s="1" t="s">
        <v>720</v>
      </c>
      <c r="P59" s="1" t="s">
        <v>5</v>
      </c>
      <c r="Q59" s="1" t="s">
        <v>173</v>
      </c>
      <c r="R59" s="1" t="s">
        <v>5</v>
      </c>
      <c r="S59" s="1"/>
    </row>
    <row r="60" spans="1:19" x14ac:dyDescent="0.25">
      <c r="A60">
        <v>59</v>
      </c>
      <c r="B60" s="1" t="s">
        <v>0</v>
      </c>
      <c r="C60" s="1" t="s">
        <v>1</v>
      </c>
      <c r="D60" s="1" t="s">
        <v>174</v>
      </c>
      <c r="E60" s="1" t="s">
        <v>170</v>
      </c>
      <c r="F60" s="1">
        <v>2</v>
      </c>
      <c r="G60" s="1">
        <v>2022</v>
      </c>
      <c r="H60" s="1" t="s">
        <v>4</v>
      </c>
      <c r="I60" s="1">
        <v>1</v>
      </c>
      <c r="J60" s="4">
        <v>8066827</v>
      </c>
      <c r="K60" s="4">
        <v>806682</v>
      </c>
      <c r="L60" s="1">
        <v>0</v>
      </c>
      <c r="M60" s="1" t="s">
        <v>720</v>
      </c>
      <c r="N60" s="1" t="s">
        <v>730</v>
      </c>
      <c r="O60" s="1" t="s">
        <v>720</v>
      </c>
      <c r="P60" s="1" t="s">
        <v>5</v>
      </c>
      <c r="Q60" s="1" t="s">
        <v>175</v>
      </c>
      <c r="R60" s="1" t="s">
        <v>5</v>
      </c>
      <c r="S60" s="1"/>
    </row>
    <row r="61" spans="1:19" x14ac:dyDescent="0.25">
      <c r="A61">
        <v>60</v>
      </c>
      <c r="B61" s="1" t="s">
        <v>8</v>
      </c>
      <c r="C61" s="1" t="s">
        <v>9</v>
      </c>
      <c r="D61" s="1" t="s">
        <v>176</v>
      </c>
      <c r="E61" s="1" t="s">
        <v>177</v>
      </c>
      <c r="F61" s="1">
        <v>2</v>
      </c>
      <c r="G61" s="1">
        <v>2022</v>
      </c>
      <c r="H61" s="1" t="s">
        <v>4</v>
      </c>
      <c r="I61" s="1">
        <v>1</v>
      </c>
      <c r="J61" s="4">
        <v>12929589</v>
      </c>
      <c r="K61" s="4">
        <v>1292958</v>
      </c>
      <c r="L61" s="1">
        <v>0</v>
      </c>
      <c r="M61" s="1" t="s">
        <v>720</v>
      </c>
      <c r="N61" s="1" t="s">
        <v>730</v>
      </c>
      <c r="O61" s="1" t="s">
        <v>720</v>
      </c>
      <c r="P61" s="1" t="s">
        <v>5</v>
      </c>
      <c r="Q61" s="1" t="s">
        <v>178</v>
      </c>
      <c r="R61" s="1" t="s">
        <v>5</v>
      </c>
      <c r="S61" s="1"/>
    </row>
    <row r="62" spans="1:19" x14ac:dyDescent="0.25">
      <c r="A62">
        <v>61</v>
      </c>
      <c r="B62" s="1" t="s">
        <v>8</v>
      </c>
      <c r="C62" s="1" t="s">
        <v>9</v>
      </c>
      <c r="D62" s="1" t="s">
        <v>179</v>
      </c>
      <c r="E62" s="1" t="s">
        <v>177</v>
      </c>
      <c r="F62" s="1">
        <v>2</v>
      </c>
      <c r="G62" s="1">
        <v>2022</v>
      </c>
      <c r="H62" s="1" t="s">
        <v>4</v>
      </c>
      <c r="I62" s="1">
        <v>1</v>
      </c>
      <c r="J62" s="4">
        <v>2788800</v>
      </c>
      <c r="K62" s="4">
        <v>278880</v>
      </c>
      <c r="L62" s="1">
        <v>0</v>
      </c>
      <c r="M62" s="1" t="s">
        <v>720</v>
      </c>
      <c r="N62" s="1" t="s">
        <v>730</v>
      </c>
      <c r="O62" s="1" t="s">
        <v>720</v>
      </c>
      <c r="P62" s="1" t="s">
        <v>5</v>
      </c>
      <c r="Q62" s="1" t="s">
        <v>180</v>
      </c>
      <c r="R62" s="1" t="s">
        <v>5</v>
      </c>
      <c r="S62" s="1"/>
    </row>
    <row r="63" spans="1:19" x14ac:dyDescent="0.25">
      <c r="A63">
        <v>62</v>
      </c>
      <c r="B63" s="1" t="s">
        <v>0</v>
      </c>
      <c r="C63" s="1" t="s">
        <v>1</v>
      </c>
      <c r="D63" s="1" t="s">
        <v>181</v>
      </c>
      <c r="E63" s="1" t="s">
        <v>177</v>
      </c>
      <c r="F63" s="1">
        <v>2</v>
      </c>
      <c r="G63" s="1">
        <v>2022</v>
      </c>
      <c r="H63" s="1" t="s">
        <v>4</v>
      </c>
      <c r="I63" s="1">
        <v>1</v>
      </c>
      <c r="J63" s="4">
        <v>26356670</v>
      </c>
      <c r="K63" s="4">
        <v>2635667</v>
      </c>
      <c r="L63" s="1">
        <v>0</v>
      </c>
      <c r="M63" s="1" t="s">
        <v>720</v>
      </c>
      <c r="N63" s="1" t="s">
        <v>730</v>
      </c>
      <c r="O63" s="1" t="s">
        <v>720</v>
      </c>
      <c r="P63" s="1" t="s">
        <v>5</v>
      </c>
      <c r="Q63" s="1" t="s">
        <v>182</v>
      </c>
      <c r="R63" s="1" t="s">
        <v>5</v>
      </c>
      <c r="S63" s="1"/>
    </row>
    <row r="64" spans="1:19" x14ac:dyDescent="0.25">
      <c r="A64">
        <v>63</v>
      </c>
      <c r="B64" s="1" t="s">
        <v>0</v>
      </c>
      <c r="C64" s="1" t="s">
        <v>1</v>
      </c>
      <c r="D64" s="1" t="s">
        <v>183</v>
      </c>
      <c r="E64" s="1" t="s">
        <v>184</v>
      </c>
      <c r="F64" s="1">
        <v>2</v>
      </c>
      <c r="G64" s="1">
        <v>2022</v>
      </c>
      <c r="H64" s="1" t="s">
        <v>4</v>
      </c>
      <c r="I64" s="1">
        <v>1</v>
      </c>
      <c r="J64" s="4">
        <v>15207340</v>
      </c>
      <c r="K64" s="4">
        <v>1520734</v>
      </c>
      <c r="L64" s="1">
        <v>0</v>
      </c>
      <c r="M64" s="1" t="s">
        <v>720</v>
      </c>
      <c r="N64" s="1" t="s">
        <v>730</v>
      </c>
      <c r="O64" s="1" t="s">
        <v>720</v>
      </c>
      <c r="P64" s="1" t="s">
        <v>5</v>
      </c>
      <c r="Q64" s="1" t="s">
        <v>185</v>
      </c>
      <c r="R64" s="1" t="s">
        <v>5</v>
      </c>
      <c r="S64" s="1"/>
    </row>
    <row r="65" spans="1:19" x14ac:dyDescent="0.25">
      <c r="A65">
        <v>64</v>
      </c>
      <c r="B65" s="1" t="s">
        <v>0</v>
      </c>
      <c r="C65" s="1" t="s">
        <v>1</v>
      </c>
      <c r="D65" s="1" t="s">
        <v>186</v>
      </c>
      <c r="E65" s="1" t="s">
        <v>184</v>
      </c>
      <c r="F65" s="1">
        <v>2</v>
      </c>
      <c r="G65" s="1">
        <v>2022</v>
      </c>
      <c r="H65" s="1" t="s">
        <v>4</v>
      </c>
      <c r="I65" s="1">
        <v>1</v>
      </c>
      <c r="J65" s="4">
        <v>8951051</v>
      </c>
      <c r="K65" s="4">
        <v>895105</v>
      </c>
      <c r="L65" s="1">
        <v>0</v>
      </c>
      <c r="M65" s="1" t="s">
        <v>720</v>
      </c>
      <c r="N65" s="1" t="s">
        <v>730</v>
      </c>
      <c r="O65" s="1" t="s">
        <v>720</v>
      </c>
      <c r="P65" s="1" t="s">
        <v>5</v>
      </c>
      <c r="Q65" s="1" t="s">
        <v>187</v>
      </c>
      <c r="R65" s="1" t="s">
        <v>5</v>
      </c>
      <c r="S65" s="1"/>
    </row>
    <row r="66" spans="1:19" x14ac:dyDescent="0.25">
      <c r="A66">
        <v>65</v>
      </c>
      <c r="B66" s="1" t="s">
        <v>8</v>
      </c>
      <c r="C66" s="1" t="s">
        <v>9</v>
      </c>
      <c r="D66" s="1" t="s">
        <v>188</v>
      </c>
      <c r="E66" s="1" t="s">
        <v>189</v>
      </c>
      <c r="F66" s="1">
        <v>2</v>
      </c>
      <c r="G66" s="1">
        <v>2022</v>
      </c>
      <c r="H66" s="1" t="s">
        <v>4</v>
      </c>
      <c r="I66" s="1">
        <v>1</v>
      </c>
      <c r="J66" s="4">
        <v>26520763</v>
      </c>
      <c r="K66" s="4">
        <v>2652076</v>
      </c>
      <c r="L66" s="1">
        <v>0</v>
      </c>
      <c r="M66" s="1" t="s">
        <v>720</v>
      </c>
      <c r="N66" s="1" t="s">
        <v>730</v>
      </c>
      <c r="O66" s="1" t="s">
        <v>720</v>
      </c>
      <c r="P66" s="1" t="s">
        <v>5</v>
      </c>
      <c r="Q66" s="1" t="s">
        <v>190</v>
      </c>
      <c r="R66" s="1" t="s">
        <v>5</v>
      </c>
      <c r="S66" s="1"/>
    </row>
    <row r="67" spans="1:19" x14ac:dyDescent="0.25">
      <c r="A67">
        <v>66</v>
      </c>
      <c r="B67" s="1" t="s">
        <v>191</v>
      </c>
      <c r="C67" s="1" t="s">
        <v>192</v>
      </c>
      <c r="D67" s="1" t="s">
        <v>193</v>
      </c>
      <c r="E67" s="1" t="s">
        <v>189</v>
      </c>
      <c r="F67" s="1">
        <v>2</v>
      </c>
      <c r="G67" s="1">
        <v>2022</v>
      </c>
      <c r="H67" s="1" t="s">
        <v>4</v>
      </c>
      <c r="I67" s="1">
        <v>1</v>
      </c>
      <c r="J67" s="4">
        <v>33818182</v>
      </c>
      <c r="K67" s="4">
        <v>3381818</v>
      </c>
      <c r="L67" s="1">
        <v>0</v>
      </c>
      <c r="M67" s="1" t="s">
        <v>720</v>
      </c>
      <c r="N67" s="1" t="s">
        <v>730</v>
      </c>
      <c r="O67" s="1" t="s">
        <v>720</v>
      </c>
      <c r="P67" s="1" t="s">
        <v>5</v>
      </c>
      <c r="Q67" s="1" t="s">
        <v>194</v>
      </c>
      <c r="R67" s="1" t="s">
        <v>5</v>
      </c>
      <c r="S67" s="1"/>
    </row>
    <row r="68" spans="1:19" x14ac:dyDescent="0.25">
      <c r="A68">
        <v>67</v>
      </c>
      <c r="B68" s="1" t="s">
        <v>0</v>
      </c>
      <c r="C68" s="1" t="s">
        <v>1</v>
      </c>
      <c r="D68" s="1" t="s">
        <v>195</v>
      </c>
      <c r="E68" s="1" t="s">
        <v>189</v>
      </c>
      <c r="F68" s="1">
        <v>2</v>
      </c>
      <c r="G68" s="1">
        <v>2022</v>
      </c>
      <c r="H68" s="1" t="s">
        <v>4</v>
      </c>
      <c r="I68" s="1">
        <v>1</v>
      </c>
      <c r="J68" s="4">
        <v>13025536</v>
      </c>
      <c r="K68" s="4">
        <v>1302553</v>
      </c>
      <c r="L68" s="1">
        <v>0</v>
      </c>
      <c r="M68" s="1" t="s">
        <v>720</v>
      </c>
      <c r="N68" s="1" t="s">
        <v>731</v>
      </c>
      <c r="O68" s="1" t="s">
        <v>720</v>
      </c>
      <c r="P68" s="1" t="s">
        <v>5</v>
      </c>
      <c r="Q68" s="1" t="s">
        <v>196</v>
      </c>
      <c r="R68" s="1" t="s">
        <v>5</v>
      </c>
      <c r="S68" s="1"/>
    </row>
    <row r="69" spans="1:19" x14ac:dyDescent="0.25">
      <c r="A69">
        <v>68</v>
      </c>
      <c r="B69" s="1" t="s">
        <v>0</v>
      </c>
      <c r="C69" s="1" t="s">
        <v>1</v>
      </c>
      <c r="D69" s="1" t="s">
        <v>197</v>
      </c>
      <c r="E69" s="1" t="s">
        <v>198</v>
      </c>
      <c r="F69" s="1">
        <v>2</v>
      </c>
      <c r="G69" s="1">
        <v>2022</v>
      </c>
      <c r="H69" s="1" t="s">
        <v>4</v>
      </c>
      <c r="I69" s="1">
        <v>1</v>
      </c>
      <c r="J69" s="4">
        <v>6574431</v>
      </c>
      <c r="K69" s="4">
        <v>657443</v>
      </c>
      <c r="L69" s="1">
        <v>0</v>
      </c>
      <c r="M69" s="1" t="s">
        <v>720</v>
      </c>
      <c r="N69" s="1" t="s">
        <v>731</v>
      </c>
      <c r="O69" s="1" t="s">
        <v>720</v>
      </c>
      <c r="P69" s="1" t="s">
        <v>5</v>
      </c>
      <c r="Q69" s="1" t="s">
        <v>199</v>
      </c>
      <c r="R69" s="1" t="s">
        <v>5</v>
      </c>
      <c r="S69" s="1"/>
    </row>
    <row r="70" spans="1:19" x14ac:dyDescent="0.25">
      <c r="J70" s="26">
        <f>SUM(J2:J69)</f>
        <v>1354287069</v>
      </c>
      <c r="K70" s="26">
        <f>SUM(K2:K69)</f>
        <v>135428681</v>
      </c>
    </row>
    <row r="72" spans="1:19" x14ac:dyDescent="0.25">
      <c r="I72" s="6"/>
      <c r="J72" s="28" t="s">
        <v>201</v>
      </c>
      <c r="K72" s="28" t="s">
        <v>202</v>
      </c>
    </row>
    <row r="73" spans="1:19" x14ac:dyDescent="0.25">
      <c r="I73" s="7" t="s">
        <v>203</v>
      </c>
      <c r="J73" s="29">
        <f>J235</f>
        <v>1402953749.0909085</v>
      </c>
      <c r="K73" s="29">
        <f>J73*10%</f>
        <v>140295374.90909085</v>
      </c>
    </row>
    <row r="74" spans="1:19" ht="15.75" thickBot="1" x14ac:dyDescent="0.3">
      <c r="I74" s="7" t="s">
        <v>200</v>
      </c>
      <c r="J74" s="29">
        <f>J70</f>
        <v>1354287069</v>
      </c>
      <c r="K74" s="29">
        <f>J74*10%</f>
        <v>135428706.90000001</v>
      </c>
    </row>
    <row r="75" spans="1:19" x14ac:dyDescent="0.25">
      <c r="I75" s="6"/>
      <c r="J75" s="30">
        <f>J73-J74</f>
        <v>48666680.090908527</v>
      </c>
      <c r="K75" s="30">
        <f>K73-K74</f>
        <v>4866668.0090908408</v>
      </c>
    </row>
    <row r="77" spans="1:19" s="2" customFormat="1" x14ac:dyDescent="0.25">
      <c r="A77" s="2" t="s">
        <v>203</v>
      </c>
      <c r="J77" s="3" t="s">
        <v>201</v>
      </c>
      <c r="K77" s="3" t="s">
        <v>202</v>
      </c>
      <c r="L77" s="2" t="s">
        <v>697</v>
      </c>
    </row>
    <row r="78" spans="1:19" x14ac:dyDescent="0.25">
      <c r="A78" s="8">
        <v>1</v>
      </c>
      <c r="B78" s="18" t="s">
        <v>204</v>
      </c>
      <c r="C78" s="10" t="s">
        <v>205</v>
      </c>
      <c r="D78" s="6" t="s">
        <v>206</v>
      </c>
      <c r="E78" s="6" t="s">
        <v>207</v>
      </c>
      <c r="F78" s="6" t="s">
        <v>208</v>
      </c>
      <c r="G78" s="19" t="s">
        <v>209</v>
      </c>
      <c r="H78" s="20"/>
      <c r="I78" s="9">
        <v>44596</v>
      </c>
      <c r="J78" s="31">
        <f t="shared" ref="J78:J141" si="0">L78/1.1</f>
        <v>1002141.8181818181</v>
      </c>
      <c r="K78" s="31">
        <f t="shared" ref="K78:K141" si="1">J78*10%</f>
        <v>100214.18181818182</v>
      </c>
      <c r="L78" s="10">
        <f>[1]Invoice!$K$38</f>
        <v>1102356</v>
      </c>
      <c r="N78" s="25" t="s">
        <v>717</v>
      </c>
      <c r="Q78" s="5">
        <f>SUM(L78:L234)</f>
        <v>1543249124</v>
      </c>
    </row>
    <row r="79" spans="1:19" x14ac:dyDescent="0.25">
      <c r="A79" s="8">
        <v>2</v>
      </c>
      <c r="B79" s="18" t="s">
        <v>210</v>
      </c>
      <c r="C79" s="11" t="s">
        <v>211</v>
      </c>
      <c r="D79" s="6" t="s">
        <v>212</v>
      </c>
      <c r="E79" s="6" t="s">
        <v>213</v>
      </c>
      <c r="F79" s="6" t="s">
        <v>214</v>
      </c>
      <c r="G79" s="19" t="s">
        <v>215</v>
      </c>
      <c r="H79" s="20"/>
      <c r="I79" s="9">
        <v>44597</v>
      </c>
      <c r="J79" s="31">
        <f t="shared" si="0"/>
        <v>13527272.727272727</v>
      </c>
      <c r="K79" s="31">
        <f t="shared" si="1"/>
        <v>1352727.2727272727</v>
      </c>
      <c r="L79" s="10">
        <f>[1]Invoice!$K$158</f>
        <v>14880000</v>
      </c>
      <c r="N79" s="25" t="s">
        <v>201</v>
      </c>
      <c r="Q79" s="5">
        <f>SUM(J78:J234)</f>
        <v>1402953749.0909085</v>
      </c>
    </row>
    <row r="80" spans="1:19" x14ac:dyDescent="0.25">
      <c r="A80" s="8">
        <v>3</v>
      </c>
      <c r="B80" s="18" t="s">
        <v>216</v>
      </c>
      <c r="C80" s="10" t="s">
        <v>217</v>
      </c>
      <c r="D80" s="6" t="s">
        <v>218</v>
      </c>
      <c r="E80" s="6" t="s">
        <v>219</v>
      </c>
      <c r="F80" s="6" t="s">
        <v>220</v>
      </c>
      <c r="G80" s="19" t="s">
        <v>221</v>
      </c>
      <c r="H80" s="20"/>
      <c r="I80" s="9">
        <v>44599</v>
      </c>
      <c r="J80" s="31">
        <f t="shared" si="0"/>
        <v>6652227.2727272725</v>
      </c>
      <c r="K80" s="31">
        <f t="shared" si="1"/>
        <v>665222.72727272729</v>
      </c>
      <c r="L80" s="10">
        <f>[1]Invoice!$K$278</f>
        <v>7317450</v>
      </c>
      <c r="N80" s="25" t="s">
        <v>202</v>
      </c>
      <c r="Q80" s="5">
        <f>SUM(K78:K234)</f>
        <v>140295374.90909091</v>
      </c>
    </row>
    <row r="81" spans="1:17" x14ac:dyDescent="0.25">
      <c r="A81" s="8">
        <v>4</v>
      </c>
      <c r="B81" s="18" t="s">
        <v>222</v>
      </c>
      <c r="C81" s="10" t="s">
        <v>223</v>
      </c>
      <c r="D81" s="6" t="s">
        <v>224</v>
      </c>
      <c r="E81" s="6" t="s">
        <v>225</v>
      </c>
      <c r="F81" s="6" t="s">
        <v>208</v>
      </c>
      <c r="G81" s="19" t="s">
        <v>226</v>
      </c>
      <c r="H81" s="20"/>
      <c r="I81" s="9">
        <v>44599</v>
      </c>
      <c r="J81" s="31">
        <f t="shared" si="0"/>
        <v>1513309.0909090908</v>
      </c>
      <c r="K81" s="31">
        <f t="shared" si="1"/>
        <v>151330.90909090909</v>
      </c>
      <c r="L81" s="10">
        <f>[1]Invoice!$K$398</f>
        <v>1664640</v>
      </c>
      <c r="N81" s="25"/>
      <c r="Q81" s="5"/>
    </row>
    <row r="82" spans="1:17" x14ac:dyDescent="0.25">
      <c r="A82" s="8">
        <v>5</v>
      </c>
      <c r="B82" s="18" t="s">
        <v>227</v>
      </c>
      <c r="C82" s="10" t="s">
        <v>228</v>
      </c>
      <c r="D82" s="21" t="s">
        <v>229</v>
      </c>
      <c r="E82" s="6" t="s">
        <v>230</v>
      </c>
      <c r="F82" s="6" t="s">
        <v>231</v>
      </c>
      <c r="G82" s="19" t="s">
        <v>232</v>
      </c>
      <c r="H82" s="20"/>
      <c r="I82" s="9">
        <v>44599</v>
      </c>
      <c r="J82" s="31">
        <f t="shared" si="0"/>
        <v>1487945.4545454544</v>
      </c>
      <c r="K82" s="31">
        <f t="shared" si="1"/>
        <v>148794.54545454544</v>
      </c>
      <c r="L82" s="10">
        <f>[1]Invoice!$K$518</f>
        <v>1636740</v>
      </c>
      <c r="N82" s="25" t="s">
        <v>718</v>
      </c>
      <c r="Q82" s="5">
        <f>SUM(L78:L108)</f>
        <v>364805556</v>
      </c>
    </row>
    <row r="83" spans="1:17" x14ac:dyDescent="0.25">
      <c r="A83" s="8">
        <v>6</v>
      </c>
      <c r="B83" s="18" t="s">
        <v>233</v>
      </c>
      <c r="C83" s="10" t="s">
        <v>234</v>
      </c>
      <c r="D83" s="6" t="s">
        <v>235</v>
      </c>
      <c r="E83" s="6" t="s">
        <v>236</v>
      </c>
      <c r="F83" s="6" t="s">
        <v>237</v>
      </c>
      <c r="G83" s="19" t="s">
        <v>238</v>
      </c>
      <c r="H83" s="20"/>
      <c r="I83" s="12">
        <v>44599</v>
      </c>
      <c r="J83" s="31">
        <f t="shared" si="0"/>
        <v>4076018.1818181816</v>
      </c>
      <c r="K83" s="31">
        <f t="shared" si="1"/>
        <v>407601.81818181818</v>
      </c>
      <c r="L83" s="10">
        <f>[1]Invoice!$K$638</f>
        <v>4483620</v>
      </c>
      <c r="N83" s="25" t="s">
        <v>201</v>
      </c>
      <c r="Q83" s="5">
        <f>SUM(J78:J108)</f>
        <v>331641414.5454545</v>
      </c>
    </row>
    <row r="84" spans="1:17" x14ac:dyDescent="0.25">
      <c r="A84" s="8">
        <v>7</v>
      </c>
      <c r="B84" s="18" t="s">
        <v>239</v>
      </c>
      <c r="C84" s="10" t="s">
        <v>240</v>
      </c>
      <c r="D84" s="6" t="s">
        <v>235</v>
      </c>
      <c r="E84" s="6" t="s">
        <v>236</v>
      </c>
      <c r="F84" s="6" t="s">
        <v>237</v>
      </c>
      <c r="G84" s="19" t="s">
        <v>241</v>
      </c>
      <c r="H84" s="20"/>
      <c r="I84" s="12">
        <v>44600</v>
      </c>
      <c r="J84" s="31">
        <f t="shared" si="0"/>
        <v>1072636.3636363635</v>
      </c>
      <c r="K84" s="31">
        <f t="shared" si="1"/>
        <v>107263.63636363635</v>
      </c>
      <c r="L84" s="10">
        <f>[1]Invoice!$K$758</f>
        <v>1179900</v>
      </c>
      <c r="N84" s="25" t="s">
        <v>202</v>
      </c>
      <c r="Q84" s="5">
        <f>SUM(K78:K108)</f>
        <v>33164141.454545461</v>
      </c>
    </row>
    <row r="85" spans="1:17" x14ac:dyDescent="0.25">
      <c r="A85" s="8">
        <v>8</v>
      </c>
      <c r="B85" s="18" t="s">
        <v>242</v>
      </c>
      <c r="C85" s="10" t="s">
        <v>243</v>
      </c>
      <c r="D85" s="6" t="s">
        <v>244</v>
      </c>
      <c r="E85" s="6" t="s">
        <v>245</v>
      </c>
      <c r="F85" s="6" t="s">
        <v>220</v>
      </c>
      <c r="G85" s="19" t="s">
        <v>246</v>
      </c>
      <c r="H85" s="20"/>
      <c r="I85" s="12">
        <v>44600</v>
      </c>
      <c r="J85" s="31">
        <f t="shared" si="0"/>
        <v>58488818.18181818</v>
      </c>
      <c r="K85" s="31">
        <f t="shared" si="1"/>
        <v>5848881.8181818184</v>
      </c>
      <c r="L85" s="10">
        <f>[1]Invoice!$K$878</f>
        <v>64337700</v>
      </c>
      <c r="N85" s="25"/>
      <c r="Q85" s="5"/>
    </row>
    <row r="86" spans="1:17" x14ac:dyDescent="0.25">
      <c r="A86" s="8">
        <v>9</v>
      </c>
      <c r="B86" s="18" t="s">
        <v>247</v>
      </c>
      <c r="C86" s="10" t="s">
        <v>248</v>
      </c>
      <c r="D86" s="6" t="s">
        <v>244</v>
      </c>
      <c r="E86" s="6" t="s">
        <v>245</v>
      </c>
      <c r="F86" s="6" t="s">
        <v>220</v>
      </c>
      <c r="G86" s="19" t="s">
        <v>249</v>
      </c>
      <c r="H86" s="20"/>
      <c r="I86" s="12">
        <v>44600</v>
      </c>
      <c r="J86" s="31">
        <f t="shared" si="0"/>
        <v>47123204.545454539</v>
      </c>
      <c r="K86" s="31">
        <f t="shared" si="1"/>
        <v>4712320.4545454541</v>
      </c>
      <c r="L86" s="10">
        <f>[1]Invoice!$K$998</f>
        <v>51835525</v>
      </c>
      <c r="N86" s="25" t="s">
        <v>719</v>
      </c>
      <c r="Q86" s="5">
        <f>SUM(L109:L234)</f>
        <v>1178443568</v>
      </c>
    </row>
    <row r="87" spans="1:17" x14ac:dyDescent="0.25">
      <c r="A87" s="8">
        <v>10</v>
      </c>
      <c r="B87" s="18" t="s">
        <v>250</v>
      </c>
      <c r="C87" s="10" t="s">
        <v>251</v>
      </c>
      <c r="D87" s="6" t="s">
        <v>244</v>
      </c>
      <c r="E87" s="6" t="s">
        <v>245</v>
      </c>
      <c r="F87" s="6" t="s">
        <v>220</v>
      </c>
      <c r="G87" s="19" t="s">
        <v>252</v>
      </c>
      <c r="H87" s="20"/>
      <c r="I87" s="12">
        <v>44600</v>
      </c>
      <c r="J87" s="31">
        <f t="shared" si="0"/>
        <v>11683636.363636363</v>
      </c>
      <c r="K87" s="31">
        <f t="shared" si="1"/>
        <v>1168363.6363636365</v>
      </c>
      <c r="L87" s="10">
        <f>[1]Invoice!$K$1118</f>
        <v>12852000</v>
      </c>
      <c r="N87" s="25" t="s">
        <v>201</v>
      </c>
      <c r="Q87" s="5">
        <f>SUM(J109:J234)</f>
        <v>1071312334.5454545</v>
      </c>
    </row>
    <row r="88" spans="1:17" x14ac:dyDescent="0.25">
      <c r="A88" s="8">
        <v>11</v>
      </c>
      <c r="B88" s="18" t="s">
        <v>253</v>
      </c>
      <c r="C88" s="10" t="s">
        <v>254</v>
      </c>
      <c r="D88" s="6" t="s">
        <v>218</v>
      </c>
      <c r="E88" s="6" t="s">
        <v>219</v>
      </c>
      <c r="F88" s="6" t="s">
        <v>220</v>
      </c>
      <c r="G88" s="19" t="s">
        <v>255</v>
      </c>
      <c r="H88" s="20"/>
      <c r="I88" s="12">
        <v>44600</v>
      </c>
      <c r="J88" s="31">
        <f t="shared" si="0"/>
        <v>11884090.909090908</v>
      </c>
      <c r="K88" s="31">
        <f t="shared" si="1"/>
        <v>1188409.0909090908</v>
      </c>
      <c r="L88" s="10">
        <f>[1]Invoice!$K$1238</f>
        <v>13072500</v>
      </c>
      <c r="N88" s="25" t="s">
        <v>202</v>
      </c>
      <c r="Q88" s="5">
        <f>SUM(K109:K234)</f>
        <v>107131233.45454544</v>
      </c>
    </row>
    <row r="89" spans="1:17" x14ac:dyDescent="0.25">
      <c r="A89" s="8">
        <v>12</v>
      </c>
      <c r="B89" s="18" t="s">
        <v>256</v>
      </c>
      <c r="C89" s="10" t="s">
        <v>257</v>
      </c>
      <c r="D89" s="6" t="s">
        <v>206</v>
      </c>
      <c r="E89" s="6" t="s">
        <v>207</v>
      </c>
      <c r="F89" s="6" t="s">
        <v>208</v>
      </c>
      <c r="G89" s="19" t="s">
        <v>258</v>
      </c>
      <c r="H89" s="20"/>
      <c r="I89" s="12">
        <v>44600</v>
      </c>
      <c r="J89" s="31">
        <f t="shared" si="0"/>
        <v>2387400</v>
      </c>
      <c r="K89" s="31">
        <f t="shared" si="1"/>
        <v>238740</v>
      </c>
      <c r="L89" s="10">
        <f>[1]Invoice!$K$1358</f>
        <v>2626140</v>
      </c>
    </row>
    <row r="90" spans="1:17" x14ac:dyDescent="0.25">
      <c r="A90" s="8">
        <v>13</v>
      </c>
      <c r="B90" s="18" t="s">
        <v>259</v>
      </c>
      <c r="C90" s="10" t="s">
        <v>260</v>
      </c>
      <c r="D90" s="6" t="s">
        <v>261</v>
      </c>
      <c r="E90" s="6" t="s">
        <v>262</v>
      </c>
      <c r="F90" s="6" t="s">
        <v>263</v>
      </c>
      <c r="G90" s="19" t="s">
        <v>264</v>
      </c>
      <c r="H90" s="20"/>
      <c r="I90" s="12">
        <v>44600</v>
      </c>
      <c r="J90" s="31">
        <f t="shared" si="0"/>
        <v>6483272.7272727266</v>
      </c>
      <c r="K90" s="31">
        <f t="shared" si="1"/>
        <v>648327.27272727271</v>
      </c>
      <c r="L90" s="10">
        <f>[1]Invoice!$K$1478</f>
        <v>7131600</v>
      </c>
    </row>
    <row r="91" spans="1:17" x14ac:dyDescent="0.25">
      <c r="A91" s="8">
        <v>14</v>
      </c>
      <c r="B91" s="18" t="s">
        <v>265</v>
      </c>
      <c r="C91" s="10" t="s">
        <v>266</v>
      </c>
      <c r="D91" s="6" t="s">
        <v>267</v>
      </c>
      <c r="E91" s="6" t="s">
        <v>268</v>
      </c>
      <c r="F91" s="6" t="s">
        <v>208</v>
      </c>
      <c r="G91" s="19" t="s">
        <v>269</v>
      </c>
      <c r="H91" s="20"/>
      <c r="I91" s="12">
        <v>44600</v>
      </c>
      <c r="J91" s="31">
        <f t="shared" si="0"/>
        <v>8319651.8181818174</v>
      </c>
      <c r="K91" s="31">
        <f t="shared" si="1"/>
        <v>831965.18181818177</v>
      </c>
      <c r="L91" s="10">
        <f>[1]Invoice!$K$1598</f>
        <v>9151617</v>
      </c>
    </row>
    <row r="92" spans="1:17" x14ac:dyDescent="0.25">
      <c r="A92" s="8">
        <v>15</v>
      </c>
      <c r="B92" s="18" t="s">
        <v>270</v>
      </c>
      <c r="C92" s="10" t="s">
        <v>271</v>
      </c>
      <c r="D92" s="6" t="s">
        <v>244</v>
      </c>
      <c r="E92" s="6" t="s">
        <v>245</v>
      </c>
      <c r="F92" s="6" t="s">
        <v>220</v>
      </c>
      <c r="G92" s="19" t="s">
        <v>272</v>
      </c>
      <c r="H92" s="20"/>
      <c r="I92" s="12">
        <v>44601</v>
      </c>
      <c r="J92" s="31">
        <f t="shared" si="0"/>
        <v>6815454.5454545449</v>
      </c>
      <c r="K92" s="31">
        <f t="shared" si="1"/>
        <v>681545.45454545459</v>
      </c>
      <c r="L92" s="10">
        <f>[1]Invoice!$K$1718</f>
        <v>7497000</v>
      </c>
    </row>
    <row r="93" spans="1:17" x14ac:dyDescent="0.25">
      <c r="A93" s="8">
        <v>16</v>
      </c>
      <c r="B93" s="18" t="s">
        <v>273</v>
      </c>
      <c r="C93" s="10" t="s">
        <v>274</v>
      </c>
      <c r="D93" s="6" t="s">
        <v>218</v>
      </c>
      <c r="E93" s="6" t="s">
        <v>219</v>
      </c>
      <c r="F93" s="6" t="s">
        <v>220</v>
      </c>
      <c r="G93" s="19" t="s">
        <v>275</v>
      </c>
      <c r="H93" s="20"/>
      <c r="I93" s="12">
        <v>44602</v>
      </c>
      <c r="J93" s="31">
        <f t="shared" si="0"/>
        <v>5236363.6363636358</v>
      </c>
      <c r="K93" s="31">
        <f t="shared" si="1"/>
        <v>523636.36363636359</v>
      </c>
      <c r="L93" s="10">
        <f>[1]Invoice!$K$1838</f>
        <v>5760000</v>
      </c>
    </row>
    <row r="94" spans="1:17" x14ac:dyDescent="0.25">
      <c r="A94" s="8">
        <v>17</v>
      </c>
      <c r="B94" s="18" t="s">
        <v>276</v>
      </c>
      <c r="C94" s="10" t="s">
        <v>277</v>
      </c>
      <c r="D94" s="6" t="s">
        <v>244</v>
      </c>
      <c r="E94" s="6" t="s">
        <v>245</v>
      </c>
      <c r="F94" s="6" t="s">
        <v>220</v>
      </c>
      <c r="G94" s="19" t="s">
        <v>278</v>
      </c>
      <c r="H94" s="20"/>
      <c r="I94" s="12">
        <v>44602</v>
      </c>
      <c r="J94" s="31">
        <f t="shared" si="0"/>
        <v>30052272.727272727</v>
      </c>
      <c r="K94" s="31">
        <f t="shared" si="1"/>
        <v>3005227.2727272729</v>
      </c>
      <c r="L94" s="10">
        <f>[1]Invoice!$K$1958</f>
        <v>33057500</v>
      </c>
    </row>
    <row r="95" spans="1:17" x14ac:dyDescent="0.25">
      <c r="A95" s="8">
        <v>18</v>
      </c>
      <c r="B95" s="18" t="s">
        <v>279</v>
      </c>
      <c r="C95" s="10" t="s">
        <v>280</v>
      </c>
      <c r="D95" s="6" t="s">
        <v>281</v>
      </c>
      <c r="E95" s="6" t="s">
        <v>245</v>
      </c>
      <c r="F95" s="6" t="s">
        <v>220</v>
      </c>
      <c r="G95" s="19" t="s">
        <v>282</v>
      </c>
      <c r="H95" s="20"/>
      <c r="I95" s="12">
        <v>44606</v>
      </c>
      <c r="J95" s="31">
        <f t="shared" si="0"/>
        <v>8298818.1818181807</v>
      </c>
      <c r="K95" s="31">
        <f t="shared" si="1"/>
        <v>829881.81818181812</v>
      </c>
      <c r="L95" s="10">
        <f>[1]Invoice!$K$2078</f>
        <v>9128700</v>
      </c>
    </row>
    <row r="96" spans="1:17" x14ac:dyDescent="0.25">
      <c r="A96" s="8">
        <v>19</v>
      </c>
      <c r="B96" s="18" t="s">
        <v>283</v>
      </c>
      <c r="C96" s="10" t="s">
        <v>284</v>
      </c>
      <c r="D96" s="6" t="s">
        <v>267</v>
      </c>
      <c r="E96" s="6" t="s">
        <v>268</v>
      </c>
      <c r="F96" s="6" t="s">
        <v>208</v>
      </c>
      <c r="G96" s="19" t="s">
        <v>285</v>
      </c>
      <c r="H96" s="20"/>
      <c r="I96" s="12">
        <v>44606</v>
      </c>
      <c r="J96" s="31">
        <f t="shared" si="0"/>
        <v>2989636.3636363633</v>
      </c>
      <c r="K96" s="31">
        <f t="shared" si="1"/>
        <v>298963.63636363635</v>
      </c>
      <c r="L96" s="10">
        <f>[1]Invoice!$K$2198</f>
        <v>3288600</v>
      </c>
    </row>
    <row r="97" spans="1:12" x14ac:dyDescent="0.25">
      <c r="A97" s="8">
        <v>20</v>
      </c>
      <c r="B97" s="18" t="s">
        <v>286</v>
      </c>
      <c r="C97" s="10" t="s">
        <v>287</v>
      </c>
      <c r="D97" s="6" t="s">
        <v>281</v>
      </c>
      <c r="E97" s="6" t="s">
        <v>245</v>
      </c>
      <c r="F97" s="6" t="s">
        <v>220</v>
      </c>
      <c r="G97" s="19" t="s">
        <v>288</v>
      </c>
      <c r="H97" s="20"/>
      <c r="I97" s="9">
        <v>44609</v>
      </c>
      <c r="J97" s="31">
        <f t="shared" si="0"/>
        <v>16437272.727272727</v>
      </c>
      <c r="K97" s="31">
        <f t="shared" si="1"/>
        <v>1643727.2727272727</v>
      </c>
      <c r="L97" s="10">
        <f>[1]Invoice!$K$2318</f>
        <v>18081000</v>
      </c>
    </row>
    <row r="98" spans="1:12" x14ac:dyDescent="0.25">
      <c r="A98" s="8">
        <v>21</v>
      </c>
      <c r="B98" s="18" t="s">
        <v>289</v>
      </c>
      <c r="C98" s="10" t="s">
        <v>290</v>
      </c>
      <c r="D98" s="6" t="s">
        <v>291</v>
      </c>
      <c r="E98" s="6" t="s">
        <v>292</v>
      </c>
      <c r="F98" s="6" t="s">
        <v>293</v>
      </c>
      <c r="G98" s="19" t="s">
        <v>294</v>
      </c>
      <c r="H98" s="20"/>
      <c r="I98" s="12">
        <v>44611</v>
      </c>
      <c r="J98" s="31">
        <f t="shared" si="0"/>
        <v>8163981.8181818174</v>
      </c>
      <c r="K98" s="31">
        <f t="shared" si="1"/>
        <v>816398.18181818177</v>
      </c>
      <c r="L98" s="10">
        <f>[1]Invoice!$K$2438</f>
        <v>8980380</v>
      </c>
    </row>
    <row r="99" spans="1:12" x14ac:dyDescent="0.25">
      <c r="A99" s="8">
        <v>22</v>
      </c>
      <c r="B99" s="18" t="s">
        <v>295</v>
      </c>
      <c r="C99" s="10" t="s">
        <v>296</v>
      </c>
      <c r="D99" s="6" t="s">
        <v>291</v>
      </c>
      <c r="E99" s="6" t="s">
        <v>292</v>
      </c>
      <c r="F99" s="6" t="s">
        <v>293</v>
      </c>
      <c r="G99" s="19" t="s">
        <v>297</v>
      </c>
      <c r="H99" s="20"/>
      <c r="I99" s="12">
        <v>44613</v>
      </c>
      <c r="J99" s="31">
        <f t="shared" si="0"/>
        <v>1454072.7272727271</v>
      </c>
      <c r="K99" s="31">
        <f t="shared" si="1"/>
        <v>145407.27272727271</v>
      </c>
      <c r="L99" s="10">
        <f>[1]Invoice!$K$2558</f>
        <v>1599480</v>
      </c>
    </row>
    <row r="100" spans="1:12" x14ac:dyDescent="0.25">
      <c r="A100" s="8">
        <v>23</v>
      </c>
      <c r="B100" s="18" t="s">
        <v>298</v>
      </c>
      <c r="C100" s="10" t="s">
        <v>299</v>
      </c>
      <c r="D100" s="6" t="s">
        <v>206</v>
      </c>
      <c r="E100" s="6" t="s">
        <v>207</v>
      </c>
      <c r="F100" s="6" t="s">
        <v>208</v>
      </c>
      <c r="G100" s="19" t="s">
        <v>300</v>
      </c>
      <c r="H100" s="20"/>
      <c r="I100" s="12">
        <v>44613</v>
      </c>
      <c r="J100" s="31">
        <f t="shared" si="0"/>
        <v>5758069.0909090908</v>
      </c>
      <c r="K100" s="31">
        <f t="shared" si="1"/>
        <v>575806.90909090906</v>
      </c>
      <c r="L100" s="10">
        <f>[1]Invoice!$K$2678</f>
        <v>6333876</v>
      </c>
    </row>
    <row r="101" spans="1:12" x14ac:dyDescent="0.25">
      <c r="A101" s="8">
        <v>24</v>
      </c>
      <c r="B101" s="18" t="s">
        <v>301</v>
      </c>
      <c r="C101" s="10" t="s">
        <v>302</v>
      </c>
      <c r="D101" s="6" t="s">
        <v>267</v>
      </c>
      <c r="E101" s="6" t="s">
        <v>268</v>
      </c>
      <c r="F101" s="6" t="s">
        <v>208</v>
      </c>
      <c r="G101" s="19" t="s">
        <v>303</v>
      </c>
      <c r="H101" s="20"/>
      <c r="I101" s="12">
        <v>44614</v>
      </c>
      <c r="J101" s="31">
        <f t="shared" si="0"/>
        <v>16640252.727272727</v>
      </c>
      <c r="K101" s="31">
        <f t="shared" si="1"/>
        <v>1664025.2727272727</v>
      </c>
      <c r="L101" s="10">
        <f>[1]Invoice!$K$2798</f>
        <v>18304278</v>
      </c>
    </row>
    <row r="102" spans="1:12" x14ac:dyDescent="0.25">
      <c r="A102" s="8">
        <v>25</v>
      </c>
      <c r="B102" s="18" t="s">
        <v>304</v>
      </c>
      <c r="C102" s="10" t="s">
        <v>305</v>
      </c>
      <c r="D102" s="6" t="s">
        <v>206</v>
      </c>
      <c r="E102" s="6" t="s">
        <v>207</v>
      </c>
      <c r="F102" s="6" t="s">
        <v>208</v>
      </c>
      <c r="G102" s="19" t="s">
        <v>306</v>
      </c>
      <c r="H102" s="20"/>
      <c r="I102" s="12">
        <v>44615</v>
      </c>
      <c r="J102" s="31">
        <f t="shared" si="0"/>
        <v>19584829.09090909</v>
      </c>
      <c r="K102" s="31">
        <f t="shared" si="1"/>
        <v>1958482.9090909092</v>
      </c>
      <c r="L102" s="10">
        <f>[1]Invoice!$K$2918</f>
        <v>21543312</v>
      </c>
    </row>
    <row r="103" spans="1:12" x14ac:dyDescent="0.25">
      <c r="A103" s="8">
        <v>26</v>
      </c>
      <c r="B103" s="18" t="s">
        <v>307</v>
      </c>
      <c r="C103" s="10" t="s">
        <v>308</v>
      </c>
      <c r="D103" s="6" t="s">
        <v>206</v>
      </c>
      <c r="E103" s="6" t="s">
        <v>207</v>
      </c>
      <c r="F103" s="6" t="s">
        <v>208</v>
      </c>
      <c r="G103" s="19" t="s">
        <v>309</v>
      </c>
      <c r="H103" s="20"/>
      <c r="I103" s="12">
        <v>44615</v>
      </c>
      <c r="J103" s="31">
        <f t="shared" si="0"/>
        <v>2989439.9999999995</v>
      </c>
      <c r="K103" s="31">
        <f t="shared" si="1"/>
        <v>298943.99999999994</v>
      </c>
      <c r="L103" s="10">
        <f>[1]Invoice!$K$3038</f>
        <v>3288384</v>
      </c>
    </row>
    <row r="104" spans="1:12" x14ac:dyDescent="0.25">
      <c r="A104" s="8">
        <v>27</v>
      </c>
      <c r="B104" s="18" t="s">
        <v>310</v>
      </c>
      <c r="C104" s="10" t="s">
        <v>311</v>
      </c>
      <c r="D104" s="6" t="s">
        <v>206</v>
      </c>
      <c r="E104" s="6" t="s">
        <v>207</v>
      </c>
      <c r="F104" s="6" t="s">
        <v>208</v>
      </c>
      <c r="G104" s="19" t="s">
        <v>312</v>
      </c>
      <c r="H104" s="20"/>
      <c r="I104" s="12">
        <v>44616</v>
      </c>
      <c r="J104" s="31">
        <f t="shared" si="0"/>
        <v>5639170.9090909082</v>
      </c>
      <c r="K104" s="31">
        <f t="shared" si="1"/>
        <v>563917.09090909082</v>
      </c>
      <c r="L104" s="10">
        <f>[1]Invoice!$K$3158</f>
        <v>6203088</v>
      </c>
    </row>
    <row r="105" spans="1:12" x14ac:dyDescent="0.25">
      <c r="A105" s="8">
        <v>28</v>
      </c>
      <c r="B105" s="18" t="s">
        <v>313</v>
      </c>
      <c r="C105" s="10" t="s">
        <v>314</v>
      </c>
      <c r="D105" s="6" t="s">
        <v>291</v>
      </c>
      <c r="E105" s="6" t="s">
        <v>292</v>
      </c>
      <c r="F105" s="6" t="s">
        <v>293</v>
      </c>
      <c r="G105" s="19" t="s">
        <v>315</v>
      </c>
      <c r="H105" s="20"/>
      <c r="I105" s="12">
        <v>44616</v>
      </c>
      <c r="J105" s="31">
        <f t="shared" si="0"/>
        <v>6237245.4545454541</v>
      </c>
      <c r="K105" s="31">
        <f t="shared" si="1"/>
        <v>623724.54545454541</v>
      </c>
      <c r="L105" s="10">
        <f>[1]Invoice!$K$3278</f>
        <v>6860970</v>
      </c>
    </row>
    <row r="106" spans="1:12" x14ac:dyDescent="0.25">
      <c r="A106" s="8">
        <v>29</v>
      </c>
      <c r="B106" s="18" t="s">
        <v>316</v>
      </c>
      <c r="C106" s="10" t="s">
        <v>317</v>
      </c>
      <c r="D106" s="6" t="s">
        <v>224</v>
      </c>
      <c r="E106" s="6" t="s">
        <v>225</v>
      </c>
      <c r="F106" s="6" t="s">
        <v>208</v>
      </c>
      <c r="G106" s="19" t="s">
        <v>318</v>
      </c>
      <c r="H106" s="20"/>
      <c r="I106" s="12">
        <v>44617</v>
      </c>
      <c r="J106" s="31">
        <f t="shared" si="0"/>
        <v>1533272.7272727271</v>
      </c>
      <c r="K106" s="31">
        <f t="shared" si="1"/>
        <v>153327.27272727271</v>
      </c>
      <c r="L106" s="10">
        <f>[1]Invoice!$K$3398</f>
        <v>1686600</v>
      </c>
    </row>
    <row r="107" spans="1:12" x14ac:dyDescent="0.25">
      <c r="A107" s="8">
        <v>30</v>
      </c>
      <c r="B107" s="18" t="s">
        <v>319</v>
      </c>
      <c r="C107" s="10" t="s">
        <v>320</v>
      </c>
      <c r="D107" s="6" t="s">
        <v>281</v>
      </c>
      <c r="E107" s="6" t="s">
        <v>245</v>
      </c>
      <c r="F107" s="6" t="s">
        <v>220</v>
      </c>
      <c r="G107" s="19" t="s">
        <v>321</v>
      </c>
      <c r="H107" s="20"/>
      <c r="I107" s="12">
        <v>44618</v>
      </c>
      <c r="J107" s="31">
        <f t="shared" si="0"/>
        <v>15131454.545454545</v>
      </c>
      <c r="K107" s="31">
        <f t="shared" si="1"/>
        <v>1513145.4545454546</v>
      </c>
      <c r="L107" s="10">
        <f>[1]Invoice!$K$3518</f>
        <v>16644600</v>
      </c>
    </row>
    <row r="108" spans="1:12" x14ac:dyDescent="0.25">
      <c r="A108" s="8">
        <v>31</v>
      </c>
      <c r="B108" s="18" t="s">
        <v>322</v>
      </c>
      <c r="C108" s="10" t="s">
        <v>323</v>
      </c>
      <c r="D108" s="6" t="s">
        <v>218</v>
      </c>
      <c r="E108" s="6" t="s">
        <v>219</v>
      </c>
      <c r="F108" s="6" t="s">
        <v>220</v>
      </c>
      <c r="G108" s="19" t="s">
        <v>324</v>
      </c>
      <c r="H108" s="20"/>
      <c r="I108" s="12">
        <v>44618</v>
      </c>
      <c r="J108" s="31">
        <f t="shared" si="0"/>
        <v>2978181.8181818179</v>
      </c>
      <c r="K108" s="31">
        <f t="shared" si="1"/>
        <v>297818.18181818182</v>
      </c>
      <c r="L108" s="10">
        <f>[1]Invoice!$K$3638</f>
        <v>3276000</v>
      </c>
    </row>
    <row r="109" spans="1:12" x14ac:dyDescent="0.25">
      <c r="A109" s="8">
        <v>32</v>
      </c>
      <c r="B109" s="18" t="s">
        <v>325</v>
      </c>
      <c r="C109" s="10" t="s">
        <v>326</v>
      </c>
      <c r="D109" s="6"/>
      <c r="E109" s="6" t="s">
        <v>327</v>
      </c>
      <c r="F109" s="6" t="s">
        <v>328</v>
      </c>
      <c r="G109" s="6"/>
      <c r="H109" s="20"/>
      <c r="I109" s="9">
        <v>44594</v>
      </c>
      <c r="J109" s="31">
        <f t="shared" si="0"/>
        <v>11124000</v>
      </c>
      <c r="K109" s="31">
        <f t="shared" si="1"/>
        <v>1112400</v>
      </c>
      <c r="L109" s="10">
        <f>3153600+1166400+7916400</f>
        <v>12236400</v>
      </c>
    </row>
    <row r="110" spans="1:12" x14ac:dyDescent="0.25">
      <c r="A110" s="8">
        <v>33</v>
      </c>
      <c r="B110" s="18" t="s">
        <v>329</v>
      </c>
      <c r="C110" s="10" t="s">
        <v>330</v>
      </c>
      <c r="D110" s="6"/>
      <c r="E110" s="6" t="s">
        <v>331</v>
      </c>
      <c r="F110" s="6" t="s">
        <v>332</v>
      </c>
      <c r="G110" s="6"/>
      <c r="H110" s="20"/>
      <c r="I110" s="12">
        <v>44595</v>
      </c>
      <c r="J110" s="31">
        <f t="shared" si="0"/>
        <v>3041672.7272727271</v>
      </c>
      <c r="K110" s="31">
        <f t="shared" si="1"/>
        <v>304167.27272727271</v>
      </c>
      <c r="L110" s="10">
        <f>558900+2786940</f>
        <v>3345840</v>
      </c>
    </row>
    <row r="111" spans="1:12" x14ac:dyDescent="0.25">
      <c r="A111" s="8">
        <v>34</v>
      </c>
      <c r="B111" s="18" t="s">
        <v>333</v>
      </c>
      <c r="C111" s="10" t="s">
        <v>334</v>
      </c>
      <c r="D111" s="6"/>
      <c r="E111" s="6" t="s">
        <v>335</v>
      </c>
      <c r="F111" s="6" t="s">
        <v>336</v>
      </c>
      <c r="G111" s="6"/>
      <c r="H111" s="20"/>
      <c r="I111" s="12">
        <v>44595</v>
      </c>
      <c r="J111" s="31">
        <f t="shared" si="0"/>
        <v>2484654.5454545454</v>
      </c>
      <c r="K111" s="31">
        <f t="shared" si="1"/>
        <v>248465.45454545456</v>
      </c>
      <c r="L111" s="10">
        <f>2543040+190080</f>
        <v>2733120</v>
      </c>
    </row>
    <row r="112" spans="1:12" x14ac:dyDescent="0.25">
      <c r="A112" s="8">
        <v>35</v>
      </c>
      <c r="B112" s="18" t="s">
        <v>337</v>
      </c>
      <c r="C112" s="10" t="s">
        <v>338</v>
      </c>
      <c r="D112" s="6"/>
      <c r="E112" s="6" t="s">
        <v>339</v>
      </c>
      <c r="F112" s="6" t="s">
        <v>336</v>
      </c>
      <c r="G112" s="6"/>
      <c r="H112" s="20"/>
      <c r="I112" s="12">
        <v>44595</v>
      </c>
      <c r="J112" s="31">
        <f t="shared" si="0"/>
        <v>800181.81818181812</v>
      </c>
      <c r="K112" s="31">
        <f t="shared" si="1"/>
        <v>80018.181818181823</v>
      </c>
      <c r="L112" s="10">
        <v>880200</v>
      </c>
    </row>
    <row r="113" spans="1:12" x14ac:dyDescent="0.25">
      <c r="A113" s="8">
        <v>36</v>
      </c>
      <c r="B113" s="18" t="s">
        <v>340</v>
      </c>
      <c r="C113" s="10" t="s">
        <v>341</v>
      </c>
      <c r="D113" s="6"/>
      <c r="E113" s="6" t="s">
        <v>342</v>
      </c>
      <c r="F113" s="6" t="s">
        <v>343</v>
      </c>
      <c r="G113" s="6"/>
      <c r="H113" s="20"/>
      <c r="I113" s="12">
        <v>44595</v>
      </c>
      <c r="J113" s="31">
        <f t="shared" si="0"/>
        <v>5613054.5454545449</v>
      </c>
      <c r="K113" s="31">
        <f t="shared" si="1"/>
        <v>561305.45454545447</v>
      </c>
      <c r="L113" s="10">
        <f>969492+1825140+3379728</f>
        <v>6174360</v>
      </c>
    </row>
    <row r="114" spans="1:12" x14ac:dyDescent="0.25">
      <c r="A114" s="8">
        <v>37</v>
      </c>
      <c r="B114" s="18" t="s">
        <v>344</v>
      </c>
      <c r="C114" s="10" t="s">
        <v>698</v>
      </c>
      <c r="D114" s="6"/>
      <c r="E114" s="6" t="s">
        <v>345</v>
      </c>
      <c r="F114" s="6" t="s">
        <v>346</v>
      </c>
      <c r="G114" s="6"/>
      <c r="H114" s="20"/>
      <c r="I114" s="12">
        <v>44596</v>
      </c>
      <c r="J114" s="31">
        <f t="shared" si="0"/>
        <v>9135000</v>
      </c>
      <c r="K114" s="31">
        <f t="shared" si="1"/>
        <v>913500</v>
      </c>
      <c r="L114" s="10">
        <f>4347000+3685500+2016000</f>
        <v>10048500</v>
      </c>
    </row>
    <row r="115" spans="1:12" x14ac:dyDescent="0.25">
      <c r="A115" s="8">
        <v>38</v>
      </c>
      <c r="B115" s="18" t="s">
        <v>347</v>
      </c>
      <c r="C115" s="10" t="s">
        <v>348</v>
      </c>
      <c r="D115" s="6"/>
      <c r="E115" s="6" t="s">
        <v>349</v>
      </c>
      <c r="F115" s="6" t="s">
        <v>350</v>
      </c>
      <c r="G115" s="6"/>
      <c r="H115" s="20"/>
      <c r="I115" s="12">
        <v>44596</v>
      </c>
      <c r="J115" s="31">
        <f t="shared" si="0"/>
        <v>668181.81818181812</v>
      </c>
      <c r="K115" s="31">
        <f t="shared" si="1"/>
        <v>66818.181818181809</v>
      </c>
      <c r="L115" s="10">
        <v>735000</v>
      </c>
    </row>
    <row r="116" spans="1:12" x14ac:dyDescent="0.25">
      <c r="A116" s="8">
        <v>39</v>
      </c>
      <c r="B116" s="18" t="s">
        <v>351</v>
      </c>
      <c r="C116" s="10" t="s">
        <v>352</v>
      </c>
      <c r="D116" s="6"/>
      <c r="E116" s="6" t="s">
        <v>353</v>
      </c>
      <c r="F116" s="6" t="s">
        <v>354</v>
      </c>
      <c r="G116" s="6"/>
      <c r="H116" s="20"/>
      <c r="I116" s="12">
        <v>44596</v>
      </c>
      <c r="J116" s="31">
        <f t="shared" si="0"/>
        <v>18821334.545454543</v>
      </c>
      <c r="K116" s="31">
        <f t="shared" si="1"/>
        <v>1882133.4545454544</v>
      </c>
      <c r="L116" s="10">
        <f>5989212+11799888+2914368</f>
        <v>20703468</v>
      </c>
    </row>
    <row r="117" spans="1:12" x14ac:dyDescent="0.25">
      <c r="A117" s="8">
        <v>40</v>
      </c>
      <c r="B117" s="18" t="s">
        <v>355</v>
      </c>
      <c r="C117" s="10" t="s">
        <v>356</v>
      </c>
      <c r="D117" s="6"/>
      <c r="E117" s="6" t="s">
        <v>357</v>
      </c>
      <c r="F117" s="6" t="s">
        <v>358</v>
      </c>
      <c r="G117" s="6"/>
      <c r="H117" s="20"/>
      <c r="I117" s="12">
        <v>44596</v>
      </c>
      <c r="J117" s="31">
        <f t="shared" si="0"/>
        <v>9525672.7272727266</v>
      </c>
      <c r="K117" s="31">
        <f t="shared" si="1"/>
        <v>952567.27272727271</v>
      </c>
      <c r="L117" s="10">
        <f>3526000+3219840+3732400</f>
        <v>10478240</v>
      </c>
    </row>
    <row r="118" spans="1:12" x14ac:dyDescent="0.25">
      <c r="A118" s="8">
        <v>41</v>
      </c>
      <c r="B118" s="18" t="s">
        <v>359</v>
      </c>
      <c r="C118" s="10" t="s">
        <v>360</v>
      </c>
      <c r="D118" s="6"/>
      <c r="E118" s="6" t="s">
        <v>361</v>
      </c>
      <c r="F118" s="6" t="s">
        <v>362</v>
      </c>
      <c r="G118" s="6"/>
      <c r="H118" s="20"/>
      <c r="I118" s="9">
        <v>44596</v>
      </c>
      <c r="J118" s="31">
        <f t="shared" si="0"/>
        <v>1881818.1818181816</v>
      </c>
      <c r="K118" s="31">
        <f t="shared" si="1"/>
        <v>188181.81818181818</v>
      </c>
      <c r="L118" s="10">
        <v>2070000</v>
      </c>
    </row>
    <row r="119" spans="1:12" x14ac:dyDescent="0.25">
      <c r="A119" s="8">
        <v>42</v>
      </c>
      <c r="B119" s="18" t="s">
        <v>363</v>
      </c>
      <c r="C119" s="10" t="s">
        <v>364</v>
      </c>
      <c r="D119" s="6"/>
      <c r="E119" s="6" t="s">
        <v>365</v>
      </c>
      <c r="F119" s="6" t="s">
        <v>366</v>
      </c>
      <c r="G119" s="6"/>
      <c r="H119" s="20"/>
      <c r="I119" s="12">
        <v>44597</v>
      </c>
      <c r="J119" s="31">
        <f t="shared" si="0"/>
        <v>2800181.8181818179</v>
      </c>
      <c r="K119" s="31">
        <f t="shared" si="1"/>
        <v>280018.18181818182</v>
      </c>
      <c r="L119" s="10">
        <f>67200+3013000</f>
        <v>3080200</v>
      </c>
    </row>
    <row r="120" spans="1:12" x14ac:dyDescent="0.25">
      <c r="A120" s="8">
        <v>43</v>
      </c>
      <c r="B120" s="18" t="s">
        <v>367</v>
      </c>
      <c r="C120" s="10" t="s">
        <v>368</v>
      </c>
      <c r="D120" s="6"/>
      <c r="E120" s="6" t="s">
        <v>369</v>
      </c>
      <c r="F120" s="6" t="s">
        <v>370</v>
      </c>
      <c r="G120" s="6"/>
      <c r="H120" s="20"/>
      <c r="I120" s="12">
        <v>44597</v>
      </c>
      <c r="J120" s="31">
        <f t="shared" si="0"/>
        <v>2625000</v>
      </c>
      <c r="K120" s="31">
        <f t="shared" si="1"/>
        <v>262500</v>
      </c>
      <c r="L120" s="10">
        <v>2887500</v>
      </c>
    </row>
    <row r="121" spans="1:12" x14ac:dyDescent="0.25">
      <c r="A121" s="8">
        <v>44</v>
      </c>
      <c r="B121" s="18" t="s">
        <v>371</v>
      </c>
      <c r="C121" s="10" t="s">
        <v>372</v>
      </c>
      <c r="D121" s="6"/>
      <c r="E121" s="6" t="s">
        <v>373</v>
      </c>
      <c r="F121" s="6" t="s">
        <v>374</v>
      </c>
      <c r="G121" s="6"/>
      <c r="H121" s="20"/>
      <c r="I121" s="12">
        <v>44596</v>
      </c>
      <c r="J121" s="31">
        <f t="shared" si="0"/>
        <v>5651236.3636363633</v>
      </c>
      <c r="K121" s="31">
        <f t="shared" si="1"/>
        <v>565123.63636363635</v>
      </c>
      <c r="L121" s="10">
        <f>4875000+1341360</f>
        <v>6216360</v>
      </c>
    </row>
    <row r="122" spans="1:12" x14ac:dyDescent="0.25">
      <c r="A122" s="8">
        <v>45</v>
      </c>
      <c r="B122" s="18" t="s">
        <v>375</v>
      </c>
      <c r="C122" s="10" t="s">
        <v>376</v>
      </c>
      <c r="D122" s="6"/>
      <c r="E122" s="6" t="s">
        <v>377</v>
      </c>
      <c r="F122" s="6" t="s">
        <v>354</v>
      </c>
      <c r="G122" s="6"/>
      <c r="H122" s="20"/>
      <c r="I122" s="12">
        <v>44596</v>
      </c>
      <c r="J122" s="31">
        <f t="shared" si="0"/>
        <v>5094218.1818181816</v>
      </c>
      <c r="K122" s="31">
        <f t="shared" si="1"/>
        <v>509421.81818181818</v>
      </c>
      <c r="L122" s="10">
        <f>3267600+1680480+655560</f>
        <v>5603640</v>
      </c>
    </row>
    <row r="123" spans="1:12" x14ac:dyDescent="0.25">
      <c r="A123" s="8">
        <v>46</v>
      </c>
      <c r="B123" s="18" t="s">
        <v>378</v>
      </c>
      <c r="C123" s="10" t="s">
        <v>379</v>
      </c>
      <c r="D123" s="6"/>
      <c r="E123" s="6" t="s">
        <v>380</v>
      </c>
      <c r="F123" s="6" t="s">
        <v>231</v>
      </c>
      <c r="G123" s="6"/>
      <c r="H123" s="20"/>
      <c r="I123" s="12">
        <v>44597</v>
      </c>
      <c r="J123" s="31">
        <f t="shared" si="0"/>
        <v>16313214.545454545</v>
      </c>
      <c r="K123" s="31">
        <f t="shared" si="1"/>
        <v>1631321.4545454546</v>
      </c>
      <c r="L123" s="10">
        <f>11633736+3060000+3250800</f>
        <v>17944536</v>
      </c>
    </row>
    <row r="124" spans="1:12" x14ac:dyDescent="0.25">
      <c r="A124" s="8">
        <v>47</v>
      </c>
      <c r="B124" s="18" t="s">
        <v>381</v>
      </c>
      <c r="C124" s="10" t="s">
        <v>382</v>
      </c>
      <c r="D124" s="6"/>
      <c r="E124" s="6" t="s">
        <v>383</v>
      </c>
      <c r="F124" s="6" t="s">
        <v>384</v>
      </c>
      <c r="G124" s="6"/>
      <c r="H124" s="20"/>
      <c r="I124" s="12">
        <v>44597</v>
      </c>
      <c r="J124" s="31">
        <f t="shared" si="0"/>
        <v>1051527.2727272727</v>
      </c>
      <c r="K124" s="31">
        <f t="shared" si="1"/>
        <v>105152.72727272728</v>
      </c>
      <c r="L124" s="10">
        <v>1156680</v>
      </c>
    </row>
    <row r="125" spans="1:12" x14ac:dyDescent="0.25">
      <c r="A125" s="8">
        <v>48</v>
      </c>
      <c r="B125" s="18" t="s">
        <v>385</v>
      </c>
      <c r="C125" s="10" t="s">
        <v>386</v>
      </c>
      <c r="D125" s="6"/>
      <c r="E125" s="6" t="s">
        <v>387</v>
      </c>
      <c r="F125" s="6" t="s">
        <v>388</v>
      </c>
      <c r="G125" s="6"/>
      <c r="H125" s="20"/>
      <c r="I125" s="12">
        <v>44597</v>
      </c>
      <c r="J125" s="31">
        <f t="shared" si="0"/>
        <v>5886363.6363636358</v>
      </c>
      <c r="K125" s="31">
        <f t="shared" si="1"/>
        <v>588636.36363636365</v>
      </c>
      <c r="L125" s="10">
        <f>4073125+1638000+763875</f>
        <v>6475000</v>
      </c>
    </row>
    <row r="126" spans="1:12" x14ac:dyDescent="0.25">
      <c r="A126" s="8">
        <v>49</v>
      </c>
      <c r="B126" s="18" t="s">
        <v>389</v>
      </c>
      <c r="C126" s="10" t="s">
        <v>390</v>
      </c>
      <c r="D126" s="6"/>
      <c r="E126" s="6" t="s">
        <v>391</v>
      </c>
      <c r="F126" s="6" t="s">
        <v>392</v>
      </c>
      <c r="G126" s="6"/>
      <c r="H126" s="20"/>
      <c r="I126" s="12">
        <v>44597</v>
      </c>
      <c r="J126" s="31">
        <f t="shared" si="0"/>
        <v>213054.54545454544</v>
      </c>
      <c r="K126" s="31">
        <f t="shared" si="1"/>
        <v>21305.454545454544</v>
      </c>
      <c r="L126" s="10">
        <v>234360</v>
      </c>
    </row>
    <row r="127" spans="1:12" x14ac:dyDescent="0.25">
      <c r="A127" s="8">
        <v>50</v>
      </c>
      <c r="B127" s="18" t="s">
        <v>393</v>
      </c>
      <c r="C127" s="10" t="s">
        <v>394</v>
      </c>
      <c r="D127" s="6"/>
      <c r="E127" s="6" t="s">
        <v>395</v>
      </c>
      <c r="F127" s="6" t="s">
        <v>374</v>
      </c>
      <c r="G127" s="6"/>
      <c r="H127" s="20"/>
      <c r="I127" s="12">
        <v>44597</v>
      </c>
      <c r="J127" s="31">
        <f t="shared" si="0"/>
        <v>921599.99999999988</v>
      </c>
      <c r="K127" s="31">
        <f t="shared" si="1"/>
        <v>92160</v>
      </c>
      <c r="L127" s="10">
        <v>1013760</v>
      </c>
    </row>
    <row r="128" spans="1:12" x14ac:dyDescent="0.25">
      <c r="A128" s="8">
        <v>51</v>
      </c>
      <c r="B128" s="18" t="s">
        <v>396</v>
      </c>
      <c r="C128" s="10" t="s">
        <v>397</v>
      </c>
      <c r="D128" s="6"/>
      <c r="E128" s="6" t="s">
        <v>398</v>
      </c>
      <c r="F128" s="6" t="s">
        <v>346</v>
      </c>
      <c r="G128" s="6"/>
      <c r="H128" s="20"/>
      <c r="I128" s="12">
        <v>44599</v>
      </c>
      <c r="J128" s="31">
        <f t="shared" si="0"/>
        <v>49977363.636363633</v>
      </c>
      <c r="K128" s="31">
        <f t="shared" si="1"/>
        <v>4997736.3636363633</v>
      </c>
      <c r="L128" s="10">
        <f>202125+17882400+36890575</f>
        <v>54975100</v>
      </c>
    </row>
    <row r="129" spans="1:12" x14ac:dyDescent="0.25">
      <c r="A129" s="8">
        <v>52</v>
      </c>
      <c r="B129" s="18" t="s">
        <v>399</v>
      </c>
      <c r="C129" s="10" t="s">
        <v>400</v>
      </c>
      <c r="D129" s="6"/>
      <c r="E129" s="6" t="s">
        <v>401</v>
      </c>
      <c r="F129" s="6" t="s">
        <v>362</v>
      </c>
      <c r="G129" s="6"/>
      <c r="H129" s="20"/>
      <c r="I129" s="9">
        <v>44599</v>
      </c>
      <c r="J129" s="31">
        <f t="shared" si="0"/>
        <v>4800000</v>
      </c>
      <c r="K129" s="31">
        <f t="shared" si="1"/>
        <v>480000</v>
      </c>
      <c r="L129" s="10">
        <v>5280000</v>
      </c>
    </row>
    <row r="130" spans="1:12" x14ac:dyDescent="0.25">
      <c r="A130" s="8">
        <v>53</v>
      </c>
      <c r="B130" s="18" t="s">
        <v>402</v>
      </c>
      <c r="C130" s="10" t="s">
        <v>403</v>
      </c>
      <c r="D130" s="6"/>
      <c r="E130" s="6" t="s">
        <v>404</v>
      </c>
      <c r="F130" s="6" t="s">
        <v>405</v>
      </c>
      <c r="G130" s="6"/>
      <c r="H130" s="20"/>
      <c r="I130" s="12">
        <v>44599</v>
      </c>
      <c r="J130" s="31">
        <f t="shared" si="0"/>
        <v>117818.18181818181</v>
      </c>
      <c r="K130" s="31">
        <f t="shared" si="1"/>
        <v>11781.818181818182</v>
      </c>
      <c r="L130" s="10">
        <v>129600</v>
      </c>
    </row>
    <row r="131" spans="1:12" x14ac:dyDescent="0.25">
      <c r="A131" s="8">
        <v>54</v>
      </c>
      <c r="B131" s="18" t="s">
        <v>406</v>
      </c>
      <c r="C131" s="10" t="s">
        <v>407</v>
      </c>
      <c r="D131" s="6"/>
      <c r="E131" s="6" t="s">
        <v>408</v>
      </c>
      <c r="F131" s="6" t="s">
        <v>384</v>
      </c>
      <c r="G131" s="6"/>
      <c r="H131" s="20"/>
      <c r="I131" s="12">
        <v>44599</v>
      </c>
      <c r="J131" s="31">
        <f t="shared" si="0"/>
        <v>370545.45454545453</v>
      </c>
      <c r="K131" s="31">
        <f t="shared" si="1"/>
        <v>37054.545454545456</v>
      </c>
      <c r="L131" s="10">
        <v>407600</v>
      </c>
    </row>
    <row r="132" spans="1:12" x14ac:dyDescent="0.25">
      <c r="A132" s="8">
        <v>55</v>
      </c>
      <c r="B132" s="18" t="s">
        <v>409</v>
      </c>
      <c r="C132" s="10" t="s">
        <v>410</v>
      </c>
      <c r="D132" s="6"/>
      <c r="E132" s="22" t="s">
        <v>411</v>
      </c>
      <c r="F132" s="6" t="s">
        <v>388</v>
      </c>
      <c r="G132" s="6"/>
      <c r="H132" s="20"/>
      <c r="I132" s="12">
        <v>44599</v>
      </c>
      <c r="J132" s="31">
        <f t="shared" si="0"/>
        <v>2650436.3636363633</v>
      </c>
      <c r="K132" s="31">
        <f t="shared" si="1"/>
        <v>265043.63636363635</v>
      </c>
      <c r="L132" s="10">
        <v>2915480</v>
      </c>
    </row>
    <row r="133" spans="1:12" x14ac:dyDescent="0.25">
      <c r="A133" s="8">
        <v>56</v>
      </c>
      <c r="B133" s="18" t="s">
        <v>412</v>
      </c>
      <c r="C133" s="10" t="s">
        <v>699</v>
      </c>
      <c r="D133" s="6"/>
      <c r="E133" s="6" t="s">
        <v>413</v>
      </c>
      <c r="F133" s="6" t="s">
        <v>346</v>
      </c>
      <c r="G133" s="6"/>
      <c r="H133" s="20"/>
      <c r="I133" s="12">
        <v>44600</v>
      </c>
      <c r="J133" s="31">
        <f t="shared" si="0"/>
        <v>7700181.8181818174</v>
      </c>
      <c r="K133" s="31">
        <f t="shared" si="1"/>
        <v>770018.18181818177</v>
      </c>
      <c r="L133" s="10">
        <f>1166400+4342800+2961000</f>
        <v>8470200</v>
      </c>
    </row>
    <row r="134" spans="1:12" x14ac:dyDescent="0.25">
      <c r="A134" s="8">
        <v>57</v>
      </c>
      <c r="B134" s="18" t="s">
        <v>414</v>
      </c>
      <c r="C134" s="10" t="s">
        <v>415</v>
      </c>
      <c r="D134" s="6"/>
      <c r="E134" s="6" t="s">
        <v>342</v>
      </c>
      <c r="F134" s="6" t="s">
        <v>416</v>
      </c>
      <c r="G134" s="6"/>
      <c r="H134" s="20"/>
      <c r="I134" s="12">
        <v>44600</v>
      </c>
      <c r="J134" s="31">
        <f t="shared" si="0"/>
        <v>11402581.818181816</v>
      </c>
      <c r="K134" s="31">
        <f t="shared" si="1"/>
        <v>1140258.1818181816</v>
      </c>
      <c r="L134" s="10">
        <f>5201280+6948440+393120</f>
        <v>12542840</v>
      </c>
    </row>
    <row r="135" spans="1:12" x14ac:dyDescent="0.25">
      <c r="A135" s="8">
        <v>58</v>
      </c>
      <c r="B135" s="18" t="s">
        <v>417</v>
      </c>
      <c r="C135" s="10" t="s">
        <v>418</v>
      </c>
      <c r="D135" s="6"/>
      <c r="E135" s="6" t="s">
        <v>419</v>
      </c>
      <c r="F135" s="6" t="s">
        <v>420</v>
      </c>
      <c r="G135" s="6"/>
      <c r="H135" s="20"/>
      <c r="I135" s="12">
        <v>44600</v>
      </c>
      <c r="J135" s="31">
        <f t="shared" si="0"/>
        <v>1063636.3636363635</v>
      </c>
      <c r="K135" s="31">
        <f t="shared" si="1"/>
        <v>106363.63636363635</v>
      </c>
      <c r="L135" s="10">
        <f>645000+525000</f>
        <v>1170000</v>
      </c>
    </row>
    <row r="136" spans="1:12" x14ac:dyDescent="0.25">
      <c r="A136" s="8">
        <v>59</v>
      </c>
      <c r="B136" s="18" t="s">
        <v>421</v>
      </c>
      <c r="C136" s="10" t="s">
        <v>422</v>
      </c>
      <c r="D136" s="6"/>
      <c r="E136" s="6" t="s">
        <v>423</v>
      </c>
      <c r="F136" s="6" t="s">
        <v>424</v>
      </c>
      <c r="G136" s="6"/>
      <c r="H136" s="20"/>
      <c r="I136" s="12">
        <v>44600</v>
      </c>
      <c r="J136" s="31">
        <f t="shared" si="0"/>
        <v>7010986.3636363633</v>
      </c>
      <c r="K136" s="31">
        <f t="shared" si="1"/>
        <v>701098.63636363635</v>
      </c>
      <c r="L136" s="10">
        <f>6073960+1238125+400000</f>
        <v>7712085</v>
      </c>
    </row>
    <row r="137" spans="1:12" x14ac:dyDescent="0.25">
      <c r="A137" s="8">
        <v>60</v>
      </c>
      <c r="B137" s="18" t="s">
        <v>425</v>
      </c>
      <c r="C137" s="10" t="s">
        <v>426</v>
      </c>
      <c r="D137" s="6"/>
      <c r="E137" s="6" t="s">
        <v>427</v>
      </c>
      <c r="F137" s="6" t="s">
        <v>428</v>
      </c>
      <c r="G137" s="6"/>
      <c r="H137" s="20"/>
      <c r="I137" s="12">
        <v>44600</v>
      </c>
      <c r="J137" s="31">
        <f t="shared" si="0"/>
        <v>4511022.7272727266</v>
      </c>
      <c r="K137" s="31">
        <f t="shared" si="1"/>
        <v>451102.27272727271</v>
      </c>
      <c r="L137" s="10">
        <v>4962125</v>
      </c>
    </row>
    <row r="138" spans="1:12" x14ac:dyDescent="0.25">
      <c r="A138" s="8">
        <v>61</v>
      </c>
      <c r="B138" s="18" t="s">
        <v>429</v>
      </c>
      <c r="C138" s="10" t="s">
        <v>430</v>
      </c>
      <c r="D138" s="6"/>
      <c r="E138" s="6" t="s">
        <v>431</v>
      </c>
      <c r="F138" s="6" t="s">
        <v>214</v>
      </c>
      <c r="G138" s="6"/>
      <c r="H138" s="20"/>
      <c r="I138" s="12">
        <v>44600</v>
      </c>
      <c r="J138" s="31">
        <f t="shared" si="0"/>
        <v>562800</v>
      </c>
      <c r="K138" s="31">
        <f t="shared" si="1"/>
        <v>56280</v>
      </c>
      <c r="L138" s="10">
        <v>619080</v>
      </c>
    </row>
    <row r="139" spans="1:12" x14ac:dyDescent="0.25">
      <c r="A139" s="8">
        <v>62</v>
      </c>
      <c r="B139" s="18" t="s">
        <v>432</v>
      </c>
      <c r="C139" s="10" t="s">
        <v>433</v>
      </c>
      <c r="D139" s="6"/>
      <c r="E139" s="6" t="s">
        <v>434</v>
      </c>
      <c r="F139" s="6" t="s">
        <v>263</v>
      </c>
      <c r="G139" s="6"/>
      <c r="H139" s="20"/>
      <c r="I139" s="12">
        <v>44600</v>
      </c>
      <c r="J139" s="31">
        <f t="shared" si="0"/>
        <v>16855840.909090906</v>
      </c>
      <c r="K139" s="31">
        <f t="shared" si="1"/>
        <v>1685584.0909090908</v>
      </c>
      <c r="L139" s="10">
        <f>13428975+3411450+1701000</f>
        <v>18541425</v>
      </c>
    </row>
    <row r="140" spans="1:12" x14ac:dyDescent="0.25">
      <c r="A140" s="8">
        <v>63</v>
      </c>
      <c r="B140" s="18" t="s">
        <v>435</v>
      </c>
      <c r="C140" s="10" t="s">
        <v>436</v>
      </c>
      <c r="D140" s="6"/>
      <c r="E140" s="6" t="s">
        <v>342</v>
      </c>
      <c r="F140" s="6" t="s">
        <v>437</v>
      </c>
      <c r="G140" s="6"/>
      <c r="H140" s="20"/>
      <c r="I140" s="12">
        <v>44600</v>
      </c>
      <c r="J140" s="31">
        <f t="shared" si="0"/>
        <v>15954636.363636361</v>
      </c>
      <c r="K140" s="31">
        <f t="shared" si="1"/>
        <v>1595463.6363636362</v>
      </c>
      <c r="L140" s="10">
        <f>12455100+3307500+1787500</f>
        <v>17550100</v>
      </c>
    </row>
    <row r="141" spans="1:12" x14ac:dyDescent="0.25">
      <c r="A141" s="8">
        <v>64</v>
      </c>
      <c r="B141" s="18" t="s">
        <v>438</v>
      </c>
      <c r="C141" s="10" t="s">
        <v>439</v>
      </c>
      <c r="D141" s="6"/>
      <c r="E141" s="6" t="s">
        <v>440</v>
      </c>
      <c r="F141" s="6" t="s">
        <v>441</v>
      </c>
      <c r="G141" s="6"/>
      <c r="H141" s="20"/>
      <c r="I141" s="12">
        <v>44600</v>
      </c>
      <c r="J141" s="31">
        <f t="shared" si="0"/>
        <v>345600</v>
      </c>
      <c r="K141" s="31">
        <f t="shared" si="1"/>
        <v>34560</v>
      </c>
      <c r="L141" s="10">
        <v>380160</v>
      </c>
    </row>
    <row r="142" spans="1:12" x14ac:dyDescent="0.25">
      <c r="A142" s="8">
        <v>65</v>
      </c>
      <c r="B142" s="18" t="s">
        <v>442</v>
      </c>
      <c r="C142" s="10" t="s">
        <v>443</v>
      </c>
      <c r="D142" s="6"/>
      <c r="E142" s="6" t="s">
        <v>444</v>
      </c>
      <c r="F142" s="6" t="s">
        <v>358</v>
      </c>
      <c r="G142" s="6"/>
      <c r="H142" s="20"/>
      <c r="I142" s="12">
        <v>44600</v>
      </c>
      <c r="J142" s="31">
        <f t="shared" ref="J142:J205" si="2">L142/1.1</f>
        <v>7069336.3636363633</v>
      </c>
      <c r="K142" s="31">
        <f t="shared" ref="K142:K205" si="3">J142*10%</f>
        <v>706933.63636363635</v>
      </c>
      <c r="L142" s="10">
        <f>3440880+3088800+1246590</f>
        <v>7776270</v>
      </c>
    </row>
    <row r="143" spans="1:12" x14ac:dyDescent="0.25">
      <c r="A143" s="8">
        <v>66</v>
      </c>
      <c r="B143" s="18" t="s">
        <v>445</v>
      </c>
      <c r="C143" s="10" t="s">
        <v>446</v>
      </c>
      <c r="D143" s="6"/>
      <c r="E143" s="6" t="s">
        <v>447</v>
      </c>
      <c r="F143" s="6" t="s">
        <v>220</v>
      </c>
      <c r="G143" s="6"/>
      <c r="H143" s="20"/>
      <c r="I143" s="12">
        <v>44603</v>
      </c>
      <c r="J143" s="31">
        <f t="shared" si="2"/>
        <v>19071818.18181818</v>
      </c>
      <c r="K143" s="31">
        <f t="shared" si="3"/>
        <v>1907181.8181818181</v>
      </c>
      <c r="L143" s="10">
        <v>20979000</v>
      </c>
    </row>
    <row r="144" spans="1:12" x14ac:dyDescent="0.25">
      <c r="A144" s="8">
        <v>67</v>
      </c>
      <c r="B144" s="18" t="s">
        <v>448</v>
      </c>
      <c r="C144" s="10" t="s">
        <v>449</v>
      </c>
      <c r="D144" s="6"/>
      <c r="E144" s="6" t="s">
        <v>450</v>
      </c>
      <c r="F144" s="6" t="s">
        <v>451</v>
      </c>
      <c r="G144" s="6"/>
      <c r="H144" s="20"/>
      <c r="I144" s="12">
        <v>44600</v>
      </c>
      <c r="J144" s="31">
        <f t="shared" si="2"/>
        <v>9479909.0909090899</v>
      </c>
      <c r="K144" s="31">
        <f t="shared" si="3"/>
        <v>947990.90909090906</v>
      </c>
      <c r="L144" s="10">
        <f>1134000+4014500+5279400</f>
        <v>10427900</v>
      </c>
    </row>
    <row r="145" spans="1:12" x14ac:dyDescent="0.25">
      <c r="A145" s="8">
        <v>68</v>
      </c>
      <c r="B145" s="18" t="s">
        <v>452</v>
      </c>
      <c r="C145" s="10" t="s">
        <v>453</v>
      </c>
      <c r="D145" s="6"/>
      <c r="E145" s="6" t="s">
        <v>454</v>
      </c>
      <c r="F145" s="6" t="s">
        <v>392</v>
      </c>
      <c r="G145" s="6"/>
      <c r="H145" s="20"/>
      <c r="I145" s="12">
        <v>44600</v>
      </c>
      <c r="J145" s="31">
        <f t="shared" si="2"/>
        <v>11009127.272727272</v>
      </c>
      <c r="K145" s="31">
        <f t="shared" si="3"/>
        <v>1100912.7272727273</v>
      </c>
      <c r="L145" s="10">
        <f>1501200+5415660+5193180</f>
        <v>12110040</v>
      </c>
    </row>
    <row r="146" spans="1:12" x14ac:dyDescent="0.25">
      <c r="A146" s="8">
        <v>69</v>
      </c>
      <c r="B146" s="18" t="s">
        <v>455</v>
      </c>
      <c r="C146" s="10" t="s">
        <v>456</v>
      </c>
      <c r="D146" s="6"/>
      <c r="E146" s="6" t="s">
        <v>457</v>
      </c>
      <c r="F146" s="6" t="s">
        <v>458</v>
      </c>
      <c r="G146" s="6"/>
      <c r="H146" s="20"/>
      <c r="I146" s="12">
        <v>44600</v>
      </c>
      <c r="J146" s="31">
        <f t="shared" si="2"/>
        <v>5398045.4545454541</v>
      </c>
      <c r="K146" s="31">
        <f t="shared" si="3"/>
        <v>539804.54545454541</v>
      </c>
      <c r="L146" s="10">
        <f>700000+4469250+768600</f>
        <v>5937850</v>
      </c>
    </row>
    <row r="147" spans="1:12" x14ac:dyDescent="0.25">
      <c r="A147" s="8">
        <v>70</v>
      </c>
      <c r="B147" s="18" t="s">
        <v>459</v>
      </c>
      <c r="C147" s="10" t="s">
        <v>460</v>
      </c>
      <c r="D147" s="6"/>
      <c r="E147" s="6" t="s">
        <v>461</v>
      </c>
      <c r="F147" s="6" t="s">
        <v>343</v>
      </c>
      <c r="G147" s="6"/>
      <c r="H147" s="20"/>
      <c r="I147" s="12">
        <v>44600</v>
      </c>
      <c r="J147" s="31">
        <f t="shared" si="2"/>
        <v>2176363.6363636362</v>
      </c>
      <c r="K147" s="31">
        <f t="shared" si="3"/>
        <v>217636.36363636365</v>
      </c>
      <c r="L147" s="10">
        <f>1134000+1260000</f>
        <v>2394000</v>
      </c>
    </row>
    <row r="148" spans="1:12" x14ac:dyDescent="0.25">
      <c r="A148" s="8">
        <v>71</v>
      </c>
      <c r="B148" s="18" t="s">
        <v>462</v>
      </c>
      <c r="C148" s="10" t="s">
        <v>463</v>
      </c>
      <c r="D148" s="6"/>
      <c r="E148" s="6" t="s">
        <v>464</v>
      </c>
      <c r="F148" s="6" t="s">
        <v>332</v>
      </c>
      <c r="G148" s="6"/>
      <c r="H148" s="20"/>
      <c r="I148" s="12">
        <v>44601</v>
      </c>
      <c r="J148" s="31">
        <f t="shared" si="2"/>
        <v>1694318.1818181816</v>
      </c>
      <c r="K148" s="31">
        <f t="shared" si="3"/>
        <v>169431.81818181818</v>
      </c>
      <c r="L148" s="10">
        <v>1863750</v>
      </c>
    </row>
    <row r="149" spans="1:12" x14ac:dyDescent="0.25">
      <c r="A149" s="8">
        <v>72</v>
      </c>
      <c r="B149" s="18" t="s">
        <v>465</v>
      </c>
      <c r="C149" s="10" t="s">
        <v>466</v>
      </c>
      <c r="D149" s="6"/>
      <c r="E149" s="6" t="s">
        <v>342</v>
      </c>
      <c r="F149" s="6" t="s">
        <v>343</v>
      </c>
      <c r="G149" s="6"/>
      <c r="H149" s="20"/>
      <c r="I149" s="9">
        <v>44608</v>
      </c>
      <c r="J149" s="31">
        <f t="shared" si="2"/>
        <v>9950411.8181818165</v>
      </c>
      <c r="K149" s="31">
        <f t="shared" si="3"/>
        <v>995041.18181818165</v>
      </c>
      <c r="L149" s="10">
        <f>3812055+4567981+2565417</f>
        <v>10945453</v>
      </c>
    </row>
    <row r="150" spans="1:12" x14ac:dyDescent="0.25">
      <c r="A150" s="8">
        <v>73</v>
      </c>
      <c r="B150" s="18" t="s">
        <v>467</v>
      </c>
      <c r="C150" s="10" t="s">
        <v>468</v>
      </c>
      <c r="D150" s="6"/>
      <c r="E150" s="6" t="s">
        <v>469</v>
      </c>
      <c r="F150" s="6" t="s">
        <v>392</v>
      </c>
      <c r="G150" s="6"/>
      <c r="H150" s="20"/>
      <c r="I150" s="12">
        <v>44601</v>
      </c>
      <c r="J150" s="31">
        <f t="shared" si="2"/>
        <v>5704363.6363636358</v>
      </c>
      <c r="K150" s="31">
        <f t="shared" si="3"/>
        <v>570436.36363636365</v>
      </c>
      <c r="L150" s="10">
        <f>3137400+3137400</f>
        <v>6274800</v>
      </c>
    </row>
    <row r="151" spans="1:12" x14ac:dyDescent="0.25">
      <c r="A151" s="8">
        <v>74</v>
      </c>
      <c r="B151" s="18" t="s">
        <v>470</v>
      </c>
      <c r="C151" s="10" t="s">
        <v>471</v>
      </c>
      <c r="D151" s="6"/>
      <c r="E151" s="6" t="s">
        <v>472</v>
      </c>
      <c r="F151" s="6" t="s">
        <v>473</v>
      </c>
      <c r="G151" s="6"/>
      <c r="H151" s="20"/>
      <c r="I151" s="12">
        <v>44601</v>
      </c>
      <c r="J151" s="31">
        <f t="shared" si="2"/>
        <v>8647636.3636363633</v>
      </c>
      <c r="K151" s="31">
        <f t="shared" si="3"/>
        <v>864763.63636363635</v>
      </c>
      <c r="L151" s="10">
        <f>3137400+6375000</f>
        <v>9512400</v>
      </c>
    </row>
    <row r="152" spans="1:12" x14ac:dyDescent="0.25">
      <c r="A152" s="8">
        <v>75</v>
      </c>
      <c r="B152" s="18" t="s">
        <v>474</v>
      </c>
      <c r="C152" s="10" t="s">
        <v>475</v>
      </c>
      <c r="D152" s="6"/>
      <c r="E152" s="6" t="s">
        <v>476</v>
      </c>
      <c r="F152" s="6" t="s">
        <v>208</v>
      </c>
      <c r="G152" s="6"/>
      <c r="H152" s="20"/>
      <c r="I152" s="12">
        <v>44601</v>
      </c>
      <c r="J152" s="31">
        <f t="shared" si="2"/>
        <v>4742181.8181818174</v>
      </c>
      <c r="K152" s="31">
        <f t="shared" si="3"/>
        <v>474218.18181818177</v>
      </c>
      <c r="L152" s="10">
        <v>5216400</v>
      </c>
    </row>
    <row r="153" spans="1:12" x14ac:dyDescent="0.25">
      <c r="A153" s="8">
        <v>76</v>
      </c>
      <c r="B153" s="18" t="s">
        <v>477</v>
      </c>
      <c r="C153" s="10" t="s">
        <v>478</v>
      </c>
      <c r="D153" s="6"/>
      <c r="E153" s="6" t="s">
        <v>342</v>
      </c>
      <c r="F153" s="6" t="s">
        <v>237</v>
      </c>
      <c r="G153" s="6"/>
      <c r="H153" s="20"/>
      <c r="I153" s="12">
        <v>44601</v>
      </c>
      <c r="J153" s="31">
        <f t="shared" si="2"/>
        <v>117818.18181818181</v>
      </c>
      <c r="K153" s="31">
        <f t="shared" si="3"/>
        <v>11781.818181818182</v>
      </c>
      <c r="L153" s="10">
        <v>129600</v>
      </c>
    </row>
    <row r="154" spans="1:12" x14ac:dyDescent="0.25">
      <c r="A154" s="8">
        <v>77</v>
      </c>
      <c r="B154" s="18" t="s">
        <v>479</v>
      </c>
      <c r="C154" s="10" t="s">
        <v>480</v>
      </c>
      <c r="D154" s="6"/>
      <c r="E154" s="6" t="s">
        <v>481</v>
      </c>
      <c r="F154" s="6" t="s">
        <v>350</v>
      </c>
      <c r="G154" s="6"/>
      <c r="H154" s="20"/>
      <c r="I154" s="12">
        <v>44601</v>
      </c>
      <c r="J154" s="31">
        <f t="shared" si="2"/>
        <v>8320534.5454545449</v>
      </c>
      <c r="K154" s="31">
        <f t="shared" si="3"/>
        <v>832053.45454545459</v>
      </c>
      <c r="L154" s="10">
        <f>5442150+3612000+98438</f>
        <v>9152588</v>
      </c>
    </row>
    <row r="155" spans="1:12" x14ac:dyDescent="0.25">
      <c r="A155" s="8">
        <v>78</v>
      </c>
      <c r="B155" s="18" t="s">
        <v>482</v>
      </c>
      <c r="C155" s="10" t="s">
        <v>483</v>
      </c>
      <c r="D155" s="6"/>
      <c r="E155" s="6" t="s">
        <v>349</v>
      </c>
      <c r="F155" s="6" t="s">
        <v>350</v>
      </c>
      <c r="G155" s="6"/>
      <c r="H155" s="20"/>
      <c r="I155" s="12">
        <v>44601</v>
      </c>
      <c r="J155" s="31">
        <f t="shared" si="2"/>
        <v>2318909.0909090908</v>
      </c>
      <c r="K155" s="31">
        <f t="shared" si="3"/>
        <v>231890.90909090909</v>
      </c>
      <c r="L155" s="10">
        <f>1519700+1031100</f>
        <v>2550800</v>
      </c>
    </row>
    <row r="156" spans="1:12" x14ac:dyDescent="0.25">
      <c r="A156" s="8">
        <v>79</v>
      </c>
      <c r="B156" s="18" t="s">
        <v>484</v>
      </c>
      <c r="C156" s="10" t="s">
        <v>485</v>
      </c>
      <c r="D156" s="6"/>
      <c r="E156" s="6" t="s">
        <v>486</v>
      </c>
      <c r="F156" s="6" t="s">
        <v>487</v>
      </c>
      <c r="G156" s="6"/>
      <c r="H156" s="20"/>
      <c r="I156" s="12">
        <v>44601</v>
      </c>
      <c r="J156" s="31">
        <f t="shared" si="2"/>
        <v>2052272.7272727271</v>
      </c>
      <c r="K156" s="31">
        <f t="shared" si="3"/>
        <v>205227.27272727271</v>
      </c>
      <c r="L156" s="10">
        <v>2257500</v>
      </c>
    </row>
    <row r="157" spans="1:12" x14ac:dyDescent="0.25">
      <c r="A157" s="8">
        <v>80</v>
      </c>
      <c r="B157" s="18" t="s">
        <v>488</v>
      </c>
      <c r="C157" s="10" t="s">
        <v>489</v>
      </c>
      <c r="D157" s="6"/>
      <c r="E157" s="6" t="s">
        <v>490</v>
      </c>
      <c r="F157" s="6" t="s">
        <v>491</v>
      </c>
      <c r="G157" s="6"/>
      <c r="H157" s="20"/>
      <c r="I157" s="12">
        <v>44601</v>
      </c>
      <c r="J157" s="31">
        <f t="shared" si="2"/>
        <v>5069618.1818181816</v>
      </c>
      <c r="K157" s="31">
        <f t="shared" si="3"/>
        <v>506961.81818181818</v>
      </c>
      <c r="L157" s="10">
        <f>1166400+1601100+2809080</f>
        <v>5576580</v>
      </c>
    </row>
    <row r="158" spans="1:12" x14ac:dyDescent="0.25">
      <c r="A158" s="8">
        <v>81</v>
      </c>
      <c r="B158" s="18" t="s">
        <v>492</v>
      </c>
      <c r="C158" s="10" t="s">
        <v>493</v>
      </c>
      <c r="D158" s="6"/>
      <c r="E158" s="6" t="s">
        <v>494</v>
      </c>
      <c r="F158" s="6" t="s">
        <v>495</v>
      </c>
      <c r="G158" s="6"/>
      <c r="H158" s="20"/>
      <c r="I158" s="12">
        <v>44601</v>
      </c>
      <c r="J158" s="31">
        <f t="shared" si="2"/>
        <v>6682931.8181818174</v>
      </c>
      <c r="K158" s="31">
        <f t="shared" si="3"/>
        <v>668293.18181818177</v>
      </c>
      <c r="L158" s="10">
        <f>3276000+2069725+2005500</f>
        <v>7351225</v>
      </c>
    </row>
    <row r="159" spans="1:12" x14ac:dyDescent="0.25">
      <c r="A159" s="8">
        <v>82</v>
      </c>
      <c r="B159" s="18" t="s">
        <v>496</v>
      </c>
      <c r="C159" s="10" t="s">
        <v>497</v>
      </c>
      <c r="D159" s="6"/>
      <c r="E159" s="6" t="s">
        <v>498</v>
      </c>
      <c r="F159" s="6" t="s">
        <v>495</v>
      </c>
      <c r="G159" s="6"/>
      <c r="H159" s="20"/>
      <c r="I159" s="12">
        <v>44601</v>
      </c>
      <c r="J159" s="31">
        <f t="shared" si="2"/>
        <v>1191272.7272727271</v>
      </c>
      <c r="K159" s="31">
        <f t="shared" si="3"/>
        <v>119127.27272727271</v>
      </c>
      <c r="L159" s="10">
        <v>1310400</v>
      </c>
    </row>
    <row r="160" spans="1:12" x14ac:dyDescent="0.25">
      <c r="A160" s="8">
        <v>83</v>
      </c>
      <c r="B160" s="18" t="s">
        <v>499</v>
      </c>
      <c r="C160" s="10" t="s">
        <v>500</v>
      </c>
      <c r="D160" s="6"/>
      <c r="E160" s="6" t="s">
        <v>501</v>
      </c>
      <c r="F160" s="6" t="s">
        <v>473</v>
      </c>
      <c r="G160" s="6"/>
      <c r="H160" s="20"/>
      <c r="I160" s="9">
        <v>44602</v>
      </c>
      <c r="J160" s="31">
        <f t="shared" si="2"/>
        <v>964799.99999999988</v>
      </c>
      <c r="K160" s="31">
        <f t="shared" si="3"/>
        <v>96480</v>
      </c>
      <c r="L160" s="10">
        <v>1061280</v>
      </c>
    </row>
    <row r="161" spans="1:12" x14ac:dyDescent="0.25">
      <c r="A161" s="8">
        <v>84</v>
      </c>
      <c r="B161" s="18" t="s">
        <v>502</v>
      </c>
      <c r="C161" s="10" t="s">
        <v>503</v>
      </c>
      <c r="D161" s="6"/>
      <c r="E161" s="6" t="s">
        <v>504</v>
      </c>
      <c r="F161" s="6" t="s">
        <v>458</v>
      </c>
      <c r="G161" s="6"/>
      <c r="H161" s="20"/>
      <c r="I161" s="9">
        <v>44602</v>
      </c>
      <c r="J161" s="31">
        <f t="shared" si="2"/>
        <v>3819090.9090909087</v>
      </c>
      <c r="K161" s="31">
        <f t="shared" si="3"/>
        <v>381909.09090909088</v>
      </c>
      <c r="L161" s="10">
        <f>1701000+2500000</f>
        <v>4201000</v>
      </c>
    </row>
    <row r="162" spans="1:12" x14ac:dyDescent="0.25">
      <c r="A162" s="8">
        <v>85</v>
      </c>
      <c r="B162" s="18" t="s">
        <v>505</v>
      </c>
      <c r="C162" s="10" t="s">
        <v>506</v>
      </c>
      <c r="D162" s="6"/>
      <c r="E162" s="6" t="s">
        <v>507</v>
      </c>
      <c r="F162" s="6" t="s">
        <v>437</v>
      </c>
      <c r="G162" s="6"/>
      <c r="H162" s="20"/>
      <c r="I162" s="12">
        <v>44602</v>
      </c>
      <c r="J162" s="31">
        <f t="shared" si="2"/>
        <v>173290.90909090909</v>
      </c>
      <c r="K162" s="31">
        <f t="shared" si="3"/>
        <v>17329.090909090908</v>
      </c>
      <c r="L162" s="10">
        <v>190620</v>
      </c>
    </row>
    <row r="163" spans="1:12" x14ac:dyDescent="0.25">
      <c r="A163" s="8">
        <v>86</v>
      </c>
      <c r="B163" s="18" t="s">
        <v>508</v>
      </c>
      <c r="C163" s="10" t="s">
        <v>700</v>
      </c>
      <c r="D163" s="6"/>
      <c r="E163" s="6" t="s">
        <v>509</v>
      </c>
      <c r="F163" s="6" t="s">
        <v>346</v>
      </c>
      <c r="G163" s="6"/>
      <c r="H163" s="20"/>
      <c r="I163" s="12">
        <v>44603</v>
      </c>
      <c r="J163" s="31">
        <f t="shared" si="2"/>
        <v>37818181.818181813</v>
      </c>
      <c r="K163" s="31">
        <f t="shared" si="3"/>
        <v>3781818.1818181816</v>
      </c>
      <c r="L163" s="10">
        <f>1001700+11038000+29560300</f>
        <v>41600000</v>
      </c>
    </row>
    <row r="164" spans="1:12" x14ac:dyDescent="0.25">
      <c r="A164" s="8">
        <v>87</v>
      </c>
      <c r="B164" s="18" t="s">
        <v>510</v>
      </c>
      <c r="C164" s="10" t="s">
        <v>511</v>
      </c>
      <c r="D164" s="6"/>
      <c r="E164" s="6" t="s">
        <v>512</v>
      </c>
      <c r="F164" s="6" t="s">
        <v>388</v>
      </c>
      <c r="G164" s="6"/>
      <c r="H164" s="20"/>
      <c r="I164" s="12">
        <v>44603</v>
      </c>
      <c r="J164" s="31">
        <f t="shared" si="2"/>
        <v>2571545.4545454541</v>
      </c>
      <c r="K164" s="31">
        <f t="shared" si="3"/>
        <v>257154.54545454541</v>
      </c>
      <c r="L164" s="10">
        <f>1524600+541800+762300</f>
        <v>2828700</v>
      </c>
    </row>
    <row r="165" spans="1:12" x14ac:dyDescent="0.25">
      <c r="A165" s="8">
        <v>88</v>
      </c>
      <c r="B165" s="18" t="s">
        <v>513</v>
      </c>
      <c r="C165" s="10" t="s">
        <v>514</v>
      </c>
      <c r="D165" s="6"/>
      <c r="E165" s="6" t="s">
        <v>515</v>
      </c>
      <c r="F165" s="6" t="s">
        <v>458</v>
      </c>
      <c r="G165" s="6"/>
      <c r="H165" s="20"/>
      <c r="I165" s="12">
        <v>44603</v>
      </c>
      <c r="J165" s="31">
        <f t="shared" si="2"/>
        <v>3120909.0909090908</v>
      </c>
      <c r="K165" s="31">
        <f t="shared" si="3"/>
        <v>312090.90909090912</v>
      </c>
      <c r="L165" s="10">
        <f>2412400+1020600</f>
        <v>3433000</v>
      </c>
    </row>
    <row r="166" spans="1:12" x14ac:dyDescent="0.25">
      <c r="A166" s="8">
        <v>89</v>
      </c>
      <c r="B166" s="18" t="s">
        <v>516</v>
      </c>
      <c r="C166" s="10" t="s">
        <v>517</v>
      </c>
      <c r="D166" s="6"/>
      <c r="E166" s="6" t="s">
        <v>380</v>
      </c>
      <c r="F166" s="6" t="s">
        <v>231</v>
      </c>
      <c r="G166" s="6"/>
      <c r="H166" s="20"/>
      <c r="I166" s="12">
        <v>44603</v>
      </c>
      <c r="J166" s="31">
        <f t="shared" si="2"/>
        <v>17153781.818181816</v>
      </c>
      <c r="K166" s="31">
        <f t="shared" si="3"/>
        <v>1715378.1818181816</v>
      </c>
      <c r="L166" s="10">
        <f>2625000+13184160+3060000</f>
        <v>18869160</v>
      </c>
    </row>
    <row r="167" spans="1:12" x14ac:dyDescent="0.25">
      <c r="A167" s="8">
        <v>90</v>
      </c>
      <c r="B167" s="18" t="s">
        <v>518</v>
      </c>
      <c r="C167" s="10" t="s">
        <v>519</v>
      </c>
      <c r="D167" s="6"/>
      <c r="E167" s="6" t="s">
        <v>520</v>
      </c>
      <c r="F167" s="6" t="s">
        <v>231</v>
      </c>
      <c r="G167" s="6"/>
      <c r="H167" s="20"/>
      <c r="I167" s="12">
        <v>44603</v>
      </c>
      <c r="J167" s="31">
        <f t="shared" si="2"/>
        <v>398618.18181818177</v>
      </c>
      <c r="K167" s="31">
        <f t="shared" si="3"/>
        <v>39861.818181818177</v>
      </c>
      <c r="L167" s="10">
        <v>438480</v>
      </c>
    </row>
    <row r="168" spans="1:12" x14ac:dyDescent="0.25">
      <c r="A168" s="8">
        <v>91</v>
      </c>
      <c r="B168" s="18" t="s">
        <v>521</v>
      </c>
      <c r="C168" s="10" t="s">
        <v>522</v>
      </c>
      <c r="D168" s="6"/>
      <c r="E168" s="6" t="s">
        <v>523</v>
      </c>
      <c r="F168" s="6" t="s">
        <v>451</v>
      </c>
      <c r="G168" s="6"/>
      <c r="H168" s="20"/>
      <c r="I168" s="12">
        <v>44604</v>
      </c>
      <c r="J168" s="31">
        <f t="shared" si="2"/>
        <v>1268127.2727272727</v>
      </c>
      <c r="K168" s="31">
        <f t="shared" si="3"/>
        <v>126812.72727272728</v>
      </c>
      <c r="L168" s="10">
        <f>184800+1210140</f>
        <v>1394940</v>
      </c>
    </row>
    <row r="169" spans="1:12" x14ac:dyDescent="0.25">
      <c r="A169" s="8">
        <v>92</v>
      </c>
      <c r="B169" s="18" t="s">
        <v>524</v>
      </c>
      <c r="C169" s="10" t="s">
        <v>525</v>
      </c>
      <c r="D169" s="6"/>
      <c r="E169" s="6" t="s">
        <v>526</v>
      </c>
      <c r="F169" s="6" t="s">
        <v>451</v>
      </c>
      <c r="G169" s="6"/>
      <c r="H169" s="20"/>
      <c r="I169" s="12">
        <v>44604</v>
      </c>
      <c r="J169" s="31">
        <f t="shared" si="2"/>
        <v>2634709.0909090908</v>
      </c>
      <c r="K169" s="31">
        <f t="shared" si="3"/>
        <v>263470.90909090912</v>
      </c>
      <c r="L169" s="10">
        <f>2233980+664200</f>
        <v>2898180</v>
      </c>
    </row>
    <row r="170" spans="1:12" x14ac:dyDescent="0.25">
      <c r="A170" s="8">
        <v>93</v>
      </c>
      <c r="B170" s="18" t="s">
        <v>527</v>
      </c>
      <c r="C170" s="10" t="s">
        <v>528</v>
      </c>
      <c r="D170" s="6"/>
      <c r="E170" s="6" t="s">
        <v>529</v>
      </c>
      <c r="F170" s="6" t="s">
        <v>437</v>
      </c>
      <c r="G170" s="6"/>
      <c r="H170" s="20"/>
      <c r="I170" s="12">
        <v>44604</v>
      </c>
      <c r="J170" s="31">
        <f t="shared" si="2"/>
        <v>2658469.0909090908</v>
      </c>
      <c r="K170" s="31">
        <f t="shared" si="3"/>
        <v>265846.90909090912</v>
      </c>
      <c r="L170" s="10">
        <f>1064700+1859616</f>
        <v>2924316</v>
      </c>
    </row>
    <row r="171" spans="1:12" x14ac:dyDescent="0.25">
      <c r="A171" s="8">
        <v>94</v>
      </c>
      <c r="B171" s="18" t="s">
        <v>530</v>
      </c>
      <c r="C171" s="10" t="s">
        <v>531</v>
      </c>
      <c r="D171" s="6"/>
      <c r="E171" s="6" t="s">
        <v>345</v>
      </c>
      <c r="F171" s="6" t="s">
        <v>346</v>
      </c>
      <c r="G171" s="6"/>
      <c r="H171" s="20"/>
      <c r="I171" s="12">
        <v>44606</v>
      </c>
      <c r="J171" s="31">
        <f t="shared" si="2"/>
        <v>34929204.545454539</v>
      </c>
      <c r="K171" s="31">
        <f t="shared" si="3"/>
        <v>3492920.4545454541</v>
      </c>
      <c r="L171" s="10">
        <f>16859325+10185000+11377800</f>
        <v>38422125</v>
      </c>
    </row>
    <row r="172" spans="1:12" x14ac:dyDescent="0.25">
      <c r="A172" s="8">
        <v>95</v>
      </c>
      <c r="B172" s="18" t="s">
        <v>532</v>
      </c>
      <c r="C172" s="23" t="s">
        <v>533</v>
      </c>
      <c r="D172" s="19"/>
      <c r="E172" s="11" t="s">
        <v>534</v>
      </c>
      <c r="F172" s="11" t="s">
        <v>388</v>
      </c>
      <c r="G172" s="11"/>
      <c r="H172" s="20"/>
      <c r="I172" s="13">
        <v>44606</v>
      </c>
      <c r="J172" s="32">
        <f t="shared" si="2"/>
        <v>1149709.0909090908</v>
      </c>
      <c r="K172" s="32">
        <f t="shared" si="3"/>
        <v>114970.90909090909</v>
      </c>
      <c r="L172" s="10">
        <v>1264680</v>
      </c>
    </row>
    <row r="173" spans="1:12" x14ac:dyDescent="0.25">
      <c r="A173" s="8">
        <v>96</v>
      </c>
      <c r="B173" s="18" t="s">
        <v>535</v>
      </c>
      <c r="C173" s="10" t="s">
        <v>536</v>
      </c>
      <c r="D173" s="6"/>
      <c r="E173" s="6" t="s">
        <v>537</v>
      </c>
      <c r="F173" s="6" t="s">
        <v>263</v>
      </c>
      <c r="G173" s="6"/>
      <c r="H173" s="20"/>
      <c r="I173" s="12">
        <v>44606</v>
      </c>
      <c r="J173" s="31">
        <f t="shared" si="2"/>
        <v>7622727.2727272725</v>
      </c>
      <c r="K173" s="31">
        <f t="shared" si="3"/>
        <v>762272.72727272729</v>
      </c>
      <c r="L173" s="10">
        <v>8385000</v>
      </c>
    </row>
    <row r="174" spans="1:12" x14ac:dyDescent="0.25">
      <c r="A174" s="8">
        <v>97</v>
      </c>
      <c r="B174" s="18" t="s">
        <v>538</v>
      </c>
      <c r="C174" s="10" t="s">
        <v>539</v>
      </c>
      <c r="D174" s="6"/>
      <c r="E174" s="6" t="s">
        <v>540</v>
      </c>
      <c r="F174" s="6" t="s">
        <v>354</v>
      </c>
      <c r="G174" s="6"/>
      <c r="H174" s="20"/>
      <c r="I174" s="12">
        <v>44606</v>
      </c>
      <c r="J174" s="31">
        <f t="shared" si="2"/>
        <v>8354978.1818181807</v>
      </c>
      <c r="K174" s="31">
        <f t="shared" si="3"/>
        <v>835497.81818181812</v>
      </c>
      <c r="L174" s="10">
        <f>4039764+503100+4647612</f>
        <v>9190476</v>
      </c>
    </row>
    <row r="175" spans="1:12" x14ac:dyDescent="0.25">
      <c r="A175" s="8">
        <v>98</v>
      </c>
      <c r="B175" s="18" t="s">
        <v>541</v>
      </c>
      <c r="C175" s="10" t="s">
        <v>542</v>
      </c>
      <c r="D175" s="6"/>
      <c r="E175" s="6" t="s">
        <v>543</v>
      </c>
      <c r="F175" s="6" t="s">
        <v>473</v>
      </c>
      <c r="G175" s="6"/>
      <c r="H175" s="20"/>
      <c r="I175" s="12">
        <v>44607</v>
      </c>
      <c r="J175" s="31">
        <f t="shared" si="2"/>
        <v>1096000</v>
      </c>
      <c r="K175" s="31">
        <f t="shared" si="3"/>
        <v>109600</v>
      </c>
      <c r="L175" s="10">
        <v>1205600</v>
      </c>
    </row>
    <row r="176" spans="1:12" x14ac:dyDescent="0.25">
      <c r="A176" s="8">
        <v>99</v>
      </c>
      <c r="B176" s="18" t="s">
        <v>544</v>
      </c>
      <c r="C176" s="10" t="s">
        <v>545</v>
      </c>
      <c r="D176" s="6"/>
      <c r="E176" s="6" t="s">
        <v>546</v>
      </c>
      <c r="F176" s="6" t="s">
        <v>208</v>
      </c>
      <c r="G176" s="6"/>
      <c r="H176" s="20"/>
      <c r="I176" s="12">
        <v>44607</v>
      </c>
      <c r="J176" s="31">
        <f t="shared" si="2"/>
        <v>1090909.0909090908</v>
      </c>
      <c r="K176" s="31">
        <f t="shared" si="3"/>
        <v>109090.90909090909</v>
      </c>
      <c r="L176" s="10">
        <v>1200000</v>
      </c>
    </row>
    <row r="177" spans="1:12" x14ac:dyDescent="0.25">
      <c r="A177" s="8">
        <v>100</v>
      </c>
      <c r="B177" s="18" t="s">
        <v>547</v>
      </c>
      <c r="C177" s="10" t="s">
        <v>548</v>
      </c>
      <c r="D177" s="6"/>
      <c r="E177" s="6" t="s">
        <v>549</v>
      </c>
      <c r="F177" s="6" t="s">
        <v>550</v>
      </c>
      <c r="G177" s="6"/>
      <c r="H177" s="20"/>
      <c r="I177" s="12">
        <v>44607</v>
      </c>
      <c r="J177" s="31">
        <f t="shared" si="2"/>
        <v>2356363.6363636362</v>
      </c>
      <c r="K177" s="31">
        <f t="shared" si="3"/>
        <v>235636.36363636365</v>
      </c>
      <c r="L177" s="10">
        <v>2592000</v>
      </c>
    </row>
    <row r="178" spans="1:12" x14ac:dyDescent="0.25">
      <c r="A178" s="8">
        <v>101</v>
      </c>
      <c r="B178" s="18" t="s">
        <v>551</v>
      </c>
      <c r="C178" s="10" t="s">
        <v>552</v>
      </c>
      <c r="D178" s="6"/>
      <c r="E178" s="6" t="s">
        <v>553</v>
      </c>
      <c r="F178" s="6" t="s">
        <v>332</v>
      </c>
      <c r="G178" s="6"/>
      <c r="H178" s="20"/>
      <c r="I178" s="12">
        <v>44608</v>
      </c>
      <c r="J178" s="31">
        <f t="shared" si="2"/>
        <v>12402154.545454545</v>
      </c>
      <c r="K178" s="31">
        <f t="shared" si="3"/>
        <v>1240215.4545454546</v>
      </c>
      <c r="L178" s="10">
        <f>1676750+1757700+10207920</f>
        <v>13642370</v>
      </c>
    </row>
    <row r="179" spans="1:12" x14ac:dyDescent="0.25">
      <c r="A179" s="8">
        <v>102</v>
      </c>
      <c r="B179" s="18" t="s">
        <v>554</v>
      </c>
      <c r="C179" s="10" t="s">
        <v>555</v>
      </c>
      <c r="D179" s="6"/>
      <c r="E179" s="6" t="s">
        <v>556</v>
      </c>
      <c r="F179" s="6" t="s">
        <v>354</v>
      </c>
      <c r="G179" s="6"/>
      <c r="H179" s="20"/>
      <c r="I179" s="12">
        <v>44608</v>
      </c>
      <c r="J179" s="31">
        <f t="shared" si="2"/>
        <v>2318181.8181818179</v>
      </c>
      <c r="K179" s="31">
        <f t="shared" si="3"/>
        <v>231818.18181818179</v>
      </c>
      <c r="L179" s="10">
        <f>1650000+900000</f>
        <v>2550000</v>
      </c>
    </row>
    <row r="180" spans="1:12" x14ac:dyDescent="0.25">
      <c r="A180" s="8">
        <v>103</v>
      </c>
      <c r="B180" s="18" t="s">
        <v>557</v>
      </c>
      <c r="C180" s="10" t="s">
        <v>558</v>
      </c>
      <c r="D180" s="6"/>
      <c r="E180" s="6" t="s">
        <v>342</v>
      </c>
      <c r="F180" s="6" t="s">
        <v>487</v>
      </c>
      <c r="G180" s="6"/>
      <c r="H180" s="20"/>
      <c r="I180" s="12">
        <v>44613</v>
      </c>
      <c r="J180" s="31">
        <f t="shared" si="2"/>
        <v>535500</v>
      </c>
      <c r="K180" s="31">
        <f t="shared" si="3"/>
        <v>53550</v>
      </c>
      <c r="L180" s="10">
        <v>589050</v>
      </c>
    </row>
    <row r="181" spans="1:12" x14ac:dyDescent="0.25">
      <c r="A181" s="8">
        <v>104</v>
      </c>
      <c r="B181" s="18" t="s">
        <v>559</v>
      </c>
      <c r="C181" s="10" t="s">
        <v>560</v>
      </c>
      <c r="D181" s="6"/>
      <c r="E181" s="6" t="s">
        <v>561</v>
      </c>
      <c r="F181" s="6" t="s">
        <v>346</v>
      </c>
      <c r="G181" s="6"/>
      <c r="H181" s="20"/>
      <c r="I181" s="12">
        <v>44609</v>
      </c>
      <c r="J181" s="31">
        <f t="shared" si="2"/>
        <v>7693636.3636363633</v>
      </c>
      <c r="K181" s="31">
        <f t="shared" si="3"/>
        <v>769363.63636363635</v>
      </c>
      <c r="L181" s="10">
        <v>8463000</v>
      </c>
    </row>
    <row r="182" spans="1:12" x14ac:dyDescent="0.25">
      <c r="A182" s="8">
        <v>105</v>
      </c>
      <c r="B182" s="18" t="s">
        <v>562</v>
      </c>
      <c r="C182" s="10" t="s">
        <v>563</v>
      </c>
      <c r="D182" s="6"/>
      <c r="E182" s="6" t="s">
        <v>564</v>
      </c>
      <c r="F182" s="6" t="s">
        <v>565</v>
      </c>
      <c r="G182" s="6"/>
      <c r="H182" s="20"/>
      <c r="I182" s="12">
        <v>44609</v>
      </c>
      <c r="J182" s="31">
        <f t="shared" si="2"/>
        <v>22363636.363636363</v>
      </c>
      <c r="K182" s="31">
        <f t="shared" si="3"/>
        <v>2236363.6363636362</v>
      </c>
      <c r="L182" s="10">
        <f>12300000+12300000</f>
        <v>24600000</v>
      </c>
    </row>
    <row r="183" spans="1:12" x14ac:dyDescent="0.25">
      <c r="A183" s="8">
        <v>106</v>
      </c>
      <c r="B183" s="18" t="s">
        <v>566</v>
      </c>
      <c r="C183" s="23" t="s">
        <v>567</v>
      </c>
      <c r="D183" s="19"/>
      <c r="E183" s="11" t="s">
        <v>568</v>
      </c>
      <c r="F183" s="11" t="s">
        <v>346</v>
      </c>
      <c r="G183" s="11"/>
      <c r="H183" s="20"/>
      <c r="I183" s="13">
        <v>44609</v>
      </c>
      <c r="J183" s="32">
        <f t="shared" si="2"/>
        <v>20988386.363636363</v>
      </c>
      <c r="K183" s="32">
        <f t="shared" si="3"/>
        <v>2098838.6363636362</v>
      </c>
      <c r="L183" s="10">
        <f>11409300+7765625+3912300</f>
        <v>23087225</v>
      </c>
    </row>
    <row r="184" spans="1:12" x14ac:dyDescent="0.25">
      <c r="A184" s="8">
        <v>107</v>
      </c>
      <c r="B184" s="18" t="s">
        <v>569</v>
      </c>
      <c r="C184" s="10" t="s">
        <v>570</v>
      </c>
      <c r="D184" s="6"/>
      <c r="E184" s="6" t="s">
        <v>571</v>
      </c>
      <c r="F184" s="6" t="s">
        <v>358</v>
      </c>
      <c r="G184" s="6"/>
      <c r="H184" s="20"/>
      <c r="I184" s="12">
        <v>44609</v>
      </c>
      <c r="J184" s="31">
        <f t="shared" si="2"/>
        <v>8421120</v>
      </c>
      <c r="K184" s="31">
        <f t="shared" si="3"/>
        <v>842112</v>
      </c>
      <c r="L184" s="10">
        <f>2291040+3219840+3752352</f>
        <v>9263232</v>
      </c>
    </row>
    <row r="185" spans="1:12" x14ac:dyDescent="0.25">
      <c r="A185" s="8">
        <v>108</v>
      </c>
      <c r="B185" s="18" t="s">
        <v>572</v>
      </c>
      <c r="C185" s="10" t="s">
        <v>573</v>
      </c>
      <c r="D185" s="6"/>
      <c r="E185" s="6" t="s">
        <v>574</v>
      </c>
      <c r="F185" s="6" t="s">
        <v>575</v>
      </c>
      <c r="G185" s="6"/>
      <c r="H185" s="20"/>
      <c r="I185" s="12">
        <v>44613</v>
      </c>
      <c r="J185" s="31">
        <f t="shared" si="2"/>
        <v>357954.54545454541</v>
      </c>
      <c r="K185" s="31">
        <f t="shared" si="3"/>
        <v>35795.454545454544</v>
      </c>
      <c r="L185" s="10">
        <v>393750</v>
      </c>
    </row>
    <row r="186" spans="1:12" x14ac:dyDescent="0.25">
      <c r="A186" s="8">
        <v>109</v>
      </c>
      <c r="B186" s="18" t="s">
        <v>576</v>
      </c>
      <c r="C186" s="10" t="s">
        <v>577</v>
      </c>
      <c r="D186" s="6"/>
      <c r="E186" s="6" t="s">
        <v>353</v>
      </c>
      <c r="F186" s="6" t="s">
        <v>354</v>
      </c>
      <c r="G186" s="6"/>
      <c r="H186" s="20"/>
      <c r="I186" s="12">
        <v>44609</v>
      </c>
      <c r="J186" s="31">
        <f t="shared" si="2"/>
        <v>9109803.6363636348</v>
      </c>
      <c r="K186" s="31">
        <f t="shared" si="3"/>
        <v>910980.36363636353</v>
      </c>
      <c r="L186" s="10">
        <f>5120784+3675000+1225000</f>
        <v>10020784</v>
      </c>
    </row>
    <row r="187" spans="1:12" x14ac:dyDescent="0.25">
      <c r="A187" s="8">
        <v>110</v>
      </c>
      <c r="B187" s="18" t="s">
        <v>578</v>
      </c>
      <c r="C187" s="10" t="s">
        <v>579</v>
      </c>
      <c r="D187" s="6"/>
      <c r="E187" s="6" t="s">
        <v>580</v>
      </c>
      <c r="F187" s="6" t="s">
        <v>581</v>
      </c>
      <c r="G187" s="6"/>
      <c r="H187" s="20"/>
      <c r="I187" s="12">
        <v>44613</v>
      </c>
      <c r="J187" s="31">
        <f t="shared" si="2"/>
        <v>12677636.363636363</v>
      </c>
      <c r="K187" s="31">
        <f t="shared" si="3"/>
        <v>1267763.6363636365</v>
      </c>
      <c r="L187" s="10">
        <f>3005000+9401400+1539000</f>
        <v>13945400</v>
      </c>
    </row>
    <row r="188" spans="1:12" x14ac:dyDescent="0.25">
      <c r="A188" s="8">
        <v>111</v>
      </c>
      <c r="B188" s="18" t="s">
        <v>582</v>
      </c>
      <c r="C188" s="10" t="s">
        <v>583</v>
      </c>
      <c r="D188" s="6"/>
      <c r="E188" s="6" t="s">
        <v>357</v>
      </c>
      <c r="F188" s="6" t="s">
        <v>358</v>
      </c>
      <c r="G188" s="6"/>
      <c r="H188" s="20"/>
      <c r="I188" s="12">
        <v>44609</v>
      </c>
      <c r="J188" s="31">
        <f t="shared" si="2"/>
        <v>5144989.0909090908</v>
      </c>
      <c r="K188" s="31">
        <f t="shared" si="3"/>
        <v>514498.90909090912</v>
      </c>
      <c r="L188" s="10">
        <f>4694568+964920</f>
        <v>5659488</v>
      </c>
    </row>
    <row r="189" spans="1:12" x14ac:dyDescent="0.25">
      <c r="A189" s="14">
        <v>112</v>
      </c>
      <c r="B189" s="24" t="s">
        <v>584</v>
      </c>
      <c r="C189" s="17" t="s">
        <v>585</v>
      </c>
      <c r="D189" s="15"/>
      <c r="E189" s="15" t="s">
        <v>586</v>
      </c>
      <c r="F189" s="15" t="s">
        <v>437</v>
      </c>
      <c r="G189" s="15"/>
      <c r="H189" s="20"/>
      <c r="I189" s="16">
        <v>44613</v>
      </c>
      <c r="J189" s="33">
        <f t="shared" si="2"/>
        <v>2022463.6363636362</v>
      </c>
      <c r="K189" s="33">
        <f t="shared" si="3"/>
        <v>202246.36363636365</v>
      </c>
      <c r="L189" s="17">
        <v>2224710</v>
      </c>
    </row>
    <row r="190" spans="1:12" x14ac:dyDescent="0.25">
      <c r="A190" s="8">
        <v>113</v>
      </c>
      <c r="B190" s="18" t="s">
        <v>587</v>
      </c>
      <c r="C190" s="10" t="s">
        <v>588</v>
      </c>
      <c r="D190" s="6"/>
      <c r="E190" s="6" t="s">
        <v>589</v>
      </c>
      <c r="F190" s="6" t="s">
        <v>354</v>
      </c>
      <c r="G190" s="6"/>
      <c r="H190" s="20"/>
      <c r="I190" s="12">
        <v>44610</v>
      </c>
      <c r="J190" s="31">
        <f t="shared" si="2"/>
        <v>937363.63636363624</v>
      </c>
      <c r="K190" s="31">
        <f t="shared" si="3"/>
        <v>93736.363636363632</v>
      </c>
      <c r="L190" s="10">
        <f>896640+134460</f>
        <v>1031100</v>
      </c>
    </row>
    <row r="191" spans="1:12" x14ac:dyDescent="0.25">
      <c r="A191" s="8">
        <v>114</v>
      </c>
      <c r="B191" s="18" t="s">
        <v>590</v>
      </c>
      <c r="C191" s="10" t="s">
        <v>591</v>
      </c>
      <c r="D191" s="6"/>
      <c r="E191" s="6" t="s">
        <v>342</v>
      </c>
      <c r="F191" s="6" t="s">
        <v>592</v>
      </c>
      <c r="G191" s="6"/>
      <c r="H191" s="20"/>
      <c r="I191" s="12">
        <v>44610</v>
      </c>
      <c r="J191" s="31">
        <f t="shared" si="2"/>
        <v>127636.36363636363</v>
      </c>
      <c r="K191" s="31">
        <f t="shared" si="3"/>
        <v>12763.636363636364</v>
      </c>
      <c r="L191" s="10">
        <v>140400</v>
      </c>
    </row>
    <row r="192" spans="1:12" x14ac:dyDescent="0.25">
      <c r="A192" s="8">
        <v>115</v>
      </c>
      <c r="B192" s="18" t="s">
        <v>593</v>
      </c>
      <c r="C192" s="10" t="s">
        <v>594</v>
      </c>
      <c r="D192" s="6"/>
      <c r="E192" s="6" t="s">
        <v>595</v>
      </c>
      <c r="F192" s="6" t="s">
        <v>596</v>
      </c>
      <c r="G192" s="6"/>
      <c r="H192" s="20"/>
      <c r="I192" s="12">
        <v>44610</v>
      </c>
      <c r="J192" s="31">
        <f t="shared" si="2"/>
        <v>1080000</v>
      </c>
      <c r="K192" s="31">
        <f t="shared" si="3"/>
        <v>108000</v>
      </c>
      <c r="L192" s="10">
        <v>1188000</v>
      </c>
    </row>
    <row r="193" spans="1:12" x14ac:dyDescent="0.25">
      <c r="A193" s="8">
        <v>116</v>
      </c>
      <c r="B193" s="18" t="s">
        <v>597</v>
      </c>
      <c r="C193" s="10" t="s">
        <v>598</v>
      </c>
      <c r="D193" s="6"/>
      <c r="E193" s="6" t="s">
        <v>599</v>
      </c>
      <c r="F193" s="6" t="s">
        <v>424</v>
      </c>
      <c r="G193" s="6"/>
      <c r="H193" s="20"/>
      <c r="I193" s="12">
        <v>44611</v>
      </c>
      <c r="J193" s="31">
        <f t="shared" si="2"/>
        <v>2768181.8181818179</v>
      </c>
      <c r="K193" s="31">
        <f t="shared" si="3"/>
        <v>276818.18181818182</v>
      </c>
      <c r="L193" s="10">
        <v>3045000</v>
      </c>
    </row>
    <row r="194" spans="1:12" x14ac:dyDescent="0.25">
      <c r="A194" s="8">
        <v>117</v>
      </c>
      <c r="B194" s="18" t="s">
        <v>600</v>
      </c>
      <c r="C194" s="23" t="s">
        <v>601</v>
      </c>
      <c r="D194" s="19"/>
      <c r="E194" s="11" t="s">
        <v>602</v>
      </c>
      <c r="F194" s="11" t="s">
        <v>424</v>
      </c>
      <c r="G194" s="11"/>
      <c r="H194" s="20"/>
      <c r="I194" s="13">
        <v>44611</v>
      </c>
      <c r="J194" s="32">
        <f t="shared" si="2"/>
        <v>4321963.6363636358</v>
      </c>
      <c r="K194" s="32">
        <f t="shared" si="3"/>
        <v>432196.36363636359</v>
      </c>
      <c r="L194" s="10">
        <v>4754160</v>
      </c>
    </row>
    <row r="195" spans="1:12" x14ac:dyDescent="0.25">
      <c r="A195" s="8">
        <v>118</v>
      </c>
      <c r="B195" s="18" t="s">
        <v>603</v>
      </c>
      <c r="C195" s="10" t="s">
        <v>604</v>
      </c>
      <c r="D195" s="6"/>
      <c r="E195" s="6" t="s">
        <v>605</v>
      </c>
      <c r="F195" s="6" t="s">
        <v>592</v>
      </c>
      <c r="G195" s="6"/>
      <c r="H195" s="20"/>
      <c r="I195" s="12">
        <v>44611</v>
      </c>
      <c r="J195" s="31">
        <f t="shared" si="2"/>
        <v>1457999.9999999998</v>
      </c>
      <c r="K195" s="31">
        <f t="shared" si="3"/>
        <v>145799.99999999997</v>
      </c>
      <c r="L195" s="10">
        <v>1603800</v>
      </c>
    </row>
    <row r="196" spans="1:12" x14ac:dyDescent="0.25">
      <c r="A196" s="8">
        <v>119</v>
      </c>
      <c r="B196" s="18" t="s">
        <v>606</v>
      </c>
      <c r="C196" s="10" t="s">
        <v>607</v>
      </c>
      <c r="D196" s="6"/>
      <c r="E196" s="6" t="s">
        <v>608</v>
      </c>
      <c r="F196" s="6" t="s">
        <v>609</v>
      </c>
      <c r="G196" s="6"/>
      <c r="H196" s="20"/>
      <c r="I196" s="12">
        <v>44611</v>
      </c>
      <c r="J196" s="31">
        <f t="shared" si="2"/>
        <v>1006363.6363636362</v>
      </c>
      <c r="K196" s="31">
        <f t="shared" si="3"/>
        <v>100636.36363636363</v>
      </c>
      <c r="L196" s="10">
        <v>1107000</v>
      </c>
    </row>
    <row r="197" spans="1:12" x14ac:dyDescent="0.25">
      <c r="A197" s="8">
        <v>120</v>
      </c>
      <c r="B197" s="18" t="s">
        <v>610</v>
      </c>
      <c r="C197" s="10" t="s">
        <v>611</v>
      </c>
      <c r="D197" s="6"/>
      <c r="E197" s="6" t="s">
        <v>612</v>
      </c>
      <c r="F197" s="6" t="s">
        <v>293</v>
      </c>
      <c r="G197" s="6"/>
      <c r="H197" s="20"/>
      <c r="I197" s="12">
        <v>44613</v>
      </c>
      <c r="J197" s="31">
        <f t="shared" si="2"/>
        <v>181818.18181818179</v>
      </c>
      <c r="K197" s="31">
        <f t="shared" si="3"/>
        <v>18181.81818181818</v>
      </c>
      <c r="L197" s="10">
        <v>200000</v>
      </c>
    </row>
    <row r="198" spans="1:12" x14ac:dyDescent="0.25">
      <c r="A198" s="8">
        <v>121</v>
      </c>
      <c r="B198" s="18" t="s">
        <v>613</v>
      </c>
      <c r="C198" s="10" t="s">
        <v>614</v>
      </c>
      <c r="D198" s="6"/>
      <c r="E198" s="6" t="s">
        <v>615</v>
      </c>
      <c r="F198" s="6" t="s">
        <v>616</v>
      </c>
      <c r="G198" s="6"/>
      <c r="H198" s="20"/>
      <c r="I198" s="12">
        <v>44615</v>
      </c>
      <c r="J198" s="31">
        <f t="shared" si="2"/>
        <v>6391636.3636363633</v>
      </c>
      <c r="K198" s="31">
        <f t="shared" si="3"/>
        <v>639163.63636363635</v>
      </c>
      <c r="L198" s="10">
        <v>7030800</v>
      </c>
    </row>
    <row r="199" spans="1:12" x14ac:dyDescent="0.25">
      <c r="A199" s="8">
        <v>122</v>
      </c>
      <c r="B199" s="18" t="s">
        <v>617</v>
      </c>
      <c r="C199" s="10" t="s">
        <v>618</v>
      </c>
      <c r="D199" s="6"/>
      <c r="E199" s="6" t="s">
        <v>454</v>
      </c>
      <c r="F199" s="6" t="s">
        <v>392</v>
      </c>
      <c r="G199" s="6"/>
      <c r="H199" s="20"/>
      <c r="I199" s="12">
        <v>44613</v>
      </c>
      <c r="J199" s="31">
        <f t="shared" si="2"/>
        <v>6194454.5454545449</v>
      </c>
      <c r="K199" s="31">
        <f t="shared" si="3"/>
        <v>619445.45454545447</v>
      </c>
      <c r="L199" s="10">
        <f>3276000+3537900</f>
        <v>6813900</v>
      </c>
    </row>
    <row r="200" spans="1:12" x14ac:dyDescent="0.25">
      <c r="A200" s="8">
        <v>123</v>
      </c>
      <c r="B200" s="18" t="s">
        <v>619</v>
      </c>
      <c r="C200" s="10" t="s">
        <v>620</v>
      </c>
      <c r="D200" s="6"/>
      <c r="E200" s="6" t="s">
        <v>342</v>
      </c>
      <c r="F200" s="6" t="s">
        <v>437</v>
      </c>
      <c r="G200" s="6"/>
      <c r="H200" s="20"/>
      <c r="I200" s="12">
        <v>44613</v>
      </c>
      <c r="J200" s="31">
        <f t="shared" si="2"/>
        <v>40557045.454545453</v>
      </c>
      <c r="K200" s="31">
        <f t="shared" si="3"/>
        <v>4055704.5454545454</v>
      </c>
      <c r="L200" s="10">
        <f>2583000+9450000+32579750</f>
        <v>44612750</v>
      </c>
    </row>
    <row r="201" spans="1:12" x14ac:dyDescent="0.25">
      <c r="A201" s="8">
        <v>124</v>
      </c>
      <c r="B201" s="18" t="s">
        <v>621</v>
      </c>
      <c r="C201" s="10" t="s">
        <v>622</v>
      </c>
      <c r="D201" s="6"/>
      <c r="E201" s="6" t="s">
        <v>380</v>
      </c>
      <c r="F201" s="6" t="s">
        <v>231</v>
      </c>
      <c r="G201" s="6"/>
      <c r="H201" s="20"/>
      <c r="I201" s="12">
        <v>44613</v>
      </c>
      <c r="J201" s="31">
        <f t="shared" si="2"/>
        <v>13333549.09090909</v>
      </c>
      <c r="K201" s="31">
        <f t="shared" si="3"/>
        <v>1333354.9090909092</v>
      </c>
      <c r="L201" s="10">
        <f>7827840+6839064</f>
        <v>14666904</v>
      </c>
    </row>
    <row r="202" spans="1:12" x14ac:dyDescent="0.25">
      <c r="A202" s="8">
        <v>125</v>
      </c>
      <c r="B202" s="18" t="s">
        <v>623</v>
      </c>
      <c r="C202" s="10" t="s">
        <v>624</v>
      </c>
      <c r="D202" s="6"/>
      <c r="E202" s="6" t="s">
        <v>625</v>
      </c>
      <c r="F202" s="6" t="s">
        <v>626</v>
      </c>
      <c r="G202" s="6"/>
      <c r="H202" s="20"/>
      <c r="I202" s="12">
        <v>44614</v>
      </c>
      <c r="J202" s="31">
        <f t="shared" si="2"/>
        <v>284727.27272727271</v>
      </c>
      <c r="K202" s="31">
        <f t="shared" si="3"/>
        <v>28472.727272727272</v>
      </c>
      <c r="L202" s="10">
        <v>313200</v>
      </c>
    </row>
    <row r="203" spans="1:12" x14ac:dyDescent="0.25">
      <c r="A203" s="8">
        <v>126</v>
      </c>
      <c r="B203" s="18" t="s">
        <v>627</v>
      </c>
      <c r="C203" s="10" t="s">
        <v>628</v>
      </c>
      <c r="D203" s="6"/>
      <c r="E203" s="6" t="s">
        <v>629</v>
      </c>
      <c r="F203" s="6" t="s">
        <v>626</v>
      </c>
      <c r="G203" s="6"/>
      <c r="H203" s="20"/>
      <c r="I203" s="12">
        <v>44614</v>
      </c>
      <c r="J203" s="31">
        <f t="shared" si="2"/>
        <v>3364813.6363636362</v>
      </c>
      <c r="K203" s="31">
        <f t="shared" si="3"/>
        <v>336481.36363636365</v>
      </c>
      <c r="L203" s="10">
        <f>2513595+1187700</f>
        <v>3701295</v>
      </c>
    </row>
    <row r="204" spans="1:12" x14ac:dyDescent="0.25">
      <c r="A204" s="8">
        <v>127</v>
      </c>
      <c r="B204" s="18" t="s">
        <v>630</v>
      </c>
      <c r="C204" s="10" t="s">
        <v>631</v>
      </c>
      <c r="D204" s="6"/>
      <c r="E204" s="6" t="s">
        <v>632</v>
      </c>
      <c r="F204" s="6" t="s">
        <v>633</v>
      </c>
      <c r="G204" s="6"/>
      <c r="H204" s="20"/>
      <c r="I204" s="12">
        <v>44615</v>
      </c>
      <c r="J204" s="31">
        <f t="shared" si="2"/>
        <v>2738781.8181818179</v>
      </c>
      <c r="K204" s="31">
        <f t="shared" si="3"/>
        <v>273878.18181818182</v>
      </c>
      <c r="L204" s="10">
        <v>3012660</v>
      </c>
    </row>
    <row r="205" spans="1:12" x14ac:dyDescent="0.25">
      <c r="A205" s="8">
        <v>128</v>
      </c>
      <c r="B205" s="18" t="s">
        <v>634</v>
      </c>
      <c r="C205" s="23" t="s">
        <v>635</v>
      </c>
      <c r="D205" s="19"/>
      <c r="E205" s="11" t="s">
        <v>457</v>
      </c>
      <c r="F205" s="11" t="s">
        <v>458</v>
      </c>
      <c r="G205" s="11"/>
      <c r="H205" s="20"/>
      <c r="I205" s="13">
        <v>44615</v>
      </c>
      <c r="J205" s="32">
        <f t="shared" si="2"/>
        <v>3686927.2727272725</v>
      </c>
      <c r="K205" s="32">
        <f t="shared" si="3"/>
        <v>368692.72727272729</v>
      </c>
      <c r="L205" s="10">
        <f>2537500+1518120</f>
        <v>4055620</v>
      </c>
    </row>
    <row r="206" spans="1:12" x14ac:dyDescent="0.25">
      <c r="A206" s="8">
        <v>129</v>
      </c>
      <c r="B206" s="18" t="s">
        <v>636</v>
      </c>
      <c r="C206" s="10" t="s">
        <v>637</v>
      </c>
      <c r="D206" s="6"/>
      <c r="E206" s="6" t="s">
        <v>638</v>
      </c>
      <c r="F206" s="6" t="s">
        <v>639</v>
      </c>
      <c r="G206" s="6"/>
      <c r="H206" s="20"/>
      <c r="I206" s="12">
        <v>44615</v>
      </c>
      <c r="J206" s="31">
        <f t="shared" ref="J206:J234" si="4">L206/1.1</f>
        <v>5681818.1818181816</v>
      </c>
      <c r="K206" s="31">
        <f t="shared" ref="K206:K234" si="5">J206*10%</f>
        <v>568181.81818181823</v>
      </c>
      <c r="L206" s="10">
        <v>6250000</v>
      </c>
    </row>
    <row r="207" spans="1:12" x14ac:dyDescent="0.25">
      <c r="A207" s="8">
        <v>130</v>
      </c>
      <c r="B207" s="18" t="s">
        <v>640</v>
      </c>
      <c r="C207" s="10" t="s">
        <v>641</v>
      </c>
      <c r="D207" s="6"/>
      <c r="E207" s="6" t="s">
        <v>377</v>
      </c>
      <c r="F207" s="6" t="s">
        <v>354</v>
      </c>
      <c r="G207" s="6"/>
      <c r="H207" s="20"/>
      <c r="I207" s="12">
        <v>44615</v>
      </c>
      <c r="J207" s="31">
        <f t="shared" si="4"/>
        <v>2030399.9999999998</v>
      </c>
      <c r="K207" s="31">
        <f t="shared" si="5"/>
        <v>203040</v>
      </c>
      <c r="L207" s="10">
        <v>2233440</v>
      </c>
    </row>
    <row r="208" spans="1:12" x14ac:dyDescent="0.25">
      <c r="A208" s="8">
        <v>131</v>
      </c>
      <c r="B208" s="18" t="s">
        <v>642</v>
      </c>
      <c r="C208" s="10" t="s">
        <v>643</v>
      </c>
      <c r="D208" s="6"/>
      <c r="E208" s="6" t="s">
        <v>644</v>
      </c>
      <c r="F208" s="6" t="s">
        <v>208</v>
      </c>
      <c r="G208" s="6"/>
      <c r="H208" s="20"/>
      <c r="I208" s="12">
        <v>44616</v>
      </c>
      <c r="J208" s="31">
        <f t="shared" si="4"/>
        <v>1857209.0909090908</v>
      </c>
      <c r="K208" s="31">
        <f t="shared" si="5"/>
        <v>185720.90909090909</v>
      </c>
      <c r="L208" s="10">
        <v>2042930</v>
      </c>
    </row>
    <row r="209" spans="1:12" x14ac:dyDescent="0.25">
      <c r="A209" s="8">
        <v>132</v>
      </c>
      <c r="B209" s="18" t="s">
        <v>645</v>
      </c>
      <c r="C209" s="10" t="s">
        <v>646</v>
      </c>
      <c r="D209" s="6"/>
      <c r="E209" s="6" t="s">
        <v>342</v>
      </c>
      <c r="F209" s="6" t="s">
        <v>343</v>
      </c>
      <c r="G209" s="6"/>
      <c r="H209" s="20"/>
      <c r="I209" s="12">
        <v>44616</v>
      </c>
      <c r="J209" s="31">
        <f t="shared" si="4"/>
        <v>4114883.6363636362</v>
      </c>
      <c r="K209" s="31">
        <f t="shared" si="5"/>
        <v>411488.36363636365</v>
      </c>
      <c r="L209" s="10">
        <v>4526372</v>
      </c>
    </row>
    <row r="210" spans="1:12" x14ac:dyDescent="0.25">
      <c r="A210" s="8">
        <v>133</v>
      </c>
      <c r="B210" s="18" t="s">
        <v>647</v>
      </c>
      <c r="C210" s="10" t="s">
        <v>648</v>
      </c>
      <c r="D210" s="6"/>
      <c r="E210" s="6" t="s">
        <v>649</v>
      </c>
      <c r="F210" s="6" t="s">
        <v>575</v>
      </c>
      <c r="G210" s="6"/>
      <c r="H210" s="20"/>
      <c r="I210" s="12">
        <v>44616</v>
      </c>
      <c r="J210" s="31">
        <f t="shared" si="4"/>
        <v>3098181.8181818179</v>
      </c>
      <c r="K210" s="31">
        <f t="shared" si="5"/>
        <v>309818.18181818182</v>
      </c>
      <c r="L210" s="10">
        <v>3408000</v>
      </c>
    </row>
    <row r="211" spans="1:12" x14ac:dyDescent="0.25">
      <c r="A211" s="8">
        <v>134</v>
      </c>
      <c r="B211" s="18" t="s">
        <v>650</v>
      </c>
      <c r="C211" s="10" t="s">
        <v>651</v>
      </c>
      <c r="D211" s="6"/>
      <c r="E211" s="6" t="s">
        <v>652</v>
      </c>
      <c r="F211" s="6" t="s">
        <v>293</v>
      </c>
      <c r="G211" s="6"/>
      <c r="H211" s="20"/>
      <c r="I211" s="12">
        <v>44616</v>
      </c>
      <c r="J211" s="31">
        <f t="shared" si="4"/>
        <v>288654.54545454541</v>
      </c>
      <c r="K211" s="31">
        <f t="shared" si="5"/>
        <v>28865.454545454544</v>
      </c>
      <c r="L211" s="10">
        <v>317520</v>
      </c>
    </row>
    <row r="212" spans="1:12" x14ac:dyDescent="0.25">
      <c r="A212" s="8">
        <v>135</v>
      </c>
      <c r="B212" s="18" t="s">
        <v>653</v>
      </c>
      <c r="C212" s="10" t="s">
        <v>654</v>
      </c>
      <c r="D212" s="6"/>
      <c r="E212" s="6" t="s">
        <v>655</v>
      </c>
      <c r="F212" s="6" t="s">
        <v>354</v>
      </c>
      <c r="G212" s="6"/>
      <c r="H212" s="20"/>
      <c r="I212" s="12">
        <v>44616</v>
      </c>
      <c r="J212" s="31">
        <f t="shared" si="4"/>
        <v>288000</v>
      </c>
      <c r="K212" s="31">
        <f t="shared" si="5"/>
        <v>28800</v>
      </c>
      <c r="L212" s="10">
        <v>316800</v>
      </c>
    </row>
    <row r="213" spans="1:12" x14ac:dyDescent="0.25">
      <c r="A213" s="8">
        <v>136</v>
      </c>
      <c r="B213" s="18" t="s">
        <v>656</v>
      </c>
      <c r="C213" s="10" t="s">
        <v>657</v>
      </c>
      <c r="D213" s="6"/>
      <c r="E213" s="6" t="s">
        <v>546</v>
      </c>
      <c r="F213" s="6" t="s">
        <v>208</v>
      </c>
      <c r="G213" s="6"/>
      <c r="H213" s="20"/>
      <c r="I213" s="12">
        <v>44616</v>
      </c>
      <c r="J213" s="31">
        <f t="shared" si="4"/>
        <v>300000</v>
      </c>
      <c r="K213" s="31">
        <f t="shared" si="5"/>
        <v>30000</v>
      </c>
      <c r="L213" s="10">
        <v>330000</v>
      </c>
    </row>
    <row r="214" spans="1:12" x14ac:dyDescent="0.25">
      <c r="A214" s="8">
        <v>137</v>
      </c>
      <c r="B214" s="18" t="s">
        <v>658</v>
      </c>
      <c r="C214" s="10" t="s">
        <v>659</v>
      </c>
      <c r="D214" s="6"/>
      <c r="E214" s="6" t="s">
        <v>660</v>
      </c>
      <c r="F214" s="6" t="s">
        <v>293</v>
      </c>
      <c r="G214" s="6"/>
      <c r="H214" s="20"/>
      <c r="I214" s="12">
        <v>44616</v>
      </c>
      <c r="J214" s="31">
        <f t="shared" si="4"/>
        <v>1211318.1818181816</v>
      </c>
      <c r="K214" s="31">
        <f t="shared" si="5"/>
        <v>121131.81818181818</v>
      </c>
      <c r="L214" s="10">
        <v>1332450</v>
      </c>
    </row>
    <row r="215" spans="1:12" x14ac:dyDescent="0.25">
      <c r="A215" s="8">
        <v>138</v>
      </c>
      <c r="B215" s="18" t="s">
        <v>661</v>
      </c>
      <c r="C215" s="10" t="s">
        <v>662</v>
      </c>
      <c r="D215" s="6"/>
      <c r="E215" s="6" t="s">
        <v>663</v>
      </c>
      <c r="F215" s="6" t="s">
        <v>664</v>
      </c>
      <c r="G215" s="6"/>
      <c r="H215" s="20"/>
      <c r="I215" s="12">
        <v>44617</v>
      </c>
      <c r="J215" s="31">
        <f t="shared" si="4"/>
        <v>484999.99999999994</v>
      </c>
      <c r="K215" s="31">
        <f t="shared" si="5"/>
        <v>48500</v>
      </c>
      <c r="L215" s="10">
        <v>533500</v>
      </c>
    </row>
    <row r="216" spans="1:12" x14ac:dyDescent="0.25">
      <c r="A216" s="8">
        <v>139</v>
      </c>
      <c r="B216" s="18" t="s">
        <v>665</v>
      </c>
      <c r="C216" s="23" t="s">
        <v>666</v>
      </c>
      <c r="D216" s="19"/>
      <c r="E216" s="11" t="s">
        <v>667</v>
      </c>
      <c r="F216" s="11" t="s">
        <v>293</v>
      </c>
      <c r="G216" s="11"/>
      <c r="H216" s="20"/>
      <c r="I216" s="13">
        <v>44617</v>
      </c>
      <c r="J216" s="32">
        <f t="shared" si="4"/>
        <v>209090.90909090909</v>
      </c>
      <c r="K216" s="32">
        <f t="shared" si="5"/>
        <v>20909.090909090912</v>
      </c>
      <c r="L216" s="10">
        <v>230000</v>
      </c>
    </row>
    <row r="217" spans="1:12" x14ac:dyDescent="0.25">
      <c r="A217" s="8">
        <v>140</v>
      </c>
      <c r="B217" s="18" t="s">
        <v>668</v>
      </c>
      <c r="C217" s="10" t="s">
        <v>669</v>
      </c>
      <c r="D217" s="6"/>
      <c r="E217" s="6" t="s">
        <v>670</v>
      </c>
      <c r="F217" s="6" t="s">
        <v>354</v>
      </c>
      <c r="G217" s="6"/>
      <c r="H217" s="20"/>
      <c r="I217" s="12">
        <v>44618</v>
      </c>
      <c r="J217" s="31">
        <f t="shared" si="4"/>
        <v>1086981.8181818181</v>
      </c>
      <c r="K217" s="31">
        <f t="shared" si="5"/>
        <v>108698.18181818182</v>
      </c>
      <c r="L217" s="10">
        <v>1195680</v>
      </c>
    </row>
    <row r="218" spans="1:12" x14ac:dyDescent="0.25">
      <c r="A218" s="8">
        <v>141</v>
      </c>
      <c r="B218" s="18" t="s">
        <v>671</v>
      </c>
      <c r="C218" s="10" t="s">
        <v>672</v>
      </c>
      <c r="D218" s="6"/>
      <c r="E218" s="6" t="s">
        <v>673</v>
      </c>
      <c r="F218" s="6" t="s">
        <v>674</v>
      </c>
      <c r="G218" s="6"/>
      <c r="H218" s="20"/>
      <c r="I218" s="12">
        <v>44618</v>
      </c>
      <c r="J218" s="31">
        <f t="shared" si="4"/>
        <v>550800</v>
      </c>
      <c r="K218" s="31">
        <f t="shared" si="5"/>
        <v>55080</v>
      </c>
      <c r="L218" s="10">
        <v>605880</v>
      </c>
    </row>
    <row r="219" spans="1:12" x14ac:dyDescent="0.25">
      <c r="A219" s="8">
        <v>142</v>
      </c>
      <c r="B219" s="18" t="s">
        <v>675</v>
      </c>
      <c r="C219" s="10" t="s">
        <v>676</v>
      </c>
      <c r="D219" s="6"/>
      <c r="E219" s="6" t="s">
        <v>677</v>
      </c>
      <c r="F219" s="6" t="s">
        <v>678</v>
      </c>
      <c r="G219" s="6"/>
      <c r="H219" s="20"/>
      <c r="I219" s="12">
        <v>44618</v>
      </c>
      <c r="J219" s="31">
        <f t="shared" si="4"/>
        <v>1349716.3636363635</v>
      </c>
      <c r="K219" s="31">
        <f t="shared" si="5"/>
        <v>134971.63636363635</v>
      </c>
      <c r="L219" s="10">
        <f>1444188+40500</f>
        <v>1484688</v>
      </c>
    </row>
    <row r="220" spans="1:12" x14ac:dyDescent="0.25">
      <c r="A220" s="8">
        <v>143</v>
      </c>
      <c r="B220" s="18" t="s">
        <v>679</v>
      </c>
      <c r="C220" s="10" t="s">
        <v>680</v>
      </c>
      <c r="D220" s="6"/>
      <c r="E220" s="6" t="s">
        <v>398</v>
      </c>
      <c r="F220" s="6" t="s">
        <v>346</v>
      </c>
      <c r="G220" s="6"/>
      <c r="H220" s="20"/>
      <c r="I220" s="12">
        <v>44615</v>
      </c>
      <c r="J220" s="31">
        <f t="shared" si="4"/>
        <v>30150363.636363633</v>
      </c>
      <c r="K220" s="31">
        <f t="shared" si="5"/>
        <v>3015036.3636363633</v>
      </c>
      <c r="L220" s="10">
        <f>12500000+10598000+10067400</f>
        <v>33165400</v>
      </c>
    </row>
    <row r="221" spans="1:12" x14ac:dyDescent="0.25">
      <c r="A221" s="8">
        <v>144</v>
      </c>
      <c r="B221" s="18" t="s">
        <v>681</v>
      </c>
      <c r="C221" s="23" t="s">
        <v>682</v>
      </c>
      <c r="D221" s="19"/>
      <c r="E221" s="11" t="s">
        <v>683</v>
      </c>
      <c r="F221" s="11" t="s">
        <v>491</v>
      </c>
      <c r="G221" s="11"/>
      <c r="H221" s="20"/>
      <c r="I221" s="13">
        <v>44602</v>
      </c>
      <c r="J221" s="32">
        <f t="shared" si="4"/>
        <v>10891363.636363635</v>
      </c>
      <c r="K221" s="32">
        <f t="shared" si="5"/>
        <v>1089136.3636363635</v>
      </c>
      <c r="L221" s="10">
        <f>787500+5376000+5817000</f>
        <v>11980500</v>
      </c>
    </row>
    <row r="222" spans="1:12" x14ac:dyDescent="0.25">
      <c r="A222" s="8">
        <v>145</v>
      </c>
      <c r="B222" s="18" t="s">
        <v>684</v>
      </c>
      <c r="C222" s="10" t="s">
        <v>685</v>
      </c>
      <c r="D222" s="6"/>
      <c r="E222" s="6" t="s">
        <v>683</v>
      </c>
      <c r="F222" s="6" t="s">
        <v>491</v>
      </c>
      <c r="G222" s="6"/>
      <c r="H222" s="20"/>
      <c r="I222" s="12">
        <v>44613</v>
      </c>
      <c r="J222" s="31">
        <f t="shared" si="4"/>
        <v>27507216.36363636</v>
      </c>
      <c r="K222" s="31">
        <f t="shared" si="5"/>
        <v>2750721.6363636362</v>
      </c>
      <c r="L222" s="10">
        <f>30257938</f>
        <v>30257938</v>
      </c>
    </row>
    <row r="223" spans="1:12" x14ac:dyDescent="0.25">
      <c r="A223" s="8">
        <v>146</v>
      </c>
      <c r="B223" s="18" t="s">
        <v>686</v>
      </c>
      <c r="C223" s="10" t="s">
        <v>687</v>
      </c>
      <c r="D223" s="6"/>
      <c r="E223" s="6" t="s">
        <v>345</v>
      </c>
      <c r="F223" s="6" t="s">
        <v>346</v>
      </c>
      <c r="G223" s="6"/>
      <c r="H223" s="20"/>
      <c r="I223" s="12">
        <v>44599</v>
      </c>
      <c r="J223" s="31">
        <f t="shared" si="4"/>
        <v>25922227.27272727</v>
      </c>
      <c r="K223" s="31">
        <f t="shared" si="5"/>
        <v>2592222.7272727271</v>
      </c>
      <c r="L223" s="10">
        <f>2586150+22169300+3759000</f>
        <v>28514450</v>
      </c>
    </row>
    <row r="224" spans="1:12" x14ac:dyDescent="0.25">
      <c r="A224" s="8">
        <v>147</v>
      </c>
      <c r="B224" s="18" t="s">
        <v>688</v>
      </c>
      <c r="C224" s="10" t="s">
        <v>689</v>
      </c>
      <c r="D224" s="6"/>
      <c r="E224" s="6" t="s">
        <v>690</v>
      </c>
      <c r="F224" s="6" t="s">
        <v>691</v>
      </c>
      <c r="G224" s="6"/>
      <c r="H224" s="20"/>
      <c r="I224" s="12">
        <v>44599</v>
      </c>
      <c r="J224" s="31">
        <f t="shared" si="4"/>
        <v>1693636.3636363635</v>
      </c>
      <c r="K224" s="31">
        <f t="shared" si="5"/>
        <v>169363.63636363635</v>
      </c>
      <c r="L224" s="10">
        <v>1863000</v>
      </c>
    </row>
    <row r="225" spans="1:12" x14ac:dyDescent="0.25">
      <c r="A225" s="8">
        <v>148</v>
      </c>
      <c r="B225" s="18" t="s">
        <v>692</v>
      </c>
      <c r="C225" s="10" t="s">
        <v>693</v>
      </c>
      <c r="D225" s="6"/>
      <c r="E225" s="6" t="s">
        <v>568</v>
      </c>
      <c r="F225" s="6" t="s">
        <v>346</v>
      </c>
      <c r="G225" s="6"/>
      <c r="H225" s="20"/>
      <c r="I225" s="12">
        <v>44602</v>
      </c>
      <c r="J225" s="31">
        <f t="shared" si="4"/>
        <v>5555454.5454545449</v>
      </c>
      <c r="K225" s="31">
        <f t="shared" si="5"/>
        <v>555545.45454545447</v>
      </c>
      <c r="L225" s="10">
        <f>6111000</f>
        <v>6111000</v>
      </c>
    </row>
    <row r="226" spans="1:12" x14ac:dyDescent="0.25">
      <c r="A226" s="8">
        <v>149</v>
      </c>
      <c r="B226" s="18" t="s">
        <v>694</v>
      </c>
      <c r="C226" s="10" t="s">
        <v>695</v>
      </c>
      <c r="D226" s="6"/>
      <c r="E226" s="6" t="s">
        <v>696</v>
      </c>
      <c r="F226" s="6" t="s">
        <v>346</v>
      </c>
      <c r="G226" s="6"/>
      <c r="H226" s="20"/>
      <c r="I226" s="12">
        <v>44602</v>
      </c>
      <c r="J226" s="31">
        <f t="shared" si="4"/>
        <v>18084509.09090909</v>
      </c>
      <c r="K226" s="31">
        <f t="shared" si="5"/>
        <v>1808450.9090909092</v>
      </c>
      <c r="L226" s="10">
        <f>12428640+5300000+2164320</f>
        <v>19892960</v>
      </c>
    </row>
    <row r="227" spans="1:12" x14ac:dyDescent="0.25">
      <c r="A227" s="8">
        <v>150</v>
      </c>
      <c r="B227" s="18" t="s">
        <v>701</v>
      </c>
      <c r="C227" s="10" t="s">
        <v>702</v>
      </c>
      <c r="D227" s="6"/>
      <c r="E227" s="6" t="s">
        <v>509</v>
      </c>
      <c r="F227" s="6" t="s">
        <v>346</v>
      </c>
      <c r="G227" s="6"/>
      <c r="H227" s="20"/>
      <c r="I227" s="12">
        <v>44606</v>
      </c>
      <c r="J227" s="31">
        <f t="shared" si="4"/>
        <v>8401909.0909090899</v>
      </c>
      <c r="K227" s="31">
        <f t="shared" si="5"/>
        <v>840190.90909090906</v>
      </c>
      <c r="L227" s="10">
        <v>9242100</v>
      </c>
    </row>
    <row r="228" spans="1:12" x14ac:dyDescent="0.25">
      <c r="A228" s="8">
        <v>151</v>
      </c>
      <c r="B228" s="18" t="s">
        <v>703</v>
      </c>
      <c r="C228" s="10" t="s">
        <v>704</v>
      </c>
      <c r="D228" s="6"/>
      <c r="E228" s="6" t="s">
        <v>413</v>
      </c>
      <c r="F228" s="6" t="s">
        <v>346</v>
      </c>
      <c r="G228" s="6"/>
      <c r="H228" s="20"/>
      <c r="I228" s="12">
        <v>44606</v>
      </c>
      <c r="J228" s="31">
        <f t="shared" si="4"/>
        <v>20397840.909090906</v>
      </c>
      <c r="K228" s="31">
        <f t="shared" si="5"/>
        <v>2039784.0909090908</v>
      </c>
      <c r="L228" s="10">
        <v>22437625</v>
      </c>
    </row>
    <row r="229" spans="1:12" x14ac:dyDescent="0.25">
      <c r="A229" s="8">
        <v>152</v>
      </c>
      <c r="B229" s="18" t="s">
        <v>705</v>
      </c>
      <c r="C229" s="10" t="s">
        <v>706</v>
      </c>
      <c r="D229" s="6"/>
      <c r="E229" s="6" t="s">
        <v>345</v>
      </c>
      <c r="F229" s="6" t="s">
        <v>346</v>
      </c>
      <c r="G229" s="6"/>
      <c r="H229" s="20"/>
      <c r="I229" s="12">
        <v>44600</v>
      </c>
      <c r="J229" s="31">
        <f t="shared" si="4"/>
        <v>9486909.0909090899</v>
      </c>
      <c r="K229" s="31">
        <f t="shared" si="5"/>
        <v>948690.90909090906</v>
      </c>
      <c r="L229" s="10">
        <v>10435600</v>
      </c>
    </row>
    <row r="230" spans="1:12" x14ac:dyDescent="0.25">
      <c r="A230" s="8">
        <v>153</v>
      </c>
      <c r="B230" s="18" t="s">
        <v>707</v>
      </c>
      <c r="C230" s="10" t="s">
        <v>708</v>
      </c>
      <c r="D230" s="6"/>
      <c r="E230" s="6" t="s">
        <v>398</v>
      </c>
      <c r="F230" s="6" t="s">
        <v>346</v>
      </c>
      <c r="G230" s="6"/>
      <c r="H230" s="20"/>
      <c r="I230" s="12">
        <v>44618</v>
      </c>
      <c r="J230" s="31">
        <f t="shared" si="4"/>
        <v>12027272.727272727</v>
      </c>
      <c r="K230" s="31">
        <f t="shared" si="5"/>
        <v>1202727.2727272727</v>
      </c>
      <c r="L230" s="10">
        <f>8694000+4536000</f>
        <v>13230000</v>
      </c>
    </row>
    <row r="231" spans="1:12" x14ac:dyDescent="0.25">
      <c r="A231" s="8">
        <v>154</v>
      </c>
      <c r="B231" s="18" t="s">
        <v>709</v>
      </c>
      <c r="C231" s="10" t="s">
        <v>710</v>
      </c>
      <c r="D231" s="6"/>
      <c r="E231" s="6" t="s">
        <v>683</v>
      </c>
      <c r="F231" s="6" t="s">
        <v>491</v>
      </c>
      <c r="G231" s="6"/>
      <c r="H231" s="20"/>
      <c r="I231" s="12">
        <v>44606</v>
      </c>
      <c r="J231" s="31">
        <f t="shared" si="4"/>
        <v>52253807.272727266</v>
      </c>
      <c r="K231" s="31">
        <f t="shared" si="5"/>
        <v>5225380.7272727266</v>
      </c>
      <c r="L231" s="10">
        <f>30474675+24939688+2064825</f>
        <v>57479188</v>
      </c>
    </row>
    <row r="232" spans="1:12" x14ac:dyDescent="0.25">
      <c r="A232" s="8">
        <v>155</v>
      </c>
      <c r="B232" s="18" t="s">
        <v>711</v>
      </c>
      <c r="C232" s="10" t="s">
        <v>712</v>
      </c>
      <c r="D232" s="6"/>
      <c r="E232" s="6" t="s">
        <v>683</v>
      </c>
      <c r="F232" s="6" t="s">
        <v>491</v>
      </c>
      <c r="G232" s="6"/>
      <c r="H232" s="20"/>
      <c r="I232" s="12">
        <v>44609</v>
      </c>
      <c r="J232" s="31">
        <f t="shared" si="4"/>
        <v>56814851.818181813</v>
      </c>
      <c r="K232" s="31">
        <f t="shared" si="5"/>
        <v>5681485.1818181816</v>
      </c>
      <c r="L232" s="10">
        <f>14265550+21303012+26927775</f>
        <v>62496337</v>
      </c>
    </row>
    <row r="233" spans="1:12" x14ac:dyDescent="0.25">
      <c r="A233" s="8">
        <v>156</v>
      </c>
      <c r="B233" s="18" t="s">
        <v>713</v>
      </c>
      <c r="C233" s="10" t="s">
        <v>714</v>
      </c>
      <c r="D233" s="6"/>
      <c r="E233" s="6" t="s">
        <v>683</v>
      </c>
      <c r="F233" s="6" t="s">
        <v>491</v>
      </c>
      <c r="G233" s="6"/>
      <c r="H233" s="20"/>
      <c r="I233" s="12">
        <v>44613</v>
      </c>
      <c r="J233" s="31">
        <f t="shared" si="4"/>
        <v>55416309.090909086</v>
      </c>
      <c r="K233" s="31">
        <f t="shared" si="5"/>
        <v>5541630.9090909092</v>
      </c>
      <c r="L233" s="10">
        <f>13826400+22384965+4289600+8807400+11649575</f>
        <v>60957940</v>
      </c>
    </row>
    <row r="234" spans="1:12" x14ac:dyDescent="0.25">
      <c r="A234" s="8">
        <v>157</v>
      </c>
      <c r="B234" s="18" t="s">
        <v>715</v>
      </c>
      <c r="C234" s="10" t="s">
        <v>716</v>
      </c>
      <c r="D234" s="6"/>
      <c r="E234" s="6" t="s">
        <v>683</v>
      </c>
      <c r="F234" s="6" t="s">
        <v>491</v>
      </c>
      <c r="G234" s="6"/>
      <c r="H234" s="20"/>
      <c r="I234" s="12">
        <v>44618</v>
      </c>
      <c r="J234" s="31">
        <f t="shared" si="4"/>
        <v>54834181.818181813</v>
      </c>
      <c r="K234" s="31">
        <f t="shared" si="5"/>
        <v>5483418.1818181816</v>
      </c>
      <c r="L234" s="10">
        <f>30781275+11955825+5166000+12414500</f>
        <v>60317600</v>
      </c>
    </row>
    <row r="235" spans="1:12" x14ac:dyDescent="0.25">
      <c r="J235" s="26">
        <f t="shared" ref="J235:L235" si="6">SUM(J78:J234)</f>
        <v>1402953749.0909085</v>
      </c>
      <c r="K235" s="26">
        <f t="shared" si="6"/>
        <v>140295374.90909091</v>
      </c>
      <c r="L235" s="27">
        <f t="shared" si="6"/>
        <v>1543249124</v>
      </c>
    </row>
  </sheetData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2022-03-22T08:47:52Z</dcterms:created>
  <dcterms:modified xsi:type="dcterms:W3CDTF">2022-03-23T04:18:03Z</dcterms:modified>
</cp:coreProperties>
</file>