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PPN\07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1" i="1" l="1"/>
  <c r="Q100" i="1"/>
  <c r="Q99" i="1"/>
  <c r="Q97" i="1"/>
  <c r="Q96" i="1"/>
  <c r="Q95" i="1"/>
  <c r="Q93" i="1"/>
  <c r="Q92" i="1"/>
  <c r="Q91" i="1"/>
  <c r="J86" i="1"/>
  <c r="J313" i="1"/>
  <c r="K313" i="1"/>
  <c r="L313" i="1"/>
  <c r="J312" i="1"/>
  <c r="K312" i="1" s="1"/>
  <c r="L311" i="1"/>
  <c r="J311" i="1"/>
  <c r="K311" i="1" s="1"/>
  <c r="L310" i="1"/>
  <c r="J310" i="1"/>
  <c r="K310" i="1" s="1"/>
  <c r="L309" i="1"/>
  <c r="J309" i="1"/>
  <c r="K309" i="1" s="1"/>
  <c r="J308" i="1"/>
  <c r="K308" i="1" s="1"/>
  <c r="J307" i="1"/>
  <c r="K307" i="1" s="1"/>
  <c r="L306" i="1"/>
  <c r="J306" i="1" s="1"/>
  <c r="K306" i="1" s="1"/>
  <c r="J305" i="1"/>
  <c r="K305" i="1" s="1"/>
  <c r="L304" i="1"/>
  <c r="J304" i="1"/>
  <c r="K304" i="1" s="1"/>
  <c r="L303" i="1"/>
  <c r="J303" i="1" s="1"/>
  <c r="K303" i="1" s="1"/>
  <c r="J302" i="1"/>
  <c r="K302" i="1" s="1"/>
  <c r="J301" i="1"/>
  <c r="K301" i="1" s="1"/>
  <c r="K300" i="1"/>
  <c r="J300" i="1"/>
  <c r="L299" i="1"/>
  <c r="J299" i="1"/>
  <c r="K299" i="1" s="1"/>
  <c r="K298" i="1"/>
  <c r="J298" i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K290" i="1"/>
  <c r="J290" i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K282" i="1"/>
  <c r="J282" i="1"/>
  <c r="J281" i="1"/>
  <c r="K281" i="1" s="1"/>
  <c r="J280" i="1"/>
  <c r="K280" i="1" s="1"/>
  <c r="L279" i="1"/>
  <c r="J279" i="1"/>
  <c r="K279" i="1" s="1"/>
  <c r="J278" i="1"/>
  <c r="K278" i="1" s="1"/>
  <c r="L277" i="1"/>
  <c r="J277" i="1" s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L269" i="1"/>
  <c r="J269" i="1" s="1"/>
  <c r="K269" i="1" s="1"/>
  <c r="J268" i="1"/>
  <c r="K268" i="1" s="1"/>
  <c r="J267" i="1"/>
  <c r="K267" i="1" s="1"/>
  <c r="J266" i="1"/>
  <c r="K266" i="1" s="1"/>
  <c r="L265" i="1"/>
  <c r="J265" i="1"/>
  <c r="K265" i="1" s="1"/>
  <c r="J264" i="1"/>
  <c r="K264" i="1" s="1"/>
  <c r="K263" i="1"/>
  <c r="J263" i="1"/>
  <c r="J262" i="1"/>
  <c r="K262" i="1" s="1"/>
  <c r="L261" i="1"/>
  <c r="J261" i="1" s="1"/>
  <c r="K261" i="1" s="1"/>
  <c r="J260" i="1"/>
  <c r="K260" i="1" s="1"/>
  <c r="L259" i="1"/>
  <c r="J259" i="1" s="1"/>
  <c r="K259" i="1" s="1"/>
  <c r="L258" i="1"/>
  <c r="J258" i="1"/>
  <c r="K258" i="1" s="1"/>
  <c r="J257" i="1"/>
  <c r="K257" i="1" s="1"/>
  <c r="L256" i="1"/>
  <c r="J256" i="1" s="1"/>
  <c r="K256" i="1"/>
  <c r="L255" i="1"/>
  <c r="J255" i="1" s="1"/>
  <c r="K255" i="1" s="1"/>
  <c r="L254" i="1"/>
  <c r="J254" i="1"/>
  <c r="K254" i="1" s="1"/>
  <c r="L253" i="1"/>
  <c r="J253" i="1"/>
  <c r="K253" i="1" s="1"/>
  <c r="L252" i="1"/>
  <c r="J252" i="1" s="1"/>
  <c r="K252" i="1" s="1"/>
  <c r="L251" i="1"/>
  <c r="J251" i="1"/>
  <c r="K251" i="1" s="1"/>
  <c r="L250" i="1"/>
  <c r="J250" i="1"/>
  <c r="K250" i="1" s="1"/>
  <c r="J249" i="1"/>
  <c r="K249" i="1" s="1"/>
  <c r="L248" i="1"/>
  <c r="J248" i="1"/>
  <c r="K248" i="1" s="1"/>
  <c r="L247" i="1"/>
  <c r="J247" i="1"/>
  <c r="K247" i="1" s="1"/>
  <c r="J246" i="1"/>
  <c r="K246" i="1" s="1"/>
  <c r="J245" i="1"/>
  <c r="K245" i="1" s="1"/>
  <c r="K244" i="1"/>
  <c r="J244" i="1"/>
  <c r="J243" i="1"/>
  <c r="K243" i="1" s="1"/>
  <c r="L242" i="1"/>
  <c r="J242" i="1" s="1"/>
  <c r="K242" i="1" s="1"/>
  <c r="J241" i="1"/>
  <c r="K241" i="1" s="1"/>
  <c r="L240" i="1"/>
  <c r="J240" i="1"/>
  <c r="K240" i="1" s="1"/>
  <c r="L239" i="1"/>
  <c r="J239" i="1"/>
  <c r="K239" i="1" s="1"/>
  <c r="J238" i="1"/>
  <c r="K238" i="1" s="1"/>
  <c r="L237" i="1"/>
  <c r="J237" i="1"/>
  <c r="K237" i="1" s="1"/>
  <c r="L236" i="1"/>
  <c r="J236" i="1"/>
  <c r="K236" i="1" s="1"/>
  <c r="J235" i="1"/>
  <c r="K235" i="1" s="1"/>
  <c r="J234" i="1"/>
  <c r="K234" i="1" s="1"/>
  <c r="J233" i="1"/>
  <c r="K233" i="1" s="1"/>
  <c r="L232" i="1"/>
  <c r="J232" i="1"/>
  <c r="K232" i="1" s="1"/>
  <c r="J231" i="1"/>
  <c r="K231" i="1" s="1"/>
  <c r="L230" i="1"/>
  <c r="J230" i="1"/>
  <c r="K230" i="1" s="1"/>
  <c r="L229" i="1"/>
  <c r="J229" i="1"/>
  <c r="K229" i="1" s="1"/>
  <c r="J228" i="1"/>
  <c r="K228" i="1" s="1"/>
  <c r="L227" i="1"/>
  <c r="J227" i="1"/>
  <c r="K227" i="1" s="1"/>
  <c r="L226" i="1"/>
  <c r="J226" i="1"/>
  <c r="K226" i="1" s="1"/>
  <c r="J225" i="1"/>
  <c r="K225" i="1" s="1"/>
  <c r="L224" i="1"/>
  <c r="J224" i="1"/>
  <c r="K224" i="1" s="1"/>
  <c r="J223" i="1"/>
  <c r="K223" i="1" s="1"/>
  <c r="L222" i="1"/>
  <c r="J222" i="1" s="1"/>
  <c r="K222" i="1"/>
  <c r="K221" i="1"/>
  <c r="J221" i="1"/>
  <c r="J220" i="1"/>
  <c r="K220" i="1" s="1"/>
  <c r="L219" i="1"/>
  <c r="J219" i="1" s="1"/>
  <c r="K219" i="1" s="1"/>
  <c r="L218" i="1"/>
  <c r="J218" i="1"/>
  <c r="K218" i="1" s="1"/>
  <c r="K217" i="1"/>
  <c r="J217" i="1"/>
  <c r="L216" i="1"/>
  <c r="J216" i="1" s="1"/>
  <c r="K216" i="1" s="1"/>
  <c r="L215" i="1"/>
  <c r="K215" i="1"/>
  <c r="J215" i="1"/>
  <c r="L214" i="1"/>
  <c r="J214" i="1"/>
  <c r="K214" i="1" s="1"/>
  <c r="L213" i="1"/>
  <c r="J213" i="1" s="1"/>
  <c r="K213" i="1" s="1"/>
  <c r="L212" i="1"/>
  <c r="J212" i="1"/>
  <c r="K212" i="1" s="1"/>
  <c r="L211" i="1"/>
  <c r="J211" i="1"/>
  <c r="K211" i="1" s="1"/>
  <c r="L210" i="1"/>
  <c r="J210" i="1" s="1"/>
  <c r="K210" i="1" s="1"/>
  <c r="J209" i="1"/>
  <c r="K209" i="1" s="1"/>
  <c r="L208" i="1"/>
  <c r="J208" i="1"/>
  <c r="K208" i="1" s="1"/>
  <c r="L207" i="1"/>
  <c r="J207" i="1"/>
  <c r="K207" i="1" s="1"/>
  <c r="L206" i="1"/>
  <c r="J206" i="1" s="1"/>
  <c r="K206" i="1" s="1"/>
  <c r="L205" i="1"/>
  <c r="J205" i="1" s="1"/>
  <c r="K205" i="1" s="1"/>
  <c r="L204" i="1"/>
  <c r="J204" i="1"/>
  <c r="K204" i="1" s="1"/>
  <c r="L203" i="1"/>
  <c r="J203" i="1" s="1"/>
  <c r="K203" i="1" s="1"/>
  <c r="J202" i="1"/>
  <c r="K202" i="1" s="1"/>
  <c r="L201" i="1"/>
  <c r="J201" i="1"/>
  <c r="K201" i="1" s="1"/>
  <c r="J200" i="1"/>
  <c r="K200" i="1" s="1"/>
  <c r="L199" i="1"/>
  <c r="J199" i="1"/>
  <c r="K199" i="1" s="1"/>
  <c r="J198" i="1"/>
  <c r="K198" i="1" s="1"/>
  <c r="J197" i="1"/>
  <c r="K197" i="1" s="1"/>
  <c r="L196" i="1"/>
  <c r="J196" i="1"/>
  <c r="K196" i="1" s="1"/>
  <c r="L195" i="1"/>
  <c r="J195" i="1"/>
  <c r="K195" i="1" s="1"/>
  <c r="J194" i="1"/>
  <c r="K194" i="1" s="1"/>
  <c r="L193" i="1"/>
  <c r="J193" i="1"/>
  <c r="K193" i="1" s="1"/>
  <c r="L192" i="1"/>
  <c r="J192" i="1"/>
  <c r="K192" i="1" s="1"/>
  <c r="J191" i="1"/>
  <c r="K191" i="1" s="1"/>
  <c r="L190" i="1"/>
  <c r="J190" i="1"/>
  <c r="K190" i="1" s="1"/>
  <c r="L189" i="1"/>
  <c r="J189" i="1" s="1"/>
  <c r="K189" i="1" s="1"/>
  <c r="J188" i="1"/>
  <c r="K188" i="1" s="1"/>
  <c r="J187" i="1"/>
  <c r="K187" i="1" s="1"/>
  <c r="L186" i="1"/>
  <c r="J186" i="1" s="1"/>
  <c r="K186" i="1" s="1"/>
  <c r="L185" i="1"/>
  <c r="J185" i="1" s="1"/>
  <c r="K185" i="1" s="1"/>
  <c r="J184" i="1"/>
  <c r="K184" i="1" s="1"/>
  <c r="K183" i="1"/>
  <c r="J183" i="1"/>
  <c r="L182" i="1"/>
  <c r="J182" i="1"/>
  <c r="K182" i="1" s="1"/>
  <c r="L181" i="1"/>
  <c r="J181" i="1" s="1"/>
  <c r="K181" i="1" s="1"/>
  <c r="L180" i="1"/>
  <c r="J180" i="1" s="1"/>
  <c r="K180" i="1"/>
  <c r="L179" i="1"/>
  <c r="J179" i="1"/>
  <c r="K179" i="1" s="1"/>
  <c r="J178" i="1"/>
  <c r="K178" i="1" s="1"/>
  <c r="J177" i="1"/>
  <c r="K177" i="1" s="1"/>
  <c r="L176" i="1"/>
  <c r="J176" i="1"/>
  <c r="K176" i="1" s="1"/>
  <c r="L175" i="1"/>
  <c r="J175" i="1"/>
  <c r="K175" i="1" s="1"/>
  <c r="J174" i="1"/>
  <c r="K174" i="1" s="1"/>
  <c r="J173" i="1"/>
  <c r="K173" i="1" s="1"/>
  <c r="L172" i="1"/>
  <c r="J172" i="1" s="1"/>
  <c r="K172" i="1" s="1"/>
  <c r="J171" i="1"/>
  <c r="K171" i="1" s="1"/>
  <c r="L170" i="1"/>
  <c r="J170" i="1"/>
  <c r="K170" i="1" s="1"/>
  <c r="L169" i="1"/>
  <c r="J169" i="1" s="1"/>
  <c r="K169" i="1" s="1"/>
  <c r="L168" i="1"/>
  <c r="J168" i="1" s="1"/>
  <c r="K168" i="1" s="1"/>
  <c r="L167" i="1"/>
  <c r="J167" i="1"/>
  <c r="K167" i="1" s="1"/>
  <c r="J166" i="1"/>
  <c r="K166" i="1" s="1"/>
  <c r="L165" i="1"/>
  <c r="J165" i="1" s="1"/>
  <c r="K165" i="1" s="1"/>
  <c r="L164" i="1"/>
  <c r="J164" i="1"/>
  <c r="K164" i="1" s="1"/>
  <c r="J163" i="1"/>
  <c r="K163" i="1" s="1"/>
  <c r="J162" i="1"/>
  <c r="K162" i="1" s="1"/>
  <c r="J161" i="1"/>
  <c r="K161" i="1" s="1"/>
  <c r="L160" i="1"/>
  <c r="J160" i="1" s="1"/>
  <c r="K160" i="1" s="1"/>
  <c r="L159" i="1"/>
  <c r="J159" i="1"/>
  <c r="K159" i="1" s="1"/>
  <c r="L158" i="1"/>
  <c r="J158" i="1" s="1"/>
  <c r="K158" i="1" s="1"/>
  <c r="L157" i="1"/>
  <c r="J157" i="1" s="1"/>
  <c r="K157" i="1" s="1"/>
  <c r="L156" i="1"/>
  <c r="J156" i="1"/>
  <c r="K156" i="1" s="1"/>
  <c r="L155" i="1"/>
  <c r="J155" i="1"/>
  <c r="K155" i="1" s="1"/>
  <c r="L154" i="1"/>
  <c r="J154" i="1"/>
  <c r="K154" i="1" s="1"/>
  <c r="L153" i="1"/>
  <c r="J153" i="1" s="1"/>
  <c r="K153" i="1" s="1"/>
  <c r="L152" i="1"/>
  <c r="J152" i="1" s="1"/>
  <c r="K152" i="1" s="1"/>
  <c r="L151" i="1"/>
  <c r="J151" i="1"/>
  <c r="K151" i="1" s="1"/>
  <c r="J150" i="1"/>
  <c r="K150" i="1" s="1"/>
  <c r="L149" i="1"/>
  <c r="J149" i="1" s="1"/>
  <c r="K149" i="1" s="1"/>
  <c r="J148" i="1"/>
  <c r="K148" i="1" s="1"/>
  <c r="L147" i="1"/>
  <c r="J147" i="1" s="1"/>
  <c r="K147" i="1"/>
  <c r="J146" i="1"/>
  <c r="K146" i="1" s="1"/>
  <c r="L145" i="1"/>
  <c r="J145" i="1"/>
  <c r="K145" i="1" s="1"/>
  <c r="L144" i="1"/>
  <c r="J144" i="1" s="1"/>
  <c r="K144" i="1" s="1"/>
  <c r="L143" i="1"/>
  <c r="J143" i="1" s="1"/>
  <c r="K143" i="1" s="1"/>
  <c r="L142" i="1"/>
  <c r="J142" i="1"/>
  <c r="K142" i="1" s="1"/>
  <c r="J141" i="1"/>
  <c r="K141" i="1" s="1"/>
  <c r="J140" i="1"/>
  <c r="K140" i="1" s="1"/>
  <c r="L139" i="1"/>
  <c r="J139" i="1" s="1"/>
  <c r="K139" i="1" s="1"/>
  <c r="L138" i="1"/>
  <c r="J138" i="1" s="1"/>
  <c r="K138" i="1"/>
  <c r="L137" i="1"/>
  <c r="J137" i="1"/>
  <c r="K137" i="1" s="1"/>
  <c r="J136" i="1"/>
  <c r="K136" i="1" s="1"/>
  <c r="L135" i="1"/>
  <c r="J135" i="1" s="1"/>
  <c r="K135" i="1" s="1"/>
  <c r="L134" i="1"/>
  <c r="J134" i="1" s="1"/>
  <c r="K134" i="1" s="1"/>
  <c r="L133" i="1"/>
  <c r="J133" i="1"/>
  <c r="K133" i="1" s="1"/>
  <c r="L132" i="1"/>
  <c r="J132" i="1" s="1"/>
  <c r="K132" i="1" s="1"/>
  <c r="L131" i="1"/>
  <c r="J131" i="1" s="1"/>
  <c r="K131" i="1"/>
  <c r="L130" i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K120" i="1"/>
  <c r="J120" i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K104" i="1"/>
  <c r="J104" i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87" i="1"/>
  <c r="K87" i="1" s="1"/>
  <c r="K86" i="1"/>
  <c r="K88" i="1" s="1"/>
  <c r="J83" i="1"/>
  <c r="K83" i="1"/>
  <c r="J88" i="1" l="1"/>
</calcChain>
</file>

<file path=xl/sharedStrings.xml><?xml version="1.0" encoding="utf-8"?>
<sst xmlns="http://schemas.openxmlformats.org/spreadsheetml/2006/main" count="1877" uniqueCount="900">
  <si>
    <t>80.146.833.1-047.000</t>
  </si>
  <si>
    <t>PT KENKO SINAR INDONESIA</t>
  </si>
  <si>
    <t>010.001-22.12314568</t>
  </si>
  <si>
    <t>Fri Jul 01 00:00:00 WIB 2022</t>
  </si>
  <si>
    <t>Normal</t>
  </si>
  <si>
    <t>Approval Sukses</t>
  </si>
  <si>
    <t>Fri Aug 19 09:50:16 WIB 2022</t>
  </si>
  <si>
    <t>SUDIARTO</t>
  </si>
  <si>
    <t>Thu Aug 18 15:30:32 WIB 2022</t>
  </si>
  <si>
    <t>010.001-22.12314654</t>
  </si>
  <si>
    <t>Thu Aug 18 15:31:40 WIB 2022</t>
  </si>
  <si>
    <t>010.001-22.12314771</t>
  </si>
  <si>
    <t>Thu Aug 18 15:32:32 WIB 2022</t>
  </si>
  <si>
    <t>03.040.614.4-047.000</t>
  </si>
  <si>
    <t>PT ATALI MAKMUR</t>
  </si>
  <si>
    <t>010.006-22.52245640</t>
  </si>
  <si>
    <t>Thu Aug 18 15:33:20 WIB 2022</t>
  </si>
  <si>
    <t>010.001-22.12314999</t>
  </si>
  <si>
    <t>Sat Jul 02 00:00:00 WIB 2022</t>
  </si>
  <si>
    <t>Thu Aug 18 15:36:25 WIB 2022</t>
  </si>
  <si>
    <t>010.006-22.52245858</t>
  </si>
  <si>
    <t>Thu Aug 18 15:37:22 WIB 2022</t>
  </si>
  <si>
    <t>010.001-22.12315130</t>
  </si>
  <si>
    <t>Mon Jul 04 00:00:00 WIB 2022</t>
  </si>
  <si>
    <t>Thu Aug 18 15:38:30 WIB 2022</t>
  </si>
  <si>
    <t>010.006-22.52246167</t>
  </si>
  <si>
    <t>Thu Aug 18 15:39:22 WIB 2022</t>
  </si>
  <si>
    <t>010.001-22.12315190</t>
  </si>
  <si>
    <t>Tue Jul 05 00:00:00 WIB 2022</t>
  </si>
  <si>
    <t>Thu Aug 18 15:42:38 WIB 2022</t>
  </si>
  <si>
    <t>010.006-22.52246501</t>
  </si>
  <si>
    <t>Thu Aug 18 15:43:29 WIB 2022</t>
  </si>
  <si>
    <t>010.001-22.12315352</t>
  </si>
  <si>
    <t>Wed Jul 06 00:00:00 WIB 2022</t>
  </si>
  <si>
    <t>Thu Aug 18 15:44:40 WIB 2022</t>
  </si>
  <si>
    <t>010.006-22.52246785</t>
  </si>
  <si>
    <t>Thu Aug 18 15:45:28 WIB 2022</t>
  </si>
  <si>
    <t>010.006-22.52246807</t>
  </si>
  <si>
    <t>Fri Aug 19 09:50:17 WIB 2022</t>
  </si>
  <si>
    <t>Thu Aug 18 15:46:28 WIB 2022</t>
  </si>
  <si>
    <t>010.001-22.12315477</t>
  </si>
  <si>
    <t>Thu Jul 07 00:00:00 WIB 2022</t>
  </si>
  <si>
    <t>Thu Aug 18 15:49:31 WIB 2022</t>
  </si>
  <si>
    <t>010.001-22.12315499</t>
  </si>
  <si>
    <t>Thu Aug 18 15:50:52 WIB 2022</t>
  </si>
  <si>
    <t>010.001-22.12315505</t>
  </si>
  <si>
    <t>Thu Aug 18 15:52:04 WIB 2022</t>
  </si>
  <si>
    <t>01.773.514.3-047.000</t>
  </si>
  <si>
    <t>PT SEMBILAN-SEMBILAN JAYA UTAMA</t>
  </si>
  <si>
    <t>010.005-22.28847214</t>
  </si>
  <si>
    <t>Thu Aug 18 15:53:07 WIB 2022</t>
  </si>
  <si>
    <t>010.005-22.28847215</t>
  </si>
  <si>
    <t>Thu Aug 18 15:53:57 WIB 2022</t>
  </si>
  <si>
    <t>010.001-22.12315622</t>
  </si>
  <si>
    <t>Fri Jul 08 00:00:00 WIB 2022</t>
  </si>
  <si>
    <t>Thu Aug 18 15:56:07 WIB 2022</t>
  </si>
  <si>
    <t>010.001-22.12315632</t>
  </si>
  <si>
    <t>Thu Aug 18 15:57:05 WIB 2022</t>
  </si>
  <si>
    <t>010.006-22.52247359</t>
  </si>
  <si>
    <t>Fri Aug 19 09:50:18 WIB 2022</t>
  </si>
  <si>
    <t>Thu Aug 18 15:57:54 WIB 2022</t>
  </si>
  <si>
    <t>010.001-22.12315744</t>
  </si>
  <si>
    <t>Mon Jul 11 00:00:00 WIB 2022</t>
  </si>
  <si>
    <t>Thu Aug 18 16:00:32 WIB 2022</t>
  </si>
  <si>
    <t>010.001-22.12315759</t>
  </si>
  <si>
    <t>Thu Aug 18 16:01:36 WIB 2022</t>
  </si>
  <si>
    <t>010.006-22.52247635</t>
  </si>
  <si>
    <t>Thu Aug 18 16:02:36 WIB 2022</t>
  </si>
  <si>
    <t>03.262.318.3-047.000</t>
  </si>
  <si>
    <t>PT KALINDO SUKSES</t>
  </si>
  <si>
    <t>010.006-22.76487200</t>
  </si>
  <si>
    <t>Thu Aug 18 16:03:37 WIB 2022</t>
  </si>
  <si>
    <t>010.001-22.12315861</t>
  </si>
  <si>
    <t>Tue Jul 12 00:00:00 WIB 2022</t>
  </si>
  <si>
    <t>Thu Aug 18 16:07:27 WIB 2022</t>
  </si>
  <si>
    <t>010.001-22.12315868</t>
  </si>
  <si>
    <t>Thu Aug 18 16:08:39 WIB 2022</t>
  </si>
  <si>
    <t>010.006-22.52247876</t>
  </si>
  <si>
    <t>Thu Aug 18 16:09:39 WIB 2022</t>
  </si>
  <si>
    <t>010.006-22.52247877</t>
  </si>
  <si>
    <t>Thu Aug 18 16:10:41 WIB 2022</t>
  </si>
  <si>
    <t>010.001-22.12315946</t>
  </si>
  <si>
    <t>Wed Jul 13 00:00:00 WIB 2022</t>
  </si>
  <si>
    <t>Thu Aug 18 16:15:42 WIB 2022</t>
  </si>
  <si>
    <t>010.001-22.12315955</t>
  </si>
  <si>
    <t>Thu Aug 18 16:16:35 WIB 2022</t>
  </si>
  <si>
    <t>010.001-22.12315980</t>
  </si>
  <si>
    <t>Fri Aug 19 09:50:19 WIB 2022</t>
  </si>
  <si>
    <t>Thu Aug 18 16:17:25 WIB 2022</t>
  </si>
  <si>
    <t>010.006-22.52248124</t>
  </si>
  <si>
    <t>Thu Aug 18 16:18:22 WIB 2022</t>
  </si>
  <si>
    <t>010.006-22.52248187</t>
  </si>
  <si>
    <t>Thu Aug 18 16:19:06 WIB 2022</t>
  </si>
  <si>
    <t>010.006-22.52248188</t>
  </si>
  <si>
    <t>Thu Aug 18 16:19:51 WIB 2022</t>
  </si>
  <si>
    <t>010.006-22.52248203</t>
  </si>
  <si>
    <t>Thu Aug 18 16:20:48 WIB 2022</t>
  </si>
  <si>
    <t>010.006-22.76487212</t>
  </si>
  <si>
    <t>Fri Aug 19 09:50:20 WIB 2022</t>
  </si>
  <si>
    <t>Thu Aug 18 16:21:52 WIB 2022</t>
  </si>
  <si>
    <t>010.001-22.12316087</t>
  </si>
  <si>
    <t>Thu Jul 14 00:00:00 WIB 2022</t>
  </si>
  <si>
    <t>Fri Aug 19 08:50:12 WIB 2022</t>
  </si>
  <si>
    <t>010.001-22.12316111</t>
  </si>
  <si>
    <t>Fri Aug 19 10:23:46 WIB 2022</t>
  </si>
  <si>
    <t>Fri Aug 19 08:51:00 WIB 2022</t>
  </si>
  <si>
    <t>010.001-22.12316124</t>
  </si>
  <si>
    <t>Fri Aug 19 08:52:13 WIB 2022</t>
  </si>
  <si>
    <t>31.340.482.4-037.000</t>
  </si>
  <si>
    <t>PT MITRA GLOBAL NIAGA</t>
  </si>
  <si>
    <t>010.004-22.74205717</t>
  </si>
  <si>
    <t>Fri Aug 19 08:53:13 WIB 2022</t>
  </si>
  <si>
    <t>010.006-22.52248475</t>
  </si>
  <si>
    <t>Fri Aug 19 08:53:55 WIB 2022</t>
  </si>
  <si>
    <t>010.006-22.52248548</t>
  </si>
  <si>
    <t>Fri Aug 19 08:55:07 WIB 2022</t>
  </si>
  <si>
    <t>010.001-22.12316258</t>
  </si>
  <si>
    <t>Fri Jul 15 00:00:00 WIB 2022</t>
  </si>
  <si>
    <t>Fri Aug 19 08:58:30 WIB 2022</t>
  </si>
  <si>
    <t>010.001-22.12316249</t>
  </si>
  <si>
    <t>Fri Aug 19 08:59:37 WIB 2022</t>
  </si>
  <si>
    <t>010.001-22.12316374</t>
  </si>
  <si>
    <t>Sat Jul 16 00:00:00 WIB 2022</t>
  </si>
  <si>
    <t>Fri Aug 19 09:00:35 WIB 2022</t>
  </si>
  <si>
    <t>010.001-22.12316410</t>
  </si>
  <si>
    <t>Fri Aug 19 09:01:20 WIB 2022</t>
  </si>
  <si>
    <t>010.001-22.12316496</t>
  </si>
  <si>
    <t>Mon Jul 18 00:00:00 WIB 2022</t>
  </si>
  <si>
    <t>Fri Aug 19 09:02:21 WIB 2022</t>
  </si>
  <si>
    <t>010.001-22.12316568</t>
  </si>
  <si>
    <t>Tue Jul 19 00:00:00 WIB 2022</t>
  </si>
  <si>
    <t>Fri Aug 19 09:03:15 WIB 2022</t>
  </si>
  <si>
    <t>010.006-22.52249794</t>
  </si>
  <si>
    <t>Fri Aug 19 09:50:21 WIB 2022</t>
  </si>
  <si>
    <t>Fri Aug 19 09:03:58 WIB 2022</t>
  </si>
  <si>
    <t>010.001-22.12316729</t>
  </si>
  <si>
    <t>Wed Jul 20 00:00:00 WIB 2022</t>
  </si>
  <si>
    <t>Fri Aug 19 09:06:50 WIB 2022</t>
  </si>
  <si>
    <t>010.006-22.52250039</t>
  </si>
  <si>
    <t>Fri Aug 19 09:07:38 WIB 2022</t>
  </si>
  <si>
    <t>010.006-22.52250091</t>
  </si>
  <si>
    <t>Fri Aug 19 09:08:28 WIB 2022</t>
  </si>
  <si>
    <t>010.006-22.52250100</t>
  </si>
  <si>
    <t>Fri Aug 19 09:09:24 WIB 2022</t>
  </si>
  <si>
    <t>010.001-22.12340037</t>
  </si>
  <si>
    <t>Thu Jul 21 00:00:00 WIB 2022</t>
  </si>
  <si>
    <t>Fri Aug 19 10:25:19 WIB 2022</t>
  </si>
  <si>
    <t>Fri Aug 19 09:13:23 WIB 2022</t>
  </si>
  <si>
    <t>010.001-22.12340045</t>
  </si>
  <si>
    <t>Fri Aug 19 09:14:42 WIB 2022</t>
  </si>
  <si>
    <t>010.001-22.12340054</t>
  </si>
  <si>
    <t>Fri Aug 19 09:15:49 WIB 2022</t>
  </si>
  <si>
    <t>010.006-22.52250375</t>
  </si>
  <si>
    <t>Fri Aug 19 09:16:43 WIB 2022</t>
  </si>
  <si>
    <t>010.006-22.52250376</t>
  </si>
  <si>
    <t>Fri Aug 19 09:17:44 WIB 2022</t>
  </si>
  <si>
    <t>010.006-22.52250377</t>
  </si>
  <si>
    <t>Fri Aug 19 09:50:22 WIB 2022</t>
  </si>
  <si>
    <t>Fri Aug 19 09:18:38 WIB 2022</t>
  </si>
  <si>
    <t>010.006-22.52250391</t>
  </si>
  <si>
    <t>Fri Aug 19 09:19:38 WIB 2022</t>
  </si>
  <si>
    <t>010.001-22.12340175</t>
  </si>
  <si>
    <t>Fri Jul 22 00:00:00 WIB 2022</t>
  </si>
  <si>
    <t>Fri Aug 19 09:21:58 WIB 2022</t>
  </si>
  <si>
    <t>010.006-22.52250830</t>
  </si>
  <si>
    <t>Fri Aug 19 09:23:01 WIB 2022</t>
  </si>
  <si>
    <t>31.267.219.9-614.000</t>
  </si>
  <si>
    <t>CV SAMUDERA ANGKASA JAYA</t>
  </si>
  <si>
    <t>010.007-22.88358302</t>
  </si>
  <si>
    <t>Fri Aug 19 09:24:03 WIB 2022</t>
  </si>
  <si>
    <t>010.001-22.12340322</t>
  </si>
  <si>
    <t>Sat Jul 23 00:00:00 WIB 2022</t>
  </si>
  <si>
    <t>Fri Aug 19 09:29:34 WIB 2022</t>
  </si>
  <si>
    <t>010.006-22.52251099</t>
  </si>
  <si>
    <t>Fri Aug 19 09:31:01 WIB 2022</t>
  </si>
  <si>
    <t>010.006-22.52251100</t>
  </si>
  <si>
    <t>Fri Aug 19 09:32:20 WIB 2022</t>
  </si>
  <si>
    <t>010.006-22.52251101</t>
  </si>
  <si>
    <t>Fri Aug 19 09:33:28 WIB 2022</t>
  </si>
  <si>
    <t>010.006-22.52251157</t>
  </si>
  <si>
    <t>Fri Aug 19 09:50:23 WIB 2022</t>
  </si>
  <si>
    <t>Fri Aug 19 09:34:14 WIB 2022</t>
  </si>
  <si>
    <t>010.001-22.12340413</t>
  </si>
  <si>
    <t>Mon Jul 25 00:00:00 WIB 2022</t>
  </si>
  <si>
    <t>Fri Aug 19 09:37:23 WIB 2022</t>
  </si>
  <si>
    <t>010.001-22.12340433</t>
  </si>
  <si>
    <t>Fri Aug 19 09:38:19 WIB 2022</t>
  </si>
  <si>
    <t>010.006-22.52251495</t>
  </si>
  <si>
    <t>Fri Aug 19 09:39:35 WIB 2022</t>
  </si>
  <si>
    <t>010.006-22.52251556</t>
  </si>
  <si>
    <t>Fri Aug 19 09:40:44 WIB 2022</t>
  </si>
  <si>
    <t>010.001-22.12340452</t>
  </si>
  <si>
    <t>Tue Jul 26 00:00:00 WIB 2022</t>
  </si>
  <si>
    <t>Fri Aug 19 09:41:36 WIB 2022</t>
  </si>
  <si>
    <t>010.007-22.94093160</t>
  </si>
  <si>
    <t>Fri Aug 19 09:42:43 WIB 2022</t>
  </si>
  <si>
    <t>010.001-22.12340582</t>
  </si>
  <si>
    <t>Wed Jul 27 00:00:00 WIB 2022</t>
  </si>
  <si>
    <t>Fri Aug 19 09:46:33 WIB 2022</t>
  </si>
  <si>
    <t>010.007-22.94093461</t>
  </si>
  <si>
    <t>Fri Aug 19 09:47:38 WIB 2022</t>
  </si>
  <si>
    <t>010.006-22.76487348</t>
  </si>
  <si>
    <t>Thu Jul 28 00:00:00 WIB 2022</t>
  </si>
  <si>
    <t>Fri Aug 19 10:24:09 WIB 2022</t>
  </si>
  <si>
    <t>Fri Aug 19 09:53:38 WIB 2022</t>
  </si>
  <si>
    <t>010.007-22.94093757</t>
  </si>
  <si>
    <t>Fri Aug 19 09:50:24 WIB 2022</t>
  </si>
  <si>
    <t>Fri Aug 19 09:54:47 WIB 2022</t>
  </si>
  <si>
    <t>010.007-22.94093969</t>
  </si>
  <si>
    <t>Fri Jul 29 00:00:00 WIB 2022</t>
  </si>
  <si>
    <t>Fri Aug 19 09:55:43 WIB 2022</t>
  </si>
  <si>
    <t>010.006-22.76487343</t>
  </si>
  <si>
    <t>Fri Aug 19 10:39:38 WIB 2022</t>
  </si>
  <si>
    <t>Fri Aug 19 10:47:32 WIB 2022</t>
  </si>
  <si>
    <t>BELI</t>
  </si>
  <si>
    <t>DPP</t>
  </si>
  <si>
    <t>PPN</t>
  </si>
  <si>
    <t>JUAL</t>
  </si>
  <si>
    <t>AM 22060016</t>
  </si>
  <si>
    <t>G 1722</t>
  </si>
  <si>
    <t>91.924.273.5-629.000</t>
  </si>
  <si>
    <t>CV UTAMA PUTRA</t>
  </si>
  <si>
    <t>TULUNGAGUNG</t>
  </si>
  <si>
    <t>010.004-22.53777037</t>
  </si>
  <si>
    <t>AM 22070001</t>
  </si>
  <si>
    <t>KO 3034</t>
  </si>
  <si>
    <t>01.706.181.3-521.000</t>
  </si>
  <si>
    <t>CV PELITA JAYA  ( ANUGERAH SEJAHTERA )</t>
  </si>
  <si>
    <t>PURWOKERTO</t>
  </si>
  <si>
    <t>010.004-22.53777038</t>
  </si>
  <si>
    <t>AM 22070002</t>
  </si>
  <si>
    <t>G 1996</t>
  </si>
  <si>
    <t>010.004-22.53777039</t>
  </si>
  <si>
    <t>AM 22070003</t>
  </si>
  <si>
    <t>G 3038</t>
  </si>
  <si>
    <t>04.021.035.3-602.001</t>
  </si>
  <si>
    <t>LILY JULIAWATI  ( REJO AGUNG )</t>
  </si>
  <si>
    <t>JOMBANG</t>
  </si>
  <si>
    <t>010.004-22.53777040</t>
  </si>
  <si>
    <t>AM 22070004</t>
  </si>
  <si>
    <t>KO 3049</t>
  </si>
  <si>
    <t>01.454.876.2-533.000</t>
  </si>
  <si>
    <t>CV GANESHA</t>
  </si>
  <si>
    <t>WONOSOBO</t>
  </si>
  <si>
    <t>010.004-22.53777041</t>
  </si>
  <si>
    <t>AM 22070005</t>
  </si>
  <si>
    <t>KO 3073</t>
  </si>
  <si>
    <t>010.004-22.53777042</t>
  </si>
  <si>
    <t>AM 22070006</t>
  </si>
  <si>
    <t>KO 3077</t>
  </si>
  <si>
    <t>82.982.280.8-521.000</t>
  </si>
  <si>
    <t>CV TRINITY CENTRAAL</t>
  </si>
  <si>
    <t>010.004-22.53777043</t>
  </si>
  <si>
    <t>AM 22070007</t>
  </si>
  <si>
    <t>KO 3101</t>
  </si>
  <si>
    <t>42.884.805.5-501.000</t>
  </si>
  <si>
    <t>CV SINAR CAHAYA NIRMALA</t>
  </si>
  <si>
    <t>BREBES</t>
  </si>
  <si>
    <t>010.004-22.53777044</t>
  </si>
  <si>
    <t>AM 22070008</t>
  </si>
  <si>
    <t>KO 3089</t>
  </si>
  <si>
    <t>01.848.507.8-521.000</t>
  </si>
  <si>
    <t>CV WISUDA</t>
  </si>
  <si>
    <t>010.004-22.53777045</t>
  </si>
  <si>
    <t>AM 22070009</t>
  </si>
  <si>
    <t>N 3112</t>
  </si>
  <si>
    <t>83.694.842.2-523.000</t>
  </si>
  <si>
    <t>CV FM. 90 (FAMILY / RENI JATIMULYO)</t>
  </si>
  <si>
    <t>KEBUMEN</t>
  </si>
  <si>
    <t>010.004-22.53777046</t>
  </si>
  <si>
    <t>AM 22070010</t>
  </si>
  <si>
    <t>KO 3113</t>
  </si>
  <si>
    <t>010.004-22.53777047</t>
  </si>
  <si>
    <t>AM 22070011</t>
  </si>
  <si>
    <t>G 3079</t>
  </si>
  <si>
    <t>010.004-22.53777048</t>
  </si>
  <si>
    <t>AM 22070012</t>
  </si>
  <si>
    <t>KO 3159</t>
  </si>
  <si>
    <t>04.017.931.9-502.000</t>
  </si>
  <si>
    <t>HARNOYO  ( BENDAN )</t>
  </si>
  <si>
    <t>PEKALONGAN</t>
  </si>
  <si>
    <t>010.004-22.53777049</t>
  </si>
  <si>
    <t>AM 22070013</t>
  </si>
  <si>
    <t>KO 3167</t>
  </si>
  <si>
    <t>010.004-22.53777050</t>
  </si>
  <si>
    <t>AM 22070014</t>
  </si>
  <si>
    <t>KO 3134</t>
  </si>
  <si>
    <t>010.004-22.53777051</t>
  </si>
  <si>
    <t>AM 22070015</t>
  </si>
  <si>
    <t>KO 3174</t>
  </si>
  <si>
    <t>010.007-22.13924579</t>
  </si>
  <si>
    <t>AM 22070016</t>
  </si>
  <si>
    <t>KO 3178</t>
  </si>
  <si>
    <t>010.007-22.13924580</t>
  </si>
  <si>
    <t>AM 22070017</t>
  </si>
  <si>
    <t>KO 3139</t>
  </si>
  <si>
    <t>010.007-22.13924581</t>
  </si>
  <si>
    <t>AM 22070018</t>
  </si>
  <si>
    <t>KO 3145</t>
  </si>
  <si>
    <t>010.007-22.13924582</t>
  </si>
  <si>
    <t>AM 22070019</t>
  </si>
  <si>
    <t>G 3149</t>
  </si>
  <si>
    <t>010.007-22.13924583</t>
  </si>
  <si>
    <t>AM 22070020</t>
  </si>
  <si>
    <t>KO 3150</t>
  </si>
  <si>
    <t>010.007-22.13924584</t>
  </si>
  <si>
    <t>AM 22070021</t>
  </si>
  <si>
    <t>KO 3190</t>
  </si>
  <si>
    <t>010.007-22.13924585</t>
  </si>
  <si>
    <t>AM 22070022</t>
  </si>
  <si>
    <t>KO 3194</t>
  </si>
  <si>
    <t>010.007-22.13924586</t>
  </si>
  <si>
    <t>AM 22070023</t>
  </si>
  <si>
    <t>KO 3199</t>
  </si>
  <si>
    <t>010.007-22.13924587</t>
  </si>
  <si>
    <t>AM 22070024</t>
  </si>
  <si>
    <t>KO 3221</t>
  </si>
  <si>
    <t>010.007-22.13924588</t>
  </si>
  <si>
    <t>AM 22070025</t>
  </si>
  <si>
    <t>KO 3223</t>
  </si>
  <si>
    <t>010.007-22.13924589</t>
  </si>
  <si>
    <t>AM 22070026</t>
  </si>
  <si>
    <t>KO 3230</t>
  </si>
  <si>
    <t>010.007-22.13924590</t>
  </si>
  <si>
    <t>AM 22070027</t>
  </si>
  <si>
    <t>KO 3257</t>
  </si>
  <si>
    <t>08.887.807.9-521.000</t>
  </si>
  <si>
    <t>SANTOSO BUDIONO (ARMADA)</t>
  </si>
  <si>
    <t>010.007-22.13924591</t>
  </si>
  <si>
    <t>AM 22070028</t>
  </si>
  <si>
    <t>KO 3236</t>
  </si>
  <si>
    <t>010.007-22.13924592</t>
  </si>
  <si>
    <t>AM 22070029</t>
  </si>
  <si>
    <t>G 3238</t>
  </si>
  <si>
    <t>010.007-22.13924593</t>
  </si>
  <si>
    <t>AM 22070030</t>
  </si>
  <si>
    <t>KO 3244</t>
  </si>
  <si>
    <t>010.007-22.13924594</t>
  </si>
  <si>
    <t>AM 22070031</t>
  </si>
  <si>
    <t>KO 3316</t>
  </si>
  <si>
    <t>010.007-22.13924595</t>
  </si>
  <si>
    <t>AM 22070032</t>
  </si>
  <si>
    <t>KO 3314</t>
  </si>
  <si>
    <t>010.007-22.13924596</t>
  </si>
  <si>
    <t>AM 22070033</t>
  </si>
  <si>
    <t>KO 3280</t>
  </si>
  <si>
    <t>010.007-22.13924597</t>
  </si>
  <si>
    <t>AM 22070034</t>
  </si>
  <si>
    <t>G 3276</t>
  </si>
  <si>
    <t>010.007-22.13924598</t>
  </si>
  <si>
    <t>AM 22070035</t>
  </si>
  <si>
    <t>G 3300</t>
  </si>
  <si>
    <t>010.007-22.13924599</t>
  </si>
  <si>
    <t>AM 22070036</t>
  </si>
  <si>
    <t>KO 3355</t>
  </si>
  <si>
    <t>010.007-22.13924600</t>
  </si>
  <si>
    <t>AM 22070037</t>
  </si>
  <si>
    <t>G 3402</t>
  </si>
  <si>
    <t>AM 22070038</t>
  </si>
  <si>
    <t>KO 3404</t>
  </si>
  <si>
    <t>010.007-22.13924602</t>
  </si>
  <si>
    <t>AM 22070039</t>
  </si>
  <si>
    <t>KO 1633 1804 1809</t>
  </si>
  <si>
    <t>MANGGALA SAKTI</t>
  </si>
  <si>
    <t>MALANG</t>
  </si>
  <si>
    <t>AM 22070040</t>
  </si>
  <si>
    <t>G 3026 3154</t>
  </si>
  <si>
    <t>NABILA</t>
  </si>
  <si>
    <t>TUBAN</t>
  </si>
  <si>
    <t>AM 22070041</t>
  </si>
  <si>
    <t>KO 3031 3086 3222</t>
  </si>
  <si>
    <t>SUKSES MAKMUR</t>
  </si>
  <si>
    <t>COMAL</t>
  </si>
  <si>
    <t>AM 22070042</t>
  </si>
  <si>
    <t>KO 3032 3067 3075</t>
  </si>
  <si>
    <t>PERDANA</t>
  </si>
  <si>
    <t>AM 22070043</t>
  </si>
  <si>
    <t>KO 3033 3066 3106</t>
  </si>
  <si>
    <t>SISWA</t>
  </si>
  <si>
    <t>AM 22070044</t>
  </si>
  <si>
    <t>KO 3035 3046 3121</t>
  </si>
  <si>
    <t>MUNTILAN</t>
  </si>
  <si>
    <t>AM 22070045</t>
  </si>
  <si>
    <t>N 3036</t>
  </si>
  <si>
    <t>HOKY</t>
  </si>
  <si>
    <t>GOMBONG</t>
  </si>
  <si>
    <t>AM 22070046</t>
  </si>
  <si>
    <t>G 3037 3102 3129</t>
  </si>
  <si>
    <t>AL ULYA</t>
  </si>
  <si>
    <t>AM 22070047</t>
  </si>
  <si>
    <t>KO 3039 3087 3195</t>
  </si>
  <si>
    <t>TELADAN</t>
  </si>
  <si>
    <t>TEGAL</t>
  </si>
  <si>
    <t>AM 22070048</t>
  </si>
  <si>
    <t>KO 3040 3201 3321</t>
  </si>
  <si>
    <t>KONDANG</t>
  </si>
  <si>
    <t>TEMANGGUNG</t>
  </si>
  <si>
    <t>AM 22070049</t>
  </si>
  <si>
    <t>N 3041</t>
  </si>
  <si>
    <t>NAJIH</t>
  </si>
  <si>
    <t>JEPARA</t>
  </si>
  <si>
    <t>AM 22070050</t>
  </si>
  <si>
    <t>N 3042</t>
  </si>
  <si>
    <t>MELATI</t>
  </si>
  <si>
    <t>AM 22070051</t>
  </si>
  <si>
    <t>KO 3043 3285</t>
  </si>
  <si>
    <t>PANTES</t>
  </si>
  <si>
    <t>BANTUL</t>
  </si>
  <si>
    <t>AM 22070052</t>
  </si>
  <si>
    <t>N 3063 3103</t>
  </si>
  <si>
    <t>IVONE</t>
  </si>
  <si>
    <t>BUMIAYU</t>
  </si>
  <si>
    <t>AM 22070053</t>
  </si>
  <si>
    <t>KO 3045 3122</t>
  </si>
  <si>
    <t>IKA</t>
  </si>
  <si>
    <t>PURBALINGGA</t>
  </si>
  <si>
    <t>AM 22070054</t>
  </si>
  <si>
    <t>KO 3064 3148 3235</t>
  </si>
  <si>
    <t>INDOFOTOCOPY</t>
  </si>
  <si>
    <t>PARAKAN</t>
  </si>
  <si>
    <t>AM 22070055</t>
  </si>
  <si>
    <t>N 3065</t>
  </si>
  <si>
    <t>ABC</t>
  </si>
  <si>
    <t>AM 22070056</t>
  </si>
  <si>
    <t>G 3069 3050 3074</t>
  </si>
  <si>
    <t>PUAS</t>
  </si>
  <si>
    <t>PATI</t>
  </si>
  <si>
    <t>AM 22070057</t>
  </si>
  <si>
    <t>G 3070</t>
  </si>
  <si>
    <t>SISWA BARU</t>
  </si>
  <si>
    <t>AM 22070058</t>
  </si>
  <si>
    <t>KO 3071 3078 3096</t>
  </si>
  <si>
    <t>SUKSES</t>
  </si>
  <si>
    <t>SALATIGA</t>
  </si>
  <si>
    <t>AM 22070059</t>
  </si>
  <si>
    <t>G 3072</t>
  </si>
  <si>
    <t>PETRACO</t>
  </si>
  <si>
    <t>YOGYAKARTA</t>
  </si>
  <si>
    <t>AM 22070060</t>
  </si>
  <si>
    <t>N 3107 3188 3218</t>
  </si>
  <si>
    <t>METRO JAYA</t>
  </si>
  <si>
    <t>KROYA</t>
  </si>
  <si>
    <t>AM 22070061</t>
  </si>
  <si>
    <t>KO 3047 3359</t>
  </si>
  <si>
    <t>CIREBON</t>
  </si>
  <si>
    <t>AM 22070062</t>
  </si>
  <si>
    <t>G 3076 3142 3331</t>
  </si>
  <si>
    <t>MANGGALAM</t>
  </si>
  <si>
    <t>SUKOHARJO</t>
  </si>
  <si>
    <t>AM 22070063</t>
  </si>
  <si>
    <t>G 3080 3271</t>
  </si>
  <si>
    <t>TRISNO</t>
  </si>
  <si>
    <t>PURWODADI</t>
  </si>
  <si>
    <t>AM 22070064</t>
  </si>
  <si>
    <t>G 3081 3155 3204</t>
  </si>
  <si>
    <t>MITRA KAMPUS</t>
  </si>
  <si>
    <t>KUDUS</t>
  </si>
  <si>
    <t>AM 22070065</t>
  </si>
  <si>
    <t>G 3082 3207 3237</t>
  </si>
  <si>
    <t>A R</t>
  </si>
  <si>
    <t>AM 22070066</t>
  </si>
  <si>
    <t>KO 3083 3128 3140</t>
  </si>
  <si>
    <t>SINKONG</t>
  </si>
  <si>
    <t>PURWOREJO</t>
  </si>
  <si>
    <t>AM 22070067</t>
  </si>
  <si>
    <t>G 3084 3346</t>
  </si>
  <si>
    <t>SASA</t>
  </si>
  <si>
    <t>BOJONEGORO</t>
  </si>
  <si>
    <t>AM 22070068</t>
  </si>
  <si>
    <t>KO 1635 1637 1644</t>
  </si>
  <si>
    <t>AM 22070069</t>
  </si>
  <si>
    <t>KO 1636 1638 3202</t>
  </si>
  <si>
    <t>SIANA (PECINAN)</t>
  </si>
  <si>
    <t>AM 22070070</t>
  </si>
  <si>
    <t>N 4511</t>
  </si>
  <si>
    <t>IMANUEL</t>
  </si>
  <si>
    <t>AM 22070071</t>
  </si>
  <si>
    <t>G 3104</t>
  </si>
  <si>
    <t>BAHTERA</t>
  </si>
  <si>
    <t>AM 22070072</t>
  </si>
  <si>
    <t>G 3105</t>
  </si>
  <si>
    <t>SUMBER REJO</t>
  </si>
  <si>
    <t>MAGELANG</t>
  </si>
  <si>
    <t>AM 22070073</t>
  </si>
  <si>
    <t>KO 3108 3132 3215</t>
  </si>
  <si>
    <t>AM 22070074</t>
  </si>
  <si>
    <t>KO 3109 3183 3323</t>
  </si>
  <si>
    <t>SUMBER BUKIT</t>
  </si>
  <si>
    <t>AM 22070075</t>
  </si>
  <si>
    <t>N 3110</t>
  </si>
  <si>
    <t>MEGARIA</t>
  </si>
  <si>
    <t>AM 22070076</t>
  </si>
  <si>
    <t>G 3111 3115 3214</t>
  </si>
  <si>
    <t>HT JAYA</t>
  </si>
  <si>
    <t>JUWANA</t>
  </si>
  <si>
    <t>AM 22070077</t>
  </si>
  <si>
    <t>N 3085 3114 3211</t>
  </si>
  <si>
    <t>MAHKOTA</t>
  </si>
  <si>
    <t>AM 22070078</t>
  </si>
  <si>
    <t>KO 3088 3251</t>
  </si>
  <si>
    <t>MEDIA</t>
  </si>
  <si>
    <t>CILACAP</t>
  </si>
  <si>
    <t>AM 22070079</t>
  </si>
  <si>
    <t>KO 3090 3303 3363</t>
  </si>
  <si>
    <t>KUTOARJO</t>
  </si>
  <si>
    <t>AM 22070080</t>
  </si>
  <si>
    <t>G 3091</t>
  </si>
  <si>
    <t>PUSTAKA BARU</t>
  </si>
  <si>
    <t>AM 22070081</t>
  </si>
  <si>
    <t>G 3092 3184 3198</t>
  </si>
  <si>
    <t>AM 22070082</t>
  </si>
  <si>
    <t>N 3093</t>
  </si>
  <si>
    <t>POJOK BLAURAN</t>
  </si>
  <si>
    <t>AM 22070083</t>
  </si>
  <si>
    <t>KO 3094</t>
  </si>
  <si>
    <t>ANEKA SWALAYAN</t>
  </si>
  <si>
    <t>AM 22070084</t>
  </si>
  <si>
    <t>KO 3095 3156 3126</t>
  </si>
  <si>
    <t>INDOBARU</t>
  </si>
  <si>
    <t>AM 22070085</t>
  </si>
  <si>
    <t>KO 3097 3158 3163</t>
  </si>
  <si>
    <t>AM 22070086</t>
  </si>
  <si>
    <t>G 3098</t>
  </si>
  <si>
    <t>AF TOYS</t>
  </si>
  <si>
    <t>KENDAL</t>
  </si>
  <si>
    <t>AM 22070087</t>
  </si>
  <si>
    <t>G 3099</t>
  </si>
  <si>
    <t>BESTOP</t>
  </si>
  <si>
    <t>AM 22070088</t>
  </si>
  <si>
    <t>KO 3100 3177 3193</t>
  </si>
  <si>
    <t>AM 22070089</t>
  </si>
  <si>
    <t>KO 1639 1808 1643</t>
  </si>
  <si>
    <t>ANEKA</t>
  </si>
  <si>
    <t>AM 22070090</t>
  </si>
  <si>
    <t>KO 1640 1810 1647</t>
  </si>
  <si>
    <t>LANCAR</t>
  </si>
  <si>
    <t>AM 22070091</t>
  </si>
  <si>
    <t>N 3151 3133 3200</t>
  </si>
  <si>
    <t>SIDU</t>
  </si>
  <si>
    <t>AM 22070092</t>
  </si>
  <si>
    <t>KO 3152</t>
  </si>
  <si>
    <t>BASA</t>
  </si>
  <si>
    <t>AM 22070093</t>
  </si>
  <si>
    <t>G 3153</t>
  </si>
  <si>
    <t>AULIA</t>
  </si>
  <si>
    <t>CARUBAN</t>
  </si>
  <si>
    <t>AM 22070094</t>
  </si>
  <si>
    <t>G 3157 3334 3358</t>
  </si>
  <si>
    <t>NIKI SAE</t>
  </si>
  <si>
    <t>AM 22070095</t>
  </si>
  <si>
    <t>KO 3160 3306 3317</t>
  </si>
  <si>
    <t>RITA</t>
  </si>
  <si>
    <t>AM 22070096</t>
  </si>
  <si>
    <t>KO 3161</t>
  </si>
  <si>
    <t>BANJARAN PERMAI</t>
  </si>
  <si>
    <t>AM 22070097</t>
  </si>
  <si>
    <t>N 3116</t>
  </si>
  <si>
    <t>DOREMI</t>
  </si>
  <si>
    <t>AM 22070098</t>
  </si>
  <si>
    <t>G 3117 3165 3172</t>
  </si>
  <si>
    <t>RINGAN</t>
  </si>
  <si>
    <t>AM 22070099</t>
  </si>
  <si>
    <t>KO 3118 3216</t>
  </si>
  <si>
    <t>EKARIA</t>
  </si>
  <si>
    <t>AM 22070100</t>
  </si>
  <si>
    <t>G 3120</t>
  </si>
  <si>
    <t>JUNIOR</t>
  </si>
  <si>
    <t>PARE</t>
  </si>
  <si>
    <t>AM 22070101</t>
  </si>
  <si>
    <t>N 3123 3168 3131</t>
  </si>
  <si>
    <t>DUTA ILAHI</t>
  </si>
  <si>
    <t>LASEM</t>
  </si>
  <si>
    <t>AM 22070102</t>
  </si>
  <si>
    <t>G 3162 3315</t>
  </si>
  <si>
    <t>PRIMA</t>
  </si>
  <si>
    <t>MADIUN</t>
  </si>
  <si>
    <t>AM 22070103</t>
  </si>
  <si>
    <t>KO 3164</t>
  </si>
  <si>
    <t>PEMALANG</t>
  </si>
  <si>
    <t>AM 22070104</t>
  </si>
  <si>
    <t>KO 1641 1802 1805</t>
  </si>
  <si>
    <t>MERPATI</t>
  </si>
  <si>
    <t>AM 22070105</t>
  </si>
  <si>
    <t>G 3166 3179</t>
  </si>
  <si>
    <t>ATLANTIK</t>
  </si>
  <si>
    <t>PONOROGO</t>
  </si>
  <si>
    <t>AM 22070106</t>
  </si>
  <si>
    <t>N 3170</t>
  </si>
  <si>
    <t>PRESTASI</t>
  </si>
  <si>
    <t>AJIBARANG</t>
  </si>
  <si>
    <t>AM 22070107</t>
  </si>
  <si>
    <t>N 3171</t>
  </si>
  <si>
    <t>PENAMAS</t>
  </si>
  <si>
    <t>AM 22070108</t>
  </si>
  <si>
    <t>KO 3124 3143 3210</t>
  </si>
  <si>
    <t>AM 22070109</t>
  </si>
  <si>
    <t>KO 3125</t>
  </si>
  <si>
    <t>MAKMUR</t>
  </si>
  <si>
    <t>AM 22070110</t>
  </si>
  <si>
    <t>KO 3127 3186 3220</t>
  </si>
  <si>
    <t>AM 22070111</t>
  </si>
  <si>
    <t>G 3130</t>
  </si>
  <si>
    <t>SURYA</t>
  </si>
  <si>
    <t>AM 22070112</t>
  </si>
  <si>
    <t>G 3173 3203 3274</t>
  </si>
  <si>
    <t>AM 22070113</t>
  </si>
  <si>
    <t>G 3175 3205</t>
  </si>
  <si>
    <t>SARJANA</t>
  </si>
  <si>
    <t>AM 22070114</t>
  </si>
  <si>
    <t>KO 3176 3249 3290</t>
  </si>
  <si>
    <t>SALIKAH</t>
  </si>
  <si>
    <t>BATANG</t>
  </si>
  <si>
    <t>AM 22070115</t>
  </si>
  <si>
    <t>G 3180 3144 3241</t>
  </si>
  <si>
    <t>SAHID</t>
  </si>
  <si>
    <t>AM 22070116</t>
  </si>
  <si>
    <t>KO 3181 3228 3326</t>
  </si>
  <si>
    <t>MEMORY</t>
  </si>
  <si>
    <t>AM 22070117</t>
  </si>
  <si>
    <t>KO 3135 3262</t>
  </si>
  <si>
    <t>AM 22070118</t>
  </si>
  <si>
    <t>KO 3136</t>
  </si>
  <si>
    <t>RAKYAT</t>
  </si>
  <si>
    <t>AM 22070119</t>
  </si>
  <si>
    <t>KO 3137 3196 3246</t>
  </si>
  <si>
    <t>AM 22070120</t>
  </si>
  <si>
    <t>KO 3138 3240 3353</t>
  </si>
  <si>
    <t>KADAR BUDHI</t>
  </si>
  <si>
    <t>AM 22070121</t>
  </si>
  <si>
    <t>KO 3141 3209</t>
  </si>
  <si>
    <t>METRO</t>
  </si>
  <si>
    <t>AM 22070122</t>
  </si>
  <si>
    <t>KO 1642</t>
  </si>
  <si>
    <t>PERTIWI</t>
  </si>
  <si>
    <t>LAWANG</t>
  </si>
  <si>
    <t>AM 22070123</t>
  </si>
  <si>
    <t>KO 1646 1801</t>
  </si>
  <si>
    <t>BINA ILMU</t>
  </si>
  <si>
    <t>SINGOSARI</t>
  </si>
  <si>
    <t>AM 22070124</t>
  </si>
  <si>
    <t>KO 1812 1816 1830</t>
  </si>
  <si>
    <t>AM 22070125</t>
  </si>
  <si>
    <t>KO 3187 3330</t>
  </si>
  <si>
    <t>SINAR KONDANG</t>
  </si>
  <si>
    <t>AM 22070126</t>
  </si>
  <si>
    <t>KO 3189</t>
  </si>
  <si>
    <t>OBRAL</t>
  </si>
  <si>
    <t>AM 22070127</t>
  </si>
  <si>
    <t>KO 3191 3324</t>
  </si>
  <si>
    <t>AM 22070128</t>
  </si>
  <si>
    <t>G 3192 3226 3233</t>
  </si>
  <si>
    <t>AM 22070129</t>
  </si>
  <si>
    <t>G 3197</t>
  </si>
  <si>
    <t>BERKAH</t>
  </si>
  <si>
    <t>AM 22070130</t>
  </si>
  <si>
    <t>KO 3147</t>
  </si>
  <si>
    <t>BARU CUTE</t>
  </si>
  <si>
    <t>AM 22070131</t>
  </si>
  <si>
    <t>KO 1813 3305 1823</t>
  </si>
  <si>
    <t>AM 22070132</t>
  </si>
  <si>
    <t>KO 3206</t>
  </si>
  <si>
    <t>BARU</t>
  </si>
  <si>
    <t>AM 22070133</t>
  </si>
  <si>
    <t>N 3208 3259</t>
  </si>
  <si>
    <t>AM 22070134</t>
  </si>
  <si>
    <t>G 3212</t>
  </si>
  <si>
    <t>SEPULUH</t>
  </si>
  <si>
    <t>SOLO</t>
  </si>
  <si>
    <t>AM 22070135</t>
  </si>
  <si>
    <t>KO 3213 3345</t>
  </si>
  <si>
    <t>KURNIA</t>
  </si>
  <si>
    <t>AM 22070136</t>
  </si>
  <si>
    <t>KO 3217 3239 3311</t>
  </si>
  <si>
    <t>AM 22070137</t>
  </si>
  <si>
    <t>KO 3219</t>
  </si>
  <si>
    <t>PELAJAR</t>
  </si>
  <si>
    <t>AM 22070138</t>
  </si>
  <si>
    <t>KO 3224 3243 3247</t>
  </si>
  <si>
    <t>AM 22070139</t>
  </si>
  <si>
    <t>G 3225 3312 3295</t>
  </si>
  <si>
    <t>AM 22070140</t>
  </si>
  <si>
    <t>N 3227</t>
  </si>
  <si>
    <t>PUTRA MURIA</t>
  </si>
  <si>
    <t>AM 22070141</t>
  </si>
  <si>
    <t>KO 1814 3232 1817</t>
  </si>
  <si>
    <t>AM 22070142</t>
  </si>
  <si>
    <t>KO 1815</t>
  </si>
  <si>
    <t>BATU</t>
  </si>
  <si>
    <t>AM 22070143</t>
  </si>
  <si>
    <t>KO 3229</t>
  </si>
  <si>
    <t>BIMA</t>
  </si>
  <si>
    <t>AM 22070144</t>
  </si>
  <si>
    <t>KO 3231</t>
  </si>
  <si>
    <t>ENAM</t>
  </si>
  <si>
    <t>AM 22070145</t>
  </si>
  <si>
    <t>KO 3234 3322</t>
  </si>
  <si>
    <t>AM 22070146</t>
  </si>
  <si>
    <t>KO 3245 3282</t>
  </si>
  <si>
    <t>AM 22070147</t>
  </si>
  <si>
    <t>KO 3248</t>
  </si>
  <si>
    <t>AM 22070148</t>
  </si>
  <si>
    <t>KO 3250 3328 3342</t>
  </si>
  <si>
    <t>AM 22070149</t>
  </si>
  <si>
    <t>KO 3301 3329 3332</t>
  </si>
  <si>
    <t>AM 22070150</t>
  </si>
  <si>
    <t>N 3304</t>
  </si>
  <si>
    <t>D R</t>
  </si>
  <si>
    <t>AM 22070151</t>
  </si>
  <si>
    <t>KO 1648 1803 1807</t>
  </si>
  <si>
    <t>DIAN ILMU</t>
  </si>
  <si>
    <t>AM 22070152</t>
  </si>
  <si>
    <t>KO 1649</t>
  </si>
  <si>
    <t>SUKSES 2</t>
  </si>
  <si>
    <t>SIDOARJO</t>
  </si>
  <si>
    <t>AM 22070153</t>
  </si>
  <si>
    <t>KO 1650</t>
  </si>
  <si>
    <t>SUKSES 1</t>
  </si>
  <si>
    <t>AM 22070154</t>
  </si>
  <si>
    <t>KO 3307</t>
  </si>
  <si>
    <t>WIJAYA KUSUMA</t>
  </si>
  <si>
    <t>SLEMAN</t>
  </si>
  <si>
    <t>AM 22070155</t>
  </si>
  <si>
    <t>G 3308</t>
  </si>
  <si>
    <t>AL FAIZ</t>
  </si>
  <si>
    <t>AM 22070156</t>
  </si>
  <si>
    <t>KO 3309 3340 3348</t>
  </si>
  <si>
    <t>MUDA JAYA</t>
  </si>
  <si>
    <t>AM 22070157</t>
  </si>
  <si>
    <t>G 3313 3333 3261</t>
  </si>
  <si>
    <t>AM 22070158</t>
  </si>
  <si>
    <t>G 3318</t>
  </si>
  <si>
    <t>ANGKASA JAYA</t>
  </si>
  <si>
    <t>AM 22070159</t>
  </si>
  <si>
    <t>G 3319 3344 3269</t>
  </si>
  <si>
    <t>AM 22070160</t>
  </si>
  <si>
    <t>G 3320 3288</t>
  </si>
  <si>
    <t>AM 22070161</t>
  </si>
  <si>
    <t>KO 1820 1806 1811</t>
  </si>
  <si>
    <t>SCORPIO</t>
  </si>
  <si>
    <t>AM 22070162</t>
  </si>
  <si>
    <t>KO 1822/19/28/29</t>
  </si>
  <si>
    <t>AM 22070163</t>
  </si>
  <si>
    <t>KO 1824 1836</t>
  </si>
  <si>
    <t>AM 22070164</t>
  </si>
  <si>
    <t>KO 1826 1840</t>
  </si>
  <si>
    <t>2 4</t>
  </si>
  <si>
    <t>AM 22070165</t>
  </si>
  <si>
    <t>G 3327 3270</t>
  </si>
  <si>
    <t>LARIS BARU</t>
  </si>
  <si>
    <t>AM 22070166</t>
  </si>
  <si>
    <t>G 3335</t>
  </si>
  <si>
    <t>BAROKAH SWALAYAN</t>
  </si>
  <si>
    <t>SLAWI</t>
  </si>
  <si>
    <t>AM 22070167</t>
  </si>
  <si>
    <t>KO 1831</t>
  </si>
  <si>
    <t>AM 22070168</t>
  </si>
  <si>
    <t>KO 1833 1842 1843</t>
  </si>
  <si>
    <t>AM 22070169</t>
  </si>
  <si>
    <t>KO 1834</t>
  </si>
  <si>
    <t>AM 22070170</t>
  </si>
  <si>
    <t>KO 3338 3277</t>
  </si>
  <si>
    <t>AM 22070171</t>
  </si>
  <si>
    <t>N 3339</t>
  </si>
  <si>
    <t>AM 22070172</t>
  </si>
  <si>
    <t>G 3337</t>
  </si>
  <si>
    <t>REMAJA</t>
  </si>
  <si>
    <t>AM 22070173</t>
  </si>
  <si>
    <t>G 3341</t>
  </si>
  <si>
    <t>NAHDIANA (KERSANA)</t>
  </si>
  <si>
    <t>AM 22070174</t>
  </si>
  <si>
    <t>G 3343 3294</t>
  </si>
  <si>
    <t>TEMMY</t>
  </si>
  <si>
    <t>AM 22070175</t>
  </si>
  <si>
    <t>KO 3349</t>
  </si>
  <si>
    <t>LESTARI ADHI</t>
  </si>
  <si>
    <t>AM 22070176</t>
  </si>
  <si>
    <t>KO 3350</t>
  </si>
  <si>
    <t>AM 22070177</t>
  </si>
  <si>
    <t>KO 1835</t>
  </si>
  <si>
    <t>AM 22070178</t>
  </si>
  <si>
    <t>KO 1839 1844</t>
  </si>
  <si>
    <t>AM 22070179</t>
  </si>
  <si>
    <t>KO 3252</t>
  </si>
  <si>
    <t>AM 22070180</t>
  </si>
  <si>
    <t>N 3253</t>
  </si>
  <si>
    <t>DHIAN</t>
  </si>
  <si>
    <t>BANJARNEGARA</t>
  </si>
  <si>
    <t>AM 22070181</t>
  </si>
  <si>
    <t>N 3254</t>
  </si>
  <si>
    <t>MERDEKA</t>
  </si>
  <si>
    <t>BOYOLALI</t>
  </si>
  <si>
    <t>AM 22070182</t>
  </si>
  <si>
    <t>N 3255</t>
  </si>
  <si>
    <t>BRUK MENCENG</t>
  </si>
  <si>
    <t>AM 22070183</t>
  </si>
  <si>
    <t>G 3256</t>
  </si>
  <si>
    <t>TRIDAYA</t>
  </si>
  <si>
    <t>SEMARANG</t>
  </si>
  <si>
    <t>AM 22070184</t>
  </si>
  <si>
    <t>G 3258</t>
  </si>
  <si>
    <t>R G</t>
  </si>
  <si>
    <t>KLATEN</t>
  </si>
  <si>
    <t>AM 22070185</t>
  </si>
  <si>
    <t>G 3260</t>
  </si>
  <si>
    <t>ANEKA SERAGAM (ANJASMORO)</t>
  </si>
  <si>
    <t>BLITAR</t>
  </si>
  <si>
    <t>AM 22070186</t>
  </si>
  <si>
    <t>KO 3263 3272 3286</t>
  </si>
  <si>
    <t>AM 22070187</t>
  </si>
  <si>
    <t>N 3264</t>
  </si>
  <si>
    <t>MADONA</t>
  </si>
  <si>
    <t>AM 22070188</t>
  </si>
  <si>
    <t>KO 3266 3354</t>
  </si>
  <si>
    <t>AM 22070189</t>
  </si>
  <si>
    <t>KO 3267</t>
  </si>
  <si>
    <t>AM 22070190</t>
  </si>
  <si>
    <t>G 3268</t>
  </si>
  <si>
    <t>AM 22070191</t>
  </si>
  <si>
    <t>G 3273</t>
  </si>
  <si>
    <t>DASCO</t>
  </si>
  <si>
    <t>AM 22070192</t>
  </si>
  <si>
    <t>KO 3275</t>
  </si>
  <si>
    <t>AM 22070193</t>
  </si>
  <si>
    <t>KO 3278</t>
  </si>
  <si>
    <t>AM 22070194</t>
  </si>
  <si>
    <t>N 3279</t>
  </si>
  <si>
    <t>AM 22070195</t>
  </si>
  <si>
    <t>KO 3281</t>
  </si>
  <si>
    <t>AM 22070196</t>
  </si>
  <si>
    <t>G 3283</t>
  </si>
  <si>
    <t>TRIO PLAZA</t>
  </si>
  <si>
    <t>AM 22070197</t>
  </si>
  <si>
    <t>G 3284</t>
  </si>
  <si>
    <t>AM 22070198</t>
  </si>
  <si>
    <t>G 3287</t>
  </si>
  <si>
    <t>AM 22070199</t>
  </si>
  <si>
    <t>KO 3289</t>
  </si>
  <si>
    <t>AM 22070200</t>
  </si>
  <si>
    <t>G 3292</t>
  </si>
  <si>
    <t>AM 22070201</t>
  </si>
  <si>
    <t>G 3293</t>
  </si>
  <si>
    <t>AGUNG JAYA</t>
  </si>
  <si>
    <t>AM 22070202</t>
  </si>
  <si>
    <t>G 3296</t>
  </si>
  <si>
    <t>TAMBAH ILMU</t>
  </si>
  <si>
    <t>AM 22070203</t>
  </si>
  <si>
    <t>G 3297</t>
  </si>
  <si>
    <t>AM 22070204</t>
  </si>
  <si>
    <t>G 3298</t>
  </si>
  <si>
    <t>BLORA</t>
  </si>
  <si>
    <t>AM 22070205</t>
  </si>
  <si>
    <t>G 3299</t>
  </si>
  <si>
    <t>CITRA (MARIO)</t>
  </si>
  <si>
    <t>AM 22070206</t>
  </si>
  <si>
    <t>G 3351</t>
  </si>
  <si>
    <t>ERLANGGA</t>
  </si>
  <si>
    <t>AM 22070207</t>
  </si>
  <si>
    <t>KO 3352</t>
  </si>
  <si>
    <t>AM 22070208</t>
  </si>
  <si>
    <t>KO 3356 3357</t>
  </si>
  <si>
    <t>AM 22070209</t>
  </si>
  <si>
    <t>G 3360</t>
  </si>
  <si>
    <t>MENARA</t>
  </si>
  <si>
    <t>AM 22070210</t>
  </si>
  <si>
    <t>KO 3401</t>
  </si>
  <si>
    <t>AM 22070211</t>
  </si>
  <si>
    <t>G 3403</t>
  </si>
  <si>
    <t>SARJI</t>
  </si>
  <si>
    <t>AM 22070212</t>
  </si>
  <si>
    <t>KO 0909 0910 0911</t>
  </si>
  <si>
    <t>SAHABAT BARU</t>
  </si>
  <si>
    <t>AM 22070213</t>
  </si>
  <si>
    <t>KO 0912 0914</t>
  </si>
  <si>
    <t>AM 22070214</t>
  </si>
  <si>
    <t>H 444</t>
  </si>
  <si>
    <t>SULUNG</t>
  </si>
  <si>
    <t>AM 22070215</t>
  </si>
  <si>
    <t>N 0369 0370</t>
  </si>
  <si>
    <t>ANEKA JAYA</t>
  </si>
  <si>
    <t>PUNGKURAN</t>
  </si>
  <si>
    <t>AM 22070216</t>
  </si>
  <si>
    <t>H 298</t>
  </si>
  <si>
    <t>AGUSTINE</t>
  </si>
  <si>
    <t>AM 22070217</t>
  </si>
  <si>
    <t>N 1475</t>
  </si>
  <si>
    <t>BENGAWAN RETAIL MANDIRI</t>
  </si>
  <si>
    <t>AM 22070218</t>
  </si>
  <si>
    <t>N 021 - 025</t>
  </si>
  <si>
    <t>SILVIA</t>
  </si>
  <si>
    <t>AM 22070219</t>
  </si>
  <si>
    <t>N 026 - 030</t>
  </si>
  <si>
    <t>AM 22070220</t>
  </si>
  <si>
    <t>N 031 - 034</t>
  </si>
  <si>
    <t>AM 22070221</t>
  </si>
  <si>
    <t>GUDANG</t>
  </si>
  <si>
    <t>CASH</t>
  </si>
  <si>
    <t>TOTAL</t>
  </si>
  <si>
    <t xml:space="preserve">PENJUALAN </t>
  </si>
  <si>
    <t>PENJUALAN FAKTUR</t>
  </si>
  <si>
    <t>PENJUALAN DI GUNGGUNG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</si>
</sst>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9" formatCode="_(* #,##0_);_(* \(#,##0\);_(* &quot;-&quot;_);_(@_)"/>
    <numFmt numFmtId="170" formatCode="[$-13809]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3" fontId="2" fillId="0" borderId="1" xfId="0" applyNumberFormat="1" applyFont="1" applyBorder="1"/>
    <xf numFmtId="0" fontId="0" fillId="0" borderId="0" xfId="0" applyFont="1" applyBorder="1" applyAlignment="1">
      <alignment horizontal="center" vertical="center"/>
    </xf>
    <xf numFmtId="4" fontId="3" fillId="0" borderId="0" xfId="1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170" fontId="0" fillId="0" borderId="0" xfId="0" applyNumberFormat="1" applyFont="1" applyFill="1" applyBorder="1" applyAlignment="1">
      <alignment vertical="center"/>
    </xf>
    <xf numFmtId="170" fontId="0" fillId="0" borderId="0" xfId="0" applyNumberFormat="1" applyFont="1" applyBorder="1" applyAlignment="1"/>
    <xf numFmtId="170" fontId="0" fillId="0" borderId="0" xfId="0" applyNumberFormat="1" applyFont="1" applyFill="1" applyBorder="1" applyAlignment="1"/>
    <xf numFmtId="4" fontId="3" fillId="0" borderId="0" xfId="1" applyNumberFormat="1" applyFont="1" applyBorder="1" applyAlignment="1"/>
    <xf numFmtId="170" fontId="3" fillId="0" borderId="0" xfId="0" applyNumberFormat="1" applyFont="1" applyFill="1" applyBorder="1" applyAlignment="1"/>
    <xf numFmtId="3" fontId="3" fillId="0" borderId="0" xfId="1" applyNumberFormat="1" applyFont="1" applyFill="1" applyBorder="1" applyAlignment="1"/>
    <xf numFmtId="41" fontId="2" fillId="0" borderId="1" xfId="0" applyNumberFormat="1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/>
    <xf numFmtId="169" fontId="0" fillId="0" borderId="0" xfId="0" applyNumberFormat="1" applyFill="1" applyAlignment="1"/>
    <xf numFmtId="4" fontId="0" fillId="0" borderId="0" xfId="0" applyNumberFormat="1"/>
    <xf numFmtId="0" fontId="0" fillId="0" borderId="0" xfId="0" quotePrefix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/>
    <xf numFmtId="0" fontId="3" fillId="0" borderId="0" xfId="0" quotePrefix="1" applyFont="1" applyFill="1" applyBorder="1" applyAlignment="1">
      <alignment vertical="center"/>
    </xf>
    <xf numFmtId="4" fontId="3" fillId="0" borderId="0" xfId="1" applyNumberFormat="1" applyFont="1" applyFill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3"/>
  <sheetViews>
    <sheetView tabSelected="1" topLeftCell="A73" workbookViewId="0">
      <selection activeCell="P106" sqref="P106"/>
    </sheetView>
  </sheetViews>
  <sheetFormatPr defaultRowHeight="15" x14ac:dyDescent="0.25"/>
  <cols>
    <col min="1" max="1" width="5.7109375" customWidth="1"/>
    <col min="4" max="4" width="19.5703125" customWidth="1"/>
    <col min="8" max="8" width="10.7109375" bestFit="1" customWidth="1"/>
    <col min="9" max="9" width="11.5703125" bestFit="1" customWidth="1"/>
    <col min="10" max="10" width="13.7109375" style="3" bestFit="1" customWidth="1"/>
    <col min="11" max="11" width="12.7109375" style="3" bestFit="1" customWidth="1"/>
    <col min="12" max="12" width="14.28515625" bestFit="1" customWidth="1"/>
    <col min="17" max="17" width="15.42578125" bestFit="1" customWidth="1"/>
  </cols>
  <sheetData>
    <row r="1" spans="1:19" s="4" customFormat="1" x14ac:dyDescent="0.25">
      <c r="A1" s="4" t="s">
        <v>214</v>
      </c>
      <c r="J1" s="5" t="s">
        <v>215</v>
      </c>
      <c r="K1" s="5" t="s">
        <v>216</v>
      </c>
    </row>
    <row r="2" spans="1:19" x14ac:dyDescent="0.25">
      <c r="A2" s="6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>
        <v>7</v>
      </c>
      <c r="G2" s="1">
        <v>2022</v>
      </c>
      <c r="H2" s="1" t="s">
        <v>4</v>
      </c>
      <c r="I2" s="1">
        <v>1</v>
      </c>
      <c r="J2" s="2">
        <v>4307027</v>
      </c>
      <c r="K2" s="2">
        <v>473772</v>
      </c>
      <c r="L2" s="1">
        <v>0</v>
      </c>
      <c r="M2" s="1" t="s">
        <v>5</v>
      </c>
      <c r="N2" s="1" t="s">
        <v>6</v>
      </c>
      <c r="O2" s="1" t="s">
        <v>5</v>
      </c>
      <c r="P2" s="1" t="s">
        <v>7</v>
      </c>
      <c r="Q2" s="1" t="s">
        <v>8</v>
      </c>
      <c r="R2" s="1" t="s">
        <v>7</v>
      </c>
      <c r="S2" s="1"/>
    </row>
    <row r="3" spans="1:19" x14ac:dyDescent="0.25">
      <c r="A3" s="6">
        <v>2</v>
      </c>
      <c r="B3" s="1" t="s">
        <v>0</v>
      </c>
      <c r="C3" s="1" t="s">
        <v>1</v>
      </c>
      <c r="D3" s="1" t="s">
        <v>9</v>
      </c>
      <c r="E3" s="1" t="s">
        <v>3</v>
      </c>
      <c r="F3" s="1">
        <v>7</v>
      </c>
      <c r="G3" s="1">
        <v>2022</v>
      </c>
      <c r="H3" s="1" t="s">
        <v>4</v>
      </c>
      <c r="I3" s="1">
        <v>1</v>
      </c>
      <c r="J3" s="2">
        <v>21448994</v>
      </c>
      <c r="K3" s="2">
        <v>2359389</v>
      </c>
      <c r="L3" s="1">
        <v>0</v>
      </c>
      <c r="M3" s="1" t="s">
        <v>5</v>
      </c>
      <c r="N3" s="1" t="s">
        <v>6</v>
      </c>
      <c r="O3" s="1" t="s">
        <v>5</v>
      </c>
      <c r="P3" s="1" t="s">
        <v>7</v>
      </c>
      <c r="Q3" s="1" t="s">
        <v>10</v>
      </c>
      <c r="R3" s="1" t="s">
        <v>7</v>
      </c>
      <c r="S3" s="1"/>
    </row>
    <row r="4" spans="1:19" x14ac:dyDescent="0.25">
      <c r="A4" s="6">
        <v>3</v>
      </c>
      <c r="B4" s="1" t="s">
        <v>0</v>
      </c>
      <c r="C4" s="1" t="s">
        <v>1</v>
      </c>
      <c r="D4" s="1" t="s">
        <v>11</v>
      </c>
      <c r="E4" s="1" t="s">
        <v>3</v>
      </c>
      <c r="F4" s="1">
        <v>7</v>
      </c>
      <c r="G4" s="1">
        <v>2022</v>
      </c>
      <c r="H4" s="1" t="s">
        <v>4</v>
      </c>
      <c r="I4" s="1">
        <v>1</v>
      </c>
      <c r="J4" s="2">
        <v>29912302</v>
      </c>
      <c r="K4" s="2">
        <v>3290353</v>
      </c>
      <c r="L4" s="1">
        <v>0</v>
      </c>
      <c r="M4" s="1" t="s">
        <v>5</v>
      </c>
      <c r="N4" s="1" t="s">
        <v>6</v>
      </c>
      <c r="O4" s="1" t="s">
        <v>5</v>
      </c>
      <c r="P4" s="1" t="s">
        <v>7</v>
      </c>
      <c r="Q4" s="1" t="s">
        <v>12</v>
      </c>
      <c r="R4" s="1" t="s">
        <v>7</v>
      </c>
      <c r="S4" s="1"/>
    </row>
    <row r="5" spans="1:19" x14ac:dyDescent="0.25">
      <c r="A5" s="6">
        <v>4</v>
      </c>
      <c r="B5" s="1" t="s">
        <v>13</v>
      </c>
      <c r="C5" s="1" t="s">
        <v>14</v>
      </c>
      <c r="D5" s="1" t="s">
        <v>15</v>
      </c>
      <c r="E5" s="1" t="s">
        <v>3</v>
      </c>
      <c r="F5" s="1">
        <v>7</v>
      </c>
      <c r="G5" s="1">
        <v>2022</v>
      </c>
      <c r="H5" s="1" t="s">
        <v>4</v>
      </c>
      <c r="I5" s="1">
        <v>1</v>
      </c>
      <c r="J5" s="2">
        <v>10490824</v>
      </c>
      <c r="K5" s="2">
        <v>1153990</v>
      </c>
      <c r="L5" s="1">
        <v>0</v>
      </c>
      <c r="M5" s="1" t="s">
        <v>5</v>
      </c>
      <c r="N5" s="1" t="s">
        <v>6</v>
      </c>
      <c r="O5" s="1" t="s">
        <v>5</v>
      </c>
      <c r="P5" s="1" t="s">
        <v>7</v>
      </c>
      <c r="Q5" s="1" t="s">
        <v>16</v>
      </c>
      <c r="R5" s="1" t="s">
        <v>7</v>
      </c>
      <c r="S5" s="1"/>
    </row>
    <row r="6" spans="1:19" x14ac:dyDescent="0.25">
      <c r="A6" s="6">
        <v>5</v>
      </c>
      <c r="B6" s="1" t="s">
        <v>0</v>
      </c>
      <c r="C6" s="1" t="s">
        <v>1</v>
      </c>
      <c r="D6" s="1" t="s">
        <v>17</v>
      </c>
      <c r="E6" s="1" t="s">
        <v>18</v>
      </c>
      <c r="F6" s="1">
        <v>7</v>
      </c>
      <c r="G6" s="1">
        <v>2022</v>
      </c>
      <c r="H6" s="1" t="s">
        <v>4</v>
      </c>
      <c r="I6" s="1">
        <v>1</v>
      </c>
      <c r="J6" s="2">
        <v>18394594</v>
      </c>
      <c r="K6" s="2">
        <v>2023405</v>
      </c>
      <c r="L6" s="1">
        <v>0</v>
      </c>
      <c r="M6" s="1" t="s">
        <v>5</v>
      </c>
      <c r="N6" s="1" t="s">
        <v>6</v>
      </c>
      <c r="O6" s="1" t="s">
        <v>5</v>
      </c>
      <c r="P6" s="1" t="s">
        <v>7</v>
      </c>
      <c r="Q6" s="1" t="s">
        <v>19</v>
      </c>
      <c r="R6" s="1" t="s">
        <v>7</v>
      </c>
      <c r="S6" s="1"/>
    </row>
    <row r="7" spans="1:19" x14ac:dyDescent="0.25">
      <c r="A7" s="6">
        <v>6</v>
      </c>
      <c r="B7" s="1" t="s">
        <v>13</v>
      </c>
      <c r="C7" s="1" t="s">
        <v>14</v>
      </c>
      <c r="D7" s="1" t="s">
        <v>20</v>
      </c>
      <c r="E7" s="1" t="s">
        <v>18</v>
      </c>
      <c r="F7" s="1">
        <v>7</v>
      </c>
      <c r="G7" s="1">
        <v>2022</v>
      </c>
      <c r="H7" s="1" t="s">
        <v>4</v>
      </c>
      <c r="I7" s="1">
        <v>1</v>
      </c>
      <c r="J7" s="2">
        <v>7268270</v>
      </c>
      <c r="K7" s="2">
        <v>799509</v>
      </c>
      <c r="L7" s="1">
        <v>0</v>
      </c>
      <c r="M7" s="1" t="s">
        <v>5</v>
      </c>
      <c r="N7" s="1" t="s">
        <v>6</v>
      </c>
      <c r="O7" s="1" t="s">
        <v>5</v>
      </c>
      <c r="P7" s="1" t="s">
        <v>7</v>
      </c>
      <c r="Q7" s="1" t="s">
        <v>21</v>
      </c>
      <c r="R7" s="1" t="s">
        <v>7</v>
      </c>
      <c r="S7" s="1"/>
    </row>
    <row r="8" spans="1:19" x14ac:dyDescent="0.25">
      <c r="A8" s="6">
        <v>7</v>
      </c>
      <c r="B8" s="1" t="s">
        <v>0</v>
      </c>
      <c r="C8" s="1" t="s">
        <v>1</v>
      </c>
      <c r="D8" s="1" t="s">
        <v>22</v>
      </c>
      <c r="E8" s="1" t="s">
        <v>23</v>
      </c>
      <c r="F8" s="1">
        <v>7</v>
      </c>
      <c r="G8" s="1">
        <v>2022</v>
      </c>
      <c r="H8" s="1" t="s">
        <v>4</v>
      </c>
      <c r="I8" s="1">
        <v>1</v>
      </c>
      <c r="J8" s="2">
        <v>30106118</v>
      </c>
      <c r="K8" s="2">
        <v>3311673</v>
      </c>
      <c r="L8" s="1">
        <v>0</v>
      </c>
      <c r="M8" s="1" t="s">
        <v>5</v>
      </c>
      <c r="N8" s="1" t="s">
        <v>6</v>
      </c>
      <c r="O8" s="1" t="s">
        <v>5</v>
      </c>
      <c r="P8" s="1" t="s">
        <v>7</v>
      </c>
      <c r="Q8" s="1" t="s">
        <v>24</v>
      </c>
      <c r="R8" s="1" t="s">
        <v>7</v>
      </c>
      <c r="S8" s="1"/>
    </row>
    <row r="9" spans="1:19" x14ac:dyDescent="0.25">
      <c r="A9" s="6">
        <v>8</v>
      </c>
      <c r="B9" s="1" t="s">
        <v>13</v>
      </c>
      <c r="C9" s="1" t="s">
        <v>14</v>
      </c>
      <c r="D9" s="1" t="s">
        <v>25</v>
      </c>
      <c r="E9" s="1" t="s">
        <v>23</v>
      </c>
      <c r="F9" s="1">
        <v>7</v>
      </c>
      <c r="G9" s="1">
        <v>2022</v>
      </c>
      <c r="H9" s="1" t="s">
        <v>4</v>
      </c>
      <c r="I9" s="1">
        <v>1</v>
      </c>
      <c r="J9" s="2">
        <v>10611243</v>
      </c>
      <c r="K9" s="2">
        <v>1167236</v>
      </c>
      <c r="L9" s="1">
        <v>0</v>
      </c>
      <c r="M9" s="1" t="s">
        <v>5</v>
      </c>
      <c r="N9" s="1" t="s">
        <v>6</v>
      </c>
      <c r="O9" s="1" t="s">
        <v>5</v>
      </c>
      <c r="P9" s="1" t="s">
        <v>7</v>
      </c>
      <c r="Q9" s="1" t="s">
        <v>26</v>
      </c>
      <c r="R9" s="1" t="s">
        <v>7</v>
      </c>
      <c r="S9" s="1"/>
    </row>
    <row r="10" spans="1:19" x14ac:dyDescent="0.25">
      <c r="A10" s="6">
        <v>9</v>
      </c>
      <c r="B10" s="1" t="s">
        <v>0</v>
      </c>
      <c r="C10" s="1" t="s">
        <v>1</v>
      </c>
      <c r="D10" s="1" t="s">
        <v>27</v>
      </c>
      <c r="E10" s="1" t="s">
        <v>28</v>
      </c>
      <c r="F10" s="1">
        <v>7</v>
      </c>
      <c r="G10" s="1">
        <v>2022</v>
      </c>
      <c r="H10" s="1" t="s">
        <v>4</v>
      </c>
      <c r="I10" s="1">
        <v>1</v>
      </c>
      <c r="J10" s="2">
        <v>86431264</v>
      </c>
      <c r="K10" s="2">
        <v>9507439</v>
      </c>
      <c r="L10" s="1">
        <v>0</v>
      </c>
      <c r="M10" s="1" t="s">
        <v>5</v>
      </c>
      <c r="N10" s="1" t="s">
        <v>6</v>
      </c>
      <c r="O10" s="1" t="s">
        <v>5</v>
      </c>
      <c r="P10" s="1" t="s">
        <v>7</v>
      </c>
      <c r="Q10" s="1" t="s">
        <v>29</v>
      </c>
      <c r="R10" s="1" t="s">
        <v>7</v>
      </c>
      <c r="S10" s="1"/>
    </row>
    <row r="11" spans="1:19" x14ac:dyDescent="0.25">
      <c r="A11" s="6">
        <v>10</v>
      </c>
      <c r="B11" s="1" t="s">
        <v>13</v>
      </c>
      <c r="C11" s="1" t="s">
        <v>14</v>
      </c>
      <c r="D11" s="1" t="s">
        <v>30</v>
      </c>
      <c r="E11" s="1" t="s">
        <v>28</v>
      </c>
      <c r="F11" s="1">
        <v>7</v>
      </c>
      <c r="G11" s="1">
        <v>2022</v>
      </c>
      <c r="H11" s="1" t="s">
        <v>4</v>
      </c>
      <c r="I11" s="1">
        <v>1</v>
      </c>
      <c r="J11" s="2">
        <v>13051673</v>
      </c>
      <c r="K11" s="2">
        <v>1435684</v>
      </c>
      <c r="L11" s="1">
        <v>0</v>
      </c>
      <c r="M11" s="1" t="s">
        <v>5</v>
      </c>
      <c r="N11" s="1" t="s">
        <v>6</v>
      </c>
      <c r="O11" s="1" t="s">
        <v>5</v>
      </c>
      <c r="P11" s="1" t="s">
        <v>7</v>
      </c>
      <c r="Q11" s="1" t="s">
        <v>31</v>
      </c>
      <c r="R11" s="1" t="s">
        <v>7</v>
      </c>
      <c r="S11" s="1"/>
    </row>
    <row r="12" spans="1:19" x14ac:dyDescent="0.25">
      <c r="A12" s="6">
        <v>11</v>
      </c>
      <c r="B12" s="1" t="s">
        <v>0</v>
      </c>
      <c r="C12" s="1" t="s">
        <v>1</v>
      </c>
      <c r="D12" s="1" t="s">
        <v>32</v>
      </c>
      <c r="E12" s="1" t="s">
        <v>33</v>
      </c>
      <c r="F12" s="1">
        <v>7</v>
      </c>
      <c r="G12" s="1">
        <v>2022</v>
      </c>
      <c r="H12" s="1" t="s">
        <v>4</v>
      </c>
      <c r="I12" s="1">
        <v>1</v>
      </c>
      <c r="J12" s="2">
        <v>26776248</v>
      </c>
      <c r="K12" s="2">
        <v>2945387</v>
      </c>
      <c r="L12" s="1">
        <v>0</v>
      </c>
      <c r="M12" s="1" t="s">
        <v>5</v>
      </c>
      <c r="N12" s="1" t="s">
        <v>6</v>
      </c>
      <c r="O12" s="1" t="s">
        <v>5</v>
      </c>
      <c r="P12" s="1" t="s">
        <v>7</v>
      </c>
      <c r="Q12" s="1" t="s">
        <v>34</v>
      </c>
      <c r="R12" s="1" t="s">
        <v>7</v>
      </c>
      <c r="S12" s="1"/>
    </row>
    <row r="13" spans="1:19" x14ac:dyDescent="0.25">
      <c r="A13" s="6">
        <v>12</v>
      </c>
      <c r="B13" s="1" t="s">
        <v>13</v>
      </c>
      <c r="C13" s="1" t="s">
        <v>14</v>
      </c>
      <c r="D13" s="1" t="s">
        <v>35</v>
      </c>
      <c r="E13" s="1" t="s">
        <v>33</v>
      </c>
      <c r="F13" s="1">
        <v>7</v>
      </c>
      <c r="G13" s="1">
        <v>2022</v>
      </c>
      <c r="H13" s="1" t="s">
        <v>4</v>
      </c>
      <c r="I13" s="1">
        <v>1</v>
      </c>
      <c r="J13" s="2">
        <v>7340162</v>
      </c>
      <c r="K13" s="2">
        <v>807417</v>
      </c>
      <c r="L13" s="1">
        <v>0</v>
      </c>
      <c r="M13" s="1" t="s">
        <v>5</v>
      </c>
      <c r="N13" s="1" t="s">
        <v>6</v>
      </c>
      <c r="O13" s="1" t="s">
        <v>5</v>
      </c>
      <c r="P13" s="1" t="s">
        <v>7</v>
      </c>
      <c r="Q13" s="1" t="s">
        <v>36</v>
      </c>
      <c r="R13" s="1" t="s">
        <v>7</v>
      </c>
      <c r="S13" s="1"/>
    </row>
    <row r="14" spans="1:19" x14ac:dyDescent="0.25">
      <c r="A14" s="6">
        <v>13</v>
      </c>
      <c r="B14" s="1" t="s">
        <v>13</v>
      </c>
      <c r="C14" s="1" t="s">
        <v>14</v>
      </c>
      <c r="D14" s="1" t="s">
        <v>37</v>
      </c>
      <c r="E14" s="1" t="s">
        <v>33</v>
      </c>
      <c r="F14" s="1">
        <v>7</v>
      </c>
      <c r="G14" s="1">
        <v>2022</v>
      </c>
      <c r="H14" s="1" t="s">
        <v>4</v>
      </c>
      <c r="I14" s="1">
        <v>1</v>
      </c>
      <c r="J14" s="2">
        <v>17497587</v>
      </c>
      <c r="K14" s="2">
        <v>1924734</v>
      </c>
      <c r="L14" s="1">
        <v>0</v>
      </c>
      <c r="M14" s="1" t="s">
        <v>5</v>
      </c>
      <c r="N14" s="1" t="s">
        <v>38</v>
      </c>
      <c r="O14" s="1" t="s">
        <v>5</v>
      </c>
      <c r="P14" s="1" t="s">
        <v>7</v>
      </c>
      <c r="Q14" s="1" t="s">
        <v>39</v>
      </c>
      <c r="R14" s="1" t="s">
        <v>7</v>
      </c>
      <c r="S14" s="1"/>
    </row>
    <row r="15" spans="1:19" x14ac:dyDescent="0.25">
      <c r="A15" s="6">
        <v>14</v>
      </c>
      <c r="B15" s="1" t="s">
        <v>0</v>
      </c>
      <c r="C15" s="1" t="s">
        <v>1</v>
      </c>
      <c r="D15" s="1" t="s">
        <v>40</v>
      </c>
      <c r="E15" s="1" t="s">
        <v>41</v>
      </c>
      <c r="F15" s="1">
        <v>7</v>
      </c>
      <c r="G15" s="1">
        <v>2022</v>
      </c>
      <c r="H15" s="1" t="s">
        <v>4</v>
      </c>
      <c r="I15" s="1">
        <v>1</v>
      </c>
      <c r="J15" s="2">
        <v>23709286</v>
      </c>
      <c r="K15" s="2">
        <v>2608021</v>
      </c>
      <c r="L15" s="1">
        <v>0</v>
      </c>
      <c r="M15" s="1" t="s">
        <v>5</v>
      </c>
      <c r="N15" s="1" t="s">
        <v>38</v>
      </c>
      <c r="O15" s="1" t="s">
        <v>5</v>
      </c>
      <c r="P15" s="1" t="s">
        <v>7</v>
      </c>
      <c r="Q15" s="1" t="s">
        <v>42</v>
      </c>
      <c r="R15" s="1" t="s">
        <v>7</v>
      </c>
      <c r="S15" s="1"/>
    </row>
    <row r="16" spans="1:19" x14ac:dyDescent="0.25">
      <c r="A16" s="6">
        <v>15</v>
      </c>
      <c r="B16" s="1" t="s">
        <v>0</v>
      </c>
      <c r="C16" s="1" t="s">
        <v>1</v>
      </c>
      <c r="D16" s="1" t="s">
        <v>43</v>
      </c>
      <c r="E16" s="1" t="s">
        <v>41</v>
      </c>
      <c r="F16" s="1">
        <v>7</v>
      </c>
      <c r="G16" s="1">
        <v>2022</v>
      </c>
      <c r="H16" s="1" t="s">
        <v>4</v>
      </c>
      <c r="I16" s="1">
        <v>1</v>
      </c>
      <c r="J16" s="2">
        <v>17027113</v>
      </c>
      <c r="K16" s="2">
        <v>1872982</v>
      </c>
      <c r="L16" s="1">
        <v>0</v>
      </c>
      <c r="M16" s="1" t="s">
        <v>5</v>
      </c>
      <c r="N16" s="1" t="s">
        <v>38</v>
      </c>
      <c r="O16" s="1" t="s">
        <v>5</v>
      </c>
      <c r="P16" s="1" t="s">
        <v>7</v>
      </c>
      <c r="Q16" s="1" t="s">
        <v>44</v>
      </c>
      <c r="R16" s="1" t="s">
        <v>7</v>
      </c>
      <c r="S16" s="1"/>
    </row>
    <row r="17" spans="1:19" x14ac:dyDescent="0.25">
      <c r="A17" s="6">
        <v>16</v>
      </c>
      <c r="B17" s="1" t="s">
        <v>0</v>
      </c>
      <c r="C17" s="1" t="s">
        <v>1</v>
      </c>
      <c r="D17" s="1" t="s">
        <v>45</v>
      </c>
      <c r="E17" s="1" t="s">
        <v>41</v>
      </c>
      <c r="F17" s="1">
        <v>7</v>
      </c>
      <c r="G17" s="1">
        <v>2022</v>
      </c>
      <c r="H17" s="1" t="s">
        <v>4</v>
      </c>
      <c r="I17" s="1">
        <v>1</v>
      </c>
      <c r="J17" s="2">
        <v>17981837</v>
      </c>
      <c r="K17" s="2">
        <v>1978002</v>
      </c>
      <c r="L17" s="1">
        <v>0</v>
      </c>
      <c r="M17" s="1" t="s">
        <v>5</v>
      </c>
      <c r="N17" s="1" t="s">
        <v>38</v>
      </c>
      <c r="O17" s="1" t="s">
        <v>5</v>
      </c>
      <c r="P17" s="1" t="s">
        <v>7</v>
      </c>
      <c r="Q17" s="1" t="s">
        <v>46</v>
      </c>
      <c r="R17" s="1" t="s">
        <v>7</v>
      </c>
      <c r="S17" s="1"/>
    </row>
    <row r="18" spans="1:19" x14ac:dyDescent="0.25">
      <c r="A18" s="6">
        <v>17</v>
      </c>
      <c r="B18" s="1" t="s">
        <v>47</v>
      </c>
      <c r="C18" s="1" t="s">
        <v>48</v>
      </c>
      <c r="D18" s="1" t="s">
        <v>49</v>
      </c>
      <c r="E18" s="1" t="s">
        <v>41</v>
      </c>
      <c r="F18" s="1">
        <v>7</v>
      </c>
      <c r="G18" s="1">
        <v>2022</v>
      </c>
      <c r="H18" s="1" t="s">
        <v>4</v>
      </c>
      <c r="I18" s="1">
        <v>1</v>
      </c>
      <c r="J18" s="2">
        <v>21307536</v>
      </c>
      <c r="K18" s="2">
        <v>2343828</v>
      </c>
      <c r="L18" s="1">
        <v>0</v>
      </c>
      <c r="M18" s="1" t="s">
        <v>5</v>
      </c>
      <c r="N18" s="1" t="s">
        <v>38</v>
      </c>
      <c r="O18" s="1" t="s">
        <v>5</v>
      </c>
      <c r="P18" s="1" t="s">
        <v>7</v>
      </c>
      <c r="Q18" s="1" t="s">
        <v>50</v>
      </c>
      <c r="R18" s="1" t="s">
        <v>7</v>
      </c>
      <c r="S18" s="1"/>
    </row>
    <row r="19" spans="1:19" x14ac:dyDescent="0.25">
      <c r="A19" s="6">
        <v>18</v>
      </c>
      <c r="B19" s="1" t="s">
        <v>47</v>
      </c>
      <c r="C19" s="1" t="s">
        <v>48</v>
      </c>
      <c r="D19" s="1" t="s">
        <v>51</v>
      </c>
      <c r="E19" s="1" t="s">
        <v>41</v>
      </c>
      <c r="F19" s="1">
        <v>7</v>
      </c>
      <c r="G19" s="1">
        <v>2022</v>
      </c>
      <c r="H19" s="1" t="s">
        <v>4</v>
      </c>
      <c r="I19" s="1">
        <v>1</v>
      </c>
      <c r="J19" s="2">
        <v>14205024</v>
      </c>
      <c r="K19" s="2">
        <v>1562552</v>
      </c>
      <c r="L19" s="1">
        <v>0</v>
      </c>
      <c r="M19" s="1" t="s">
        <v>5</v>
      </c>
      <c r="N19" s="1" t="s">
        <v>38</v>
      </c>
      <c r="O19" s="1" t="s">
        <v>5</v>
      </c>
      <c r="P19" s="1" t="s">
        <v>7</v>
      </c>
      <c r="Q19" s="1" t="s">
        <v>52</v>
      </c>
      <c r="R19" s="1" t="s">
        <v>7</v>
      </c>
      <c r="S19" s="1"/>
    </row>
    <row r="20" spans="1:19" x14ac:dyDescent="0.25">
      <c r="A20" s="6">
        <v>19</v>
      </c>
      <c r="B20" s="1" t="s">
        <v>0</v>
      </c>
      <c r="C20" s="1" t="s">
        <v>1</v>
      </c>
      <c r="D20" s="1" t="s">
        <v>53</v>
      </c>
      <c r="E20" s="1" t="s">
        <v>54</v>
      </c>
      <c r="F20" s="1">
        <v>7</v>
      </c>
      <c r="G20" s="1">
        <v>2022</v>
      </c>
      <c r="H20" s="1" t="s">
        <v>4</v>
      </c>
      <c r="I20" s="1">
        <v>1</v>
      </c>
      <c r="J20" s="2">
        <v>50181052</v>
      </c>
      <c r="K20" s="2">
        <v>5519915</v>
      </c>
      <c r="L20" s="1">
        <v>0</v>
      </c>
      <c r="M20" s="1" t="s">
        <v>5</v>
      </c>
      <c r="N20" s="1" t="s">
        <v>38</v>
      </c>
      <c r="O20" s="1" t="s">
        <v>5</v>
      </c>
      <c r="P20" s="1" t="s">
        <v>7</v>
      </c>
      <c r="Q20" s="1" t="s">
        <v>55</v>
      </c>
      <c r="R20" s="1" t="s">
        <v>7</v>
      </c>
      <c r="S20" s="1"/>
    </row>
    <row r="21" spans="1:19" x14ac:dyDescent="0.25">
      <c r="A21" s="6">
        <v>20</v>
      </c>
      <c r="B21" s="1" t="s">
        <v>0</v>
      </c>
      <c r="C21" s="1" t="s">
        <v>1</v>
      </c>
      <c r="D21" s="1" t="s">
        <v>56</v>
      </c>
      <c r="E21" s="1" t="s">
        <v>54</v>
      </c>
      <c r="F21" s="1">
        <v>7</v>
      </c>
      <c r="G21" s="1">
        <v>2022</v>
      </c>
      <c r="H21" s="1" t="s">
        <v>4</v>
      </c>
      <c r="I21" s="1">
        <v>1</v>
      </c>
      <c r="J21" s="2">
        <v>6505405</v>
      </c>
      <c r="K21" s="2">
        <v>715594</v>
      </c>
      <c r="L21" s="1">
        <v>0</v>
      </c>
      <c r="M21" s="1" t="s">
        <v>5</v>
      </c>
      <c r="N21" s="1" t="s">
        <v>38</v>
      </c>
      <c r="O21" s="1" t="s">
        <v>5</v>
      </c>
      <c r="P21" s="1" t="s">
        <v>7</v>
      </c>
      <c r="Q21" s="1" t="s">
        <v>57</v>
      </c>
      <c r="R21" s="1" t="s">
        <v>7</v>
      </c>
      <c r="S21" s="1"/>
    </row>
    <row r="22" spans="1:19" x14ac:dyDescent="0.25">
      <c r="A22" s="6">
        <v>21</v>
      </c>
      <c r="B22" s="1" t="s">
        <v>13</v>
      </c>
      <c r="C22" s="1" t="s">
        <v>14</v>
      </c>
      <c r="D22" s="1" t="s">
        <v>58</v>
      </c>
      <c r="E22" s="1" t="s">
        <v>54</v>
      </c>
      <c r="F22" s="1">
        <v>7</v>
      </c>
      <c r="G22" s="1">
        <v>2022</v>
      </c>
      <c r="H22" s="1" t="s">
        <v>4</v>
      </c>
      <c r="I22" s="1">
        <v>1</v>
      </c>
      <c r="J22" s="2">
        <v>27089079</v>
      </c>
      <c r="K22" s="2">
        <v>2979798</v>
      </c>
      <c r="L22" s="1">
        <v>0</v>
      </c>
      <c r="M22" s="1" t="s">
        <v>5</v>
      </c>
      <c r="N22" s="1" t="s">
        <v>59</v>
      </c>
      <c r="O22" s="1" t="s">
        <v>5</v>
      </c>
      <c r="P22" s="1" t="s">
        <v>7</v>
      </c>
      <c r="Q22" s="1" t="s">
        <v>60</v>
      </c>
      <c r="R22" s="1" t="s">
        <v>7</v>
      </c>
      <c r="S22" s="1"/>
    </row>
    <row r="23" spans="1:19" x14ac:dyDescent="0.25">
      <c r="A23" s="6">
        <v>22</v>
      </c>
      <c r="B23" s="1" t="s">
        <v>0</v>
      </c>
      <c r="C23" s="1" t="s">
        <v>1</v>
      </c>
      <c r="D23" s="1" t="s">
        <v>61</v>
      </c>
      <c r="E23" s="1" t="s">
        <v>62</v>
      </c>
      <c r="F23" s="1">
        <v>7</v>
      </c>
      <c r="G23" s="1">
        <v>2022</v>
      </c>
      <c r="H23" s="1" t="s">
        <v>4</v>
      </c>
      <c r="I23" s="1">
        <v>1</v>
      </c>
      <c r="J23" s="2">
        <v>27920302</v>
      </c>
      <c r="K23" s="2">
        <v>3071233</v>
      </c>
      <c r="L23" s="1">
        <v>0</v>
      </c>
      <c r="M23" s="1" t="s">
        <v>5</v>
      </c>
      <c r="N23" s="1" t="s">
        <v>59</v>
      </c>
      <c r="O23" s="1" t="s">
        <v>5</v>
      </c>
      <c r="P23" s="1" t="s">
        <v>7</v>
      </c>
      <c r="Q23" s="1" t="s">
        <v>63</v>
      </c>
      <c r="R23" s="1" t="s">
        <v>7</v>
      </c>
      <c r="S23" s="1"/>
    </row>
    <row r="24" spans="1:19" x14ac:dyDescent="0.25">
      <c r="A24" s="6">
        <v>23</v>
      </c>
      <c r="B24" s="1" t="s">
        <v>0</v>
      </c>
      <c r="C24" s="1" t="s">
        <v>1</v>
      </c>
      <c r="D24" s="1" t="s">
        <v>64</v>
      </c>
      <c r="E24" s="1" t="s">
        <v>62</v>
      </c>
      <c r="F24" s="1">
        <v>7</v>
      </c>
      <c r="G24" s="1">
        <v>2022</v>
      </c>
      <c r="H24" s="1" t="s">
        <v>4</v>
      </c>
      <c r="I24" s="1">
        <v>1</v>
      </c>
      <c r="J24" s="2">
        <v>3925675</v>
      </c>
      <c r="K24" s="2">
        <v>431824</v>
      </c>
      <c r="L24" s="1">
        <v>0</v>
      </c>
      <c r="M24" s="1" t="s">
        <v>5</v>
      </c>
      <c r="N24" s="1" t="s">
        <v>59</v>
      </c>
      <c r="O24" s="1" t="s">
        <v>5</v>
      </c>
      <c r="P24" s="1" t="s">
        <v>7</v>
      </c>
      <c r="Q24" s="1" t="s">
        <v>65</v>
      </c>
      <c r="R24" s="1" t="s">
        <v>7</v>
      </c>
      <c r="S24" s="1"/>
    </row>
    <row r="25" spans="1:19" x14ac:dyDescent="0.25">
      <c r="A25" s="6">
        <v>24</v>
      </c>
      <c r="B25" s="1" t="s">
        <v>13</v>
      </c>
      <c r="C25" s="1" t="s">
        <v>14</v>
      </c>
      <c r="D25" s="1" t="s">
        <v>66</v>
      </c>
      <c r="E25" s="1" t="s">
        <v>62</v>
      </c>
      <c r="F25" s="1">
        <v>7</v>
      </c>
      <c r="G25" s="1">
        <v>2022</v>
      </c>
      <c r="H25" s="1" t="s">
        <v>4</v>
      </c>
      <c r="I25" s="1">
        <v>1</v>
      </c>
      <c r="J25" s="2">
        <v>4948858</v>
      </c>
      <c r="K25" s="2">
        <v>544374</v>
      </c>
      <c r="L25" s="1">
        <v>0</v>
      </c>
      <c r="M25" s="1" t="s">
        <v>5</v>
      </c>
      <c r="N25" s="1" t="s">
        <v>59</v>
      </c>
      <c r="O25" s="1" t="s">
        <v>5</v>
      </c>
      <c r="P25" s="1" t="s">
        <v>7</v>
      </c>
      <c r="Q25" s="1" t="s">
        <v>67</v>
      </c>
      <c r="R25" s="1" t="s">
        <v>7</v>
      </c>
      <c r="S25" s="1"/>
    </row>
    <row r="26" spans="1:19" x14ac:dyDescent="0.25">
      <c r="A26" s="6">
        <v>25</v>
      </c>
      <c r="B26" s="1" t="s">
        <v>68</v>
      </c>
      <c r="C26" s="1" t="s">
        <v>69</v>
      </c>
      <c r="D26" s="1" t="s">
        <v>70</v>
      </c>
      <c r="E26" s="1" t="s">
        <v>62</v>
      </c>
      <c r="F26" s="1">
        <v>7</v>
      </c>
      <c r="G26" s="1">
        <v>2022</v>
      </c>
      <c r="H26" s="1" t="s">
        <v>4</v>
      </c>
      <c r="I26" s="1">
        <v>1</v>
      </c>
      <c r="J26" s="2">
        <v>12670945</v>
      </c>
      <c r="K26" s="2">
        <v>1393804</v>
      </c>
      <c r="L26" s="1">
        <v>0</v>
      </c>
      <c r="M26" s="1" t="s">
        <v>5</v>
      </c>
      <c r="N26" s="1" t="s">
        <v>59</v>
      </c>
      <c r="O26" s="1" t="s">
        <v>5</v>
      </c>
      <c r="P26" s="1" t="s">
        <v>7</v>
      </c>
      <c r="Q26" s="1" t="s">
        <v>71</v>
      </c>
      <c r="R26" s="1" t="s">
        <v>7</v>
      </c>
      <c r="S26" s="1"/>
    </row>
    <row r="27" spans="1:19" x14ac:dyDescent="0.25">
      <c r="A27" s="6">
        <v>26</v>
      </c>
      <c r="B27" s="1" t="s">
        <v>0</v>
      </c>
      <c r="C27" s="1" t="s">
        <v>1</v>
      </c>
      <c r="D27" s="1" t="s">
        <v>72</v>
      </c>
      <c r="E27" s="1" t="s">
        <v>73</v>
      </c>
      <c r="F27" s="1">
        <v>7</v>
      </c>
      <c r="G27" s="1">
        <v>2022</v>
      </c>
      <c r="H27" s="1" t="s">
        <v>4</v>
      </c>
      <c r="I27" s="1">
        <v>1</v>
      </c>
      <c r="J27" s="2">
        <v>37376918</v>
      </c>
      <c r="K27" s="2">
        <v>4111461</v>
      </c>
      <c r="L27" s="1">
        <v>0</v>
      </c>
      <c r="M27" s="1" t="s">
        <v>5</v>
      </c>
      <c r="N27" s="1" t="s">
        <v>59</v>
      </c>
      <c r="O27" s="1" t="s">
        <v>5</v>
      </c>
      <c r="P27" s="1" t="s">
        <v>7</v>
      </c>
      <c r="Q27" s="1" t="s">
        <v>74</v>
      </c>
      <c r="R27" s="1" t="s">
        <v>7</v>
      </c>
      <c r="S27" s="1"/>
    </row>
    <row r="28" spans="1:19" x14ac:dyDescent="0.25">
      <c r="A28" s="6">
        <v>27</v>
      </c>
      <c r="B28" s="1" t="s">
        <v>0</v>
      </c>
      <c r="C28" s="1" t="s">
        <v>1</v>
      </c>
      <c r="D28" s="1" t="s">
        <v>75</v>
      </c>
      <c r="E28" s="1" t="s">
        <v>73</v>
      </c>
      <c r="F28" s="1">
        <v>7</v>
      </c>
      <c r="G28" s="1">
        <v>2022</v>
      </c>
      <c r="H28" s="1" t="s">
        <v>4</v>
      </c>
      <c r="I28" s="1">
        <v>1</v>
      </c>
      <c r="J28" s="2">
        <v>3499459</v>
      </c>
      <c r="K28" s="2">
        <v>384940</v>
      </c>
      <c r="L28" s="1">
        <v>0</v>
      </c>
      <c r="M28" s="1" t="s">
        <v>5</v>
      </c>
      <c r="N28" s="1" t="s">
        <v>59</v>
      </c>
      <c r="O28" s="1" t="s">
        <v>5</v>
      </c>
      <c r="P28" s="1" t="s">
        <v>7</v>
      </c>
      <c r="Q28" s="1" t="s">
        <v>76</v>
      </c>
      <c r="R28" s="1" t="s">
        <v>7</v>
      </c>
      <c r="S28" s="1"/>
    </row>
    <row r="29" spans="1:19" x14ac:dyDescent="0.25">
      <c r="A29" s="6">
        <v>28</v>
      </c>
      <c r="B29" s="1" t="s">
        <v>13</v>
      </c>
      <c r="C29" s="1" t="s">
        <v>14</v>
      </c>
      <c r="D29" s="1" t="s">
        <v>77</v>
      </c>
      <c r="E29" s="1" t="s">
        <v>73</v>
      </c>
      <c r="F29" s="1">
        <v>7</v>
      </c>
      <c r="G29" s="1">
        <v>2022</v>
      </c>
      <c r="H29" s="1" t="s">
        <v>4</v>
      </c>
      <c r="I29" s="1">
        <v>1</v>
      </c>
      <c r="J29" s="2">
        <v>23416237</v>
      </c>
      <c r="K29" s="2">
        <v>2575786</v>
      </c>
      <c r="L29" s="1">
        <v>0</v>
      </c>
      <c r="M29" s="1" t="s">
        <v>5</v>
      </c>
      <c r="N29" s="1" t="s">
        <v>59</v>
      </c>
      <c r="O29" s="1" t="s">
        <v>5</v>
      </c>
      <c r="P29" s="1" t="s">
        <v>7</v>
      </c>
      <c r="Q29" s="1" t="s">
        <v>78</v>
      </c>
      <c r="R29" s="1" t="s">
        <v>7</v>
      </c>
      <c r="S29" s="1"/>
    </row>
    <row r="30" spans="1:19" x14ac:dyDescent="0.25">
      <c r="A30" s="6">
        <v>29</v>
      </c>
      <c r="B30" s="1" t="s">
        <v>13</v>
      </c>
      <c r="C30" s="1" t="s">
        <v>14</v>
      </c>
      <c r="D30" s="1" t="s">
        <v>79</v>
      </c>
      <c r="E30" s="1" t="s">
        <v>73</v>
      </c>
      <c r="F30" s="1">
        <v>7</v>
      </c>
      <c r="G30" s="1">
        <v>2022</v>
      </c>
      <c r="H30" s="1" t="s">
        <v>4</v>
      </c>
      <c r="I30" s="1">
        <v>1</v>
      </c>
      <c r="J30" s="2">
        <v>3972027</v>
      </c>
      <c r="K30" s="2">
        <v>436922</v>
      </c>
      <c r="L30" s="1">
        <v>0</v>
      </c>
      <c r="M30" s="1" t="s">
        <v>5</v>
      </c>
      <c r="N30" s="1" t="s">
        <v>59</v>
      </c>
      <c r="O30" s="1" t="s">
        <v>5</v>
      </c>
      <c r="P30" s="1" t="s">
        <v>7</v>
      </c>
      <c r="Q30" s="1" t="s">
        <v>80</v>
      </c>
      <c r="R30" s="1" t="s">
        <v>7</v>
      </c>
      <c r="S30" s="1"/>
    </row>
    <row r="31" spans="1:19" x14ac:dyDescent="0.25">
      <c r="A31" s="6">
        <v>30</v>
      </c>
      <c r="B31" s="1" t="s">
        <v>0</v>
      </c>
      <c r="C31" s="1" t="s">
        <v>1</v>
      </c>
      <c r="D31" s="1" t="s">
        <v>81</v>
      </c>
      <c r="E31" s="1" t="s">
        <v>82</v>
      </c>
      <c r="F31" s="1">
        <v>7</v>
      </c>
      <c r="G31" s="1">
        <v>2022</v>
      </c>
      <c r="H31" s="1" t="s">
        <v>4</v>
      </c>
      <c r="I31" s="1">
        <v>1</v>
      </c>
      <c r="J31" s="2">
        <v>34056320</v>
      </c>
      <c r="K31" s="2">
        <v>3746195</v>
      </c>
      <c r="L31" s="1">
        <v>0</v>
      </c>
      <c r="M31" s="1" t="s">
        <v>5</v>
      </c>
      <c r="N31" s="1" t="s">
        <v>59</v>
      </c>
      <c r="O31" s="1" t="s">
        <v>5</v>
      </c>
      <c r="P31" s="1" t="s">
        <v>7</v>
      </c>
      <c r="Q31" s="1" t="s">
        <v>83</v>
      </c>
      <c r="R31" s="1" t="s">
        <v>7</v>
      </c>
      <c r="S31" s="1"/>
    </row>
    <row r="32" spans="1:19" x14ac:dyDescent="0.25">
      <c r="A32" s="6">
        <v>31</v>
      </c>
      <c r="B32" s="1" t="s">
        <v>0</v>
      </c>
      <c r="C32" s="1" t="s">
        <v>1</v>
      </c>
      <c r="D32" s="1" t="s">
        <v>84</v>
      </c>
      <c r="E32" s="1" t="s">
        <v>82</v>
      </c>
      <c r="F32" s="1">
        <v>7</v>
      </c>
      <c r="G32" s="1">
        <v>2022</v>
      </c>
      <c r="H32" s="1" t="s">
        <v>4</v>
      </c>
      <c r="I32" s="1">
        <v>1</v>
      </c>
      <c r="J32" s="2">
        <v>13345502</v>
      </c>
      <c r="K32" s="2">
        <v>1468005</v>
      </c>
      <c r="L32" s="1">
        <v>0</v>
      </c>
      <c r="M32" s="1" t="s">
        <v>5</v>
      </c>
      <c r="N32" s="1" t="s">
        <v>59</v>
      </c>
      <c r="O32" s="1" t="s">
        <v>5</v>
      </c>
      <c r="P32" s="1" t="s">
        <v>7</v>
      </c>
      <c r="Q32" s="1" t="s">
        <v>85</v>
      </c>
      <c r="R32" s="1" t="s">
        <v>7</v>
      </c>
      <c r="S32" s="1"/>
    </row>
    <row r="33" spans="1:19" x14ac:dyDescent="0.25">
      <c r="A33" s="6">
        <v>32</v>
      </c>
      <c r="B33" s="1" t="s">
        <v>0</v>
      </c>
      <c r="C33" s="1" t="s">
        <v>1</v>
      </c>
      <c r="D33" s="1" t="s">
        <v>86</v>
      </c>
      <c r="E33" s="1" t="s">
        <v>82</v>
      </c>
      <c r="F33" s="1">
        <v>7</v>
      </c>
      <c r="G33" s="1">
        <v>2022</v>
      </c>
      <c r="H33" s="1" t="s">
        <v>4</v>
      </c>
      <c r="I33" s="1">
        <v>1</v>
      </c>
      <c r="J33" s="2">
        <v>14213189</v>
      </c>
      <c r="K33" s="2">
        <v>1563450</v>
      </c>
      <c r="L33" s="1">
        <v>0</v>
      </c>
      <c r="M33" s="1" t="s">
        <v>5</v>
      </c>
      <c r="N33" s="1" t="s">
        <v>87</v>
      </c>
      <c r="O33" s="1" t="s">
        <v>5</v>
      </c>
      <c r="P33" s="1" t="s">
        <v>7</v>
      </c>
      <c r="Q33" s="1" t="s">
        <v>88</v>
      </c>
      <c r="R33" s="1" t="s">
        <v>7</v>
      </c>
      <c r="S33" s="1"/>
    </row>
    <row r="34" spans="1:19" x14ac:dyDescent="0.25">
      <c r="A34" s="6">
        <v>33</v>
      </c>
      <c r="B34" s="1" t="s">
        <v>13</v>
      </c>
      <c r="C34" s="1" t="s">
        <v>14</v>
      </c>
      <c r="D34" s="1" t="s">
        <v>89</v>
      </c>
      <c r="E34" s="1" t="s">
        <v>82</v>
      </c>
      <c r="F34" s="1">
        <v>7</v>
      </c>
      <c r="G34" s="1">
        <v>2022</v>
      </c>
      <c r="H34" s="1" t="s">
        <v>4</v>
      </c>
      <c r="I34" s="1">
        <v>1</v>
      </c>
      <c r="J34" s="2">
        <v>6804567</v>
      </c>
      <c r="K34" s="2">
        <v>748502</v>
      </c>
      <c r="L34" s="1">
        <v>0</v>
      </c>
      <c r="M34" s="1" t="s">
        <v>5</v>
      </c>
      <c r="N34" s="1" t="s">
        <v>87</v>
      </c>
      <c r="O34" s="1" t="s">
        <v>5</v>
      </c>
      <c r="P34" s="1" t="s">
        <v>7</v>
      </c>
      <c r="Q34" s="1" t="s">
        <v>90</v>
      </c>
      <c r="R34" s="1" t="s">
        <v>7</v>
      </c>
      <c r="S34" s="1"/>
    </row>
    <row r="35" spans="1:19" x14ac:dyDescent="0.25">
      <c r="A35" s="6">
        <v>34</v>
      </c>
      <c r="B35" s="1" t="s">
        <v>13</v>
      </c>
      <c r="C35" s="1" t="s">
        <v>14</v>
      </c>
      <c r="D35" s="1" t="s">
        <v>91</v>
      </c>
      <c r="E35" s="1" t="s">
        <v>82</v>
      </c>
      <c r="F35" s="1">
        <v>7</v>
      </c>
      <c r="G35" s="1">
        <v>2022</v>
      </c>
      <c r="H35" s="1" t="s">
        <v>4</v>
      </c>
      <c r="I35" s="1">
        <v>1</v>
      </c>
      <c r="J35" s="2">
        <v>31871173</v>
      </c>
      <c r="K35" s="2">
        <v>3505829</v>
      </c>
      <c r="L35" s="1">
        <v>0</v>
      </c>
      <c r="M35" s="1" t="s">
        <v>5</v>
      </c>
      <c r="N35" s="1" t="s">
        <v>87</v>
      </c>
      <c r="O35" s="1" t="s">
        <v>5</v>
      </c>
      <c r="P35" s="1" t="s">
        <v>7</v>
      </c>
      <c r="Q35" s="1" t="s">
        <v>92</v>
      </c>
      <c r="R35" s="1" t="s">
        <v>7</v>
      </c>
      <c r="S35" s="1"/>
    </row>
    <row r="36" spans="1:19" x14ac:dyDescent="0.25">
      <c r="A36" s="6">
        <v>35</v>
      </c>
      <c r="B36" s="1" t="s">
        <v>13</v>
      </c>
      <c r="C36" s="1" t="s">
        <v>14</v>
      </c>
      <c r="D36" s="1" t="s">
        <v>93</v>
      </c>
      <c r="E36" s="1" t="s">
        <v>82</v>
      </c>
      <c r="F36" s="1">
        <v>7</v>
      </c>
      <c r="G36" s="1">
        <v>2022</v>
      </c>
      <c r="H36" s="1" t="s">
        <v>4</v>
      </c>
      <c r="I36" s="1">
        <v>1</v>
      </c>
      <c r="J36" s="2">
        <v>8519189</v>
      </c>
      <c r="K36" s="2">
        <v>937110</v>
      </c>
      <c r="L36" s="1">
        <v>0</v>
      </c>
      <c r="M36" s="1" t="s">
        <v>5</v>
      </c>
      <c r="N36" s="1" t="s">
        <v>87</v>
      </c>
      <c r="O36" s="1" t="s">
        <v>5</v>
      </c>
      <c r="P36" s="1" t="s">
        <v>7</v>
      </c>
      <c r="Q36" s="1" t="s">
        <v>94</v>
      </c>
      <c r="R36" s="1" t="s">
        <v>7</v>
      </c>
      <c r="S36" s="1"/>
    </row>
    <row r="37" spans="1:19" x14ac:dyDescent="0.25">
      <c r="A37" s="6">
        <v>36</v>
      </c>
      <c r="B37" s="1" t="s">
        <v>13</v>
      </c>
      <c r="C37" s="1" t="s">
        <v>14</v>
      </c>
      <c r="D37" s="1" t="s">
        <v>95</v>
      </c>
      <c r="E37" s="1" t="s">
        <v>82</v>
      </c>
      <c r="F37" s="1">
        <v>7</v>
      </c>
      <c r="G37" s="1">
        <v>2022</v>
      </c>
      <c r="H37" s="1" t="s">
        <v>4</v>
      </c>
      <c r="I37" s="1">
        <v>1</v>
      </c>
      <c r="J37" s="2">
        <v>31133682</v>
      </c>
      <c r="K37" s="2">
        <v>3424705</v>
      </c>
      <c r="L37" s="1">
        <v>0</v>
      </c>
      <c r="M37" s="1" t="s">
        <v>5</v>
      </c>
      <c r="N37" s="1" t="s">
        <v>87</v>
      </c>
      <c r="O37" s="1" t="s">
        <v>5</v>
      </c>
      <c r="P37" s="1" t="s">
        <v>7</v>
      </c>
      <c r="Q37" s="1" t="s">
        <v>96</v>
      </c>
      <c r="R37" s="1" t="s">
        <v>7</v>
      </c>
      <c r="S37" s="1"/>
    </row>
    <row r="38" spans="1:19" x14ac:dyDescent="0.25">
      <c r="A38" s="6">
        <v>37</v>
      </c>
      <c r="B38" s="1" t="s">
        <v>68</v>
      </c>
      <c r="C38" s="1" t="s">
        <v>69</v>
      </c>
      <c r="D38" s="1" t="s">
        <v>97</v>
      </c>
      <c r="E38" s="1" t="s">
        <v>82</v>
      </c>
      <c r="F38" s="1">
        <v>7</v>
      </c>
      <c r="G38" s="1">
        <v>2022</v>
      </c>
      <c r="H38" s="1" t="s">
        <v>4</v>
      </c>
      <c r="I38" s="1">
        <v>1</v>
      </c>
      <c r="J38" s="2">
        <v>14981970</v>
      </c>
      <c r="K38" s="2">
        <v>1648016</v>
      </c>
      <c r="L38" s="1">
        <v>0</v>
      </c>
      <c r="M38" s="1" t="s">
        <v>5</v>
      </c>
      <c r="N38" s="1" t="s">
        <v>98</v>
      </c>
      <c r="O38" s="1" t="s">
        <v>5</v>
      </c>
      <c r="P38" s="1" t="s">
        <v>7</v>
      </c>
      <c r="Q38" s="1" t="s">
        <v>99</v>
      </c>
      <c r="R38" s="1" t="s">
        <v>7</v>
      </c>
      <c r="S38" s="1"/>
    </row>
    <row r="39" spans="1:19" x14ac:dyDescent="0.25">
      <c r="A39" s="6">
        <v>38</v>
      </c>
      <c r="B39" s="1" t="s">
        <v>0</v>
      </c>
      <c r="C39" s="1" t="s">
        <v>1</v>
      </c>
      <c r="D39" s="1" t="s">
        <v>100</v>
      </c>
      <c r="E39" s="1" t="s">
        <v>101</v>
      </c>
      <c r="F39" s="1">
        <v>7</v>
      </c>
      <c r="G39" s="1">
        <v>2022</v>
      </c>
      <c r="H39" s="1" t="s">
        <v>4</v>
      </c>
      <c r="I39" s="1">
        <v>1</v>
      </c>
      <c r="J39" s="2">
        <v>10585117</v>
      </c>
      <c r="K39" s="2">
        <v>1164362</v>
      </c>
      <c r="L39" s="1">
        <v>0</v>
      </c>
      <c r="M39" s="1" t="s">
        <v>5</v>
      </c>
      <c r="N39" s="1" t="s">
        <v>87</v>
      </c>
      <c r="O39" s="1" t="s">
        <v>5</v>
      </c>
      <c r="P39" s="1" t="s">
        <v>7</v>
      </c>
      <c r="Q39" s="1" t="s">
        <v>102</v>
      </c>
      <c r="R39" s="1" t="s">
        <v>7</v>
      </c>
      <c r="S39" s="1"/>
    </row>
    <row r="40" spans="1:19" x14ac:dyDescent="0.25">
      <c r="A40" s="6">
        <v>39</v>
      </c>
      <c r="B40" s="1" t="s">
        <v>0</v>
      </c>
      <c r="C40" s="1" t="s">
        <v>1</v>
      </c>
      <c r="D40" s="1" t="s">
        <v>103</v>
      </c>
      <c r="E40" s="1" t="s">
        <v>101</v>
      </c>
      <c r="F40" s="1">
        <v>7</v>
      </c>
      <c r="G40" s="1">
        <v>2022</v>
      </c>
      <c r="H40" s="1" t="s">
        <v>4</v>
      </c>
      <c r="I40" s="1">
        <v>1</v>
      </c>
      <c r="J40" s="2">
        <v>8636486</v>
      </c>
      <c r="K40" s="2">
        <v>950013</v>
      </c>
      <c r="L40" s="1">
        <v>0</v>
      </c>
      <c r="M40" s="1" t="s">
        <v>5</v>
      </c>
      <c r="N40" s="1" t="s">
        <v>104</v>
      </c>
      <c r="O40" s="1" t="s">
        <v>5</v>
      </c>
      <c r="P40" s="1" t="s">
        <v>7</v>
      </c>
      <c r="Q40" s="1" t="s">
        <v>105</v>
      </c>
      <c r="R40" s="1" t="s">
        <v>7</v>
      </c>
      <c r="S40" s="1"/>
    </row>
    <row r="41" spans="1:19" x14ac:dyDescent="0.25">
      <c r="A41" s="6">
        <v>40</v>
      </c>
      <c r="B41" s="1" t="s">
        <v>0</v>
      </c>
      <c r="C41" s="1" t="s">
        <v>1</v>
      </c>
      <c r="D41" s="1" t="s">
        <v>106</v>
      </c>
      <c r="E41" s="1" t="s">
        <v>101</v>
      </c>
      <c r="F41" s="1">
        <v>7</v>
      </c>
      <c r="G41" s="1">
        <v>2022</v>
      </c>
      <c r="H41" s="1" t="s">
        <v>4</v>
      </c>
      <c r="I41" s="1">
        <v>1</v>
      </c>
      <c r="J41" s="2">
        <v>11727675</v>
      </c>
      <c r="K41" s="2">
        <v>1290044</v>
      </c>
      <c r="L41" s="1">
        <v>0</v>
      </c>
      <c r="M41" s="1" t="s">
        <v>5</v>
      </c>
      <c r="N41" s="1" t="s">
        <v>87</v>
      </c>
      <c r="O41" s="1" t="s">
        <v>5</v>
      </c>
      <c r="P41" s="1" t="s">
        <v>7</v>
      </c>
      <c r="Q41" s="1" t="s">
        <v>107</v>
      </c>
      <c r="R41" s="1" t="s">
        <v>7</v>
      </c>
      <c r="S41" s="1"/>
    </row>
    <row r="42" spans="1:19" x14ac:dyDescent="0.25">
      <c r="A42" s="6">
        <v>41</v>
      </c>
      <c r="B42" s="1" t="s">
        <v>108</v>
      </c>
      <c r="C42" s="1" t="s">
        <v>109</v>
      </c>
      <c r="D42" s="1" t="s">
        <v>110</v>
      </c>
      <c r="E42" s="1" t="s">
        <v>101</v>
      </c>
      <c r="F42" s="1">
        <v>7</v>
      </c>
      <c r="G42" s="1">
        <v>2022</v>
      </c>
      <c r="H42" s="1" t="s">
        <v>4</v>
      </c>
      <c r="I42" s="1">
        <v>1</v>
      </c>
      <c r="J42" s="2">
        <v>5405407</v>
      </c>
      <c r="K42" s="2">
        <v>594594</v>
      </c>
      <c r="L42" s="1">
        <v>0</v>
      </c>
      <c r="M42" s="1" t="s">
        <v>5</v>
      </c>
      <c r="N42" s="1" t="s">
        <v>98</v>
      </c>
      <c r="O42" s="1" t="s">
        <v>5</v>
      </c>
      <c r="P42" s="1" t="s">
        <v>7</v>
      </c>
      <c r="Q42" s="1" t="s">
        <v>111</v>
      </c>
      <c r="R42" s="1" t="s">
        <v>7</v>
      </c>
      <c r="S42" s="1"/>
    </row>
    <row r="43" spans="1:19" x14ac:dyDescent="0.25">
      <c r="A43" s="6">
        <v>42</v>
      </c>
      <c r="B43" s="1" t="s">
        <v>13</v>
      </c>
      <c r="C43" s="1" t="s">
        <v>14</v>
      </c>
      <c r="D43" s="1" t="s">
        <v>112</v>
      </c>
      <c r="E43" s="1" t="s">
        <v>101</v>
      </c>
      <c r="F43" s="1">
        <v>7</v>
      </c>
      <c r="G43" s="1">
        <v>2022</v>
      </c>
      <c r="H43" s="1" t="s">
        <v>4</v>
      </c>
      <c r="I43" s="1">
        <v>1</v>
      </c>
      <c r="J43" s="2">
        <v>15528648</v>
      </c>
      <c r="K43" s="2">
        <v>1708151</v>
      </c>
      <c r="L43" s="1">
        <v>0</v>
      </c>
      <c r="M43" s="1" t="s">
        <v>5</v>
      </c>
      <c r="N43" s="1" t="s">
        <v>98</v>
      </c>
      <c r="O43" s="1" t="s">
        <v>5</v>
      </c>
      <c r="P43" s="1" t="s">
        <v>7</v>
      </c>
      <c r="Q43" s="1" t="s">
        <v>113</v>
      </c>
      <c r="R43" s="1" t="s">
        <v>7</v>
      </c>
      <c r="S43" s="1"/>
    </row>
    <row r="44" spans="1:19" x14ac:dyDescent="0.25">
      <c r="A44" s="6">
        <v>43</v>
      </c>
      <c r="B44" s="1" t="s">
        <v>13</v>
      </c>
      <c r="C44" s="1" t="s">
        <v>14</v>
      </c>
      <c r="D44" s="1" t="s">
        <v>114</v>
      </c>
      <c r="E44" s="1" t="s">
        <v>101</v>
      </c>
      <c r="F44" s="1">
        <v>7</v>
      </c>
      <c r="G44" s="1">
        <v>2022</v>
      </c>
      <c r="H44" s="1" t="s">
        <v>4</v>
      </c>
      <c r="I44" s="1">
        <v>1</v>
      </c>
      <c r="J44" s="2">
        <v>12509189</v>
      </c>
      <c r="K44" s="2">
        <v>1376010</v>
      </c>
      <c r="L44" s="1">
        <v>0</v>
      </c>
      <c r="M44" s="1" t="s">
        <v>5</v>
      </c>
      <c r="N44" s="1" t="s">
        <v>104</v>
      </c>
      <c r="O44" s="1" t="s">
        <v>5</v>
      </c>
      <c r="P44" s="1" t="s">
        <v>7</v>
      </c>
      <c r="Q44" s="1" t="s">
        <v>115</v>
      </c>
      <c r="R44" s="1" t="s">
        <v>7</v>
      </c>
      <c r="S44" s="1"/>
    </row>
    <row r="45" spans="1:19" x14ac:dyDescent="0.25">
      <c r="A45" s="6">
        <v>44</v>
      </c>
      <c r="B45" s="1" t="s">
        <v>0</v>
      </c>
      <c r="C45" s="1" t="s">
        <v>1</v>
      </c>
      <c r="D45" s="1" t="s">
        <v>116</v>
      </c>
      <c r="E45" s="1" t="s">
        <v>117</v>
      </c>
      <c r="F45" s="1">
        <v>7</v>
      </c>
      <c r="G45" s="1">
        <v>2022</v>
      </c>
      <c r="H45" s="1" t="s">
        <v>4</v>
      </c>
      <c r="I45" s="1">
        <v>1</v>
      </c>
      <c r="J45" s="2">
        <v>1094702</v>
      </c>
      <c r="K45" s="2">
        <v>120417</v>
      </c>
      <c r="L45" s="1">
        <v>0</v>
      </c>
      <c r="M45" s="1" t="s">
        <v>5</v>
      </c>
      <c r="N45" s="1" t="s">
        <v>98</v>
      </c>
      <c r="O45" s="1" t="s">
        <v>5</v>
      </c>
      <c r="P45" s="1" t="s">
        <v>7</v>
      </c>
      <c r="Q45" s="1" t="s">
        <v>118</v>
      </c>
      <c r="R45" s="1" t="s">
        <v>7</v>
      </c>
      <c r="S45" s="1"/>
    </row>
    <row r="46" spans="1:19" x14ac:dyDescent="0.25">
      <c r="A46" s="6">
        <v>45</v>
      </c>
      <c r="B46" s="1" t="s">
        <v>0</v>
      </c>
      <c r="C46" s="1" t="s">
        <v>1</v>
      </c>
      <c r="D46" s="1" t="s">
        <v>119</v>
      </c>
      <c r="E46" s="1" t="s">
        <v>117</v>
      </c>
      <c r="F46" s="1">
        <v>7</v>
      </c>
      <c r="G46" s="1">
        <v>2022</v>
      </c>
      <c r="H46" s="1" t="s">
        <v>4</v>
      </c>
      <c r="I46" s="1">
        <v>1</v>
      </c>
      <c r="J46" s="2">
        <v>37419091</v>
      </c>
      <c r="K46" s="2">
        <v>4116100</v>
      </c>
      <c r="L46" s="1">
        <v>0</v>
      </c>
      <c r="M46" s="1" t="s">
        <v>5</v>
      </c>
      <c r="N46" s="1" t="s">
        <v>98</v>
      </c>
      <c r="O46" s="1" t="s">
        <v>5</v>
      </c>
      <c r="P46" s="1" t="s">
        <v>7</v>
      </c>
      <c r="Q46" s="1" t="s">
        <v>120</v>
      </c>
      <c r="R46" s="1" t="s">
        <v>7</v>
      </c>
      <c r="S46" s="1"/>
    </row>
    <row r="47" spans="1:19" x14ac:dyDescent="0.25">
      <c r="A47" s="6">
        <v>46</v>
      </c>
      <c r="B47" s="1" t="s">
        <v>0</v>
      </c>
      <c r="C47" s="1" t="s">
        <v>1</v>
      </c>
      <c r="D47" s="1" t="s">
        <v>121</v>
      </c>
      <c r="E47" s="1" t="s">
        <v>122</v>
      </c>
      <c r="F47" s="1">
        <v>7</v>
      </c>
      <c r="G47" s="1">
        <v>2022</v>
      </c>
      <c r="H47" s="1" t="s">
        <v>4</v>
      </c>
      <c r="I47" s="1">
        <v>1</v>
      </c>
      <c r="J47" s="2">
        <v>41726118</v>
      </c>
      <c r="K47" s="2">
        <v>4589873</v>
      </c>
      <c r="L47" s="1">
        <v>0</v>
      </c>
      <c r="M47" s="1" t="s">
        <v>5</v>
      </c>
      <c r="N47" s="1" t="s">
        <v>98</v>
      </c>
      <c r="O47" s="1" t="s">
        <v>5</v>
      </c>
      <c r="P47" s="1" t="s">
        <v>7</v>
      </c>
      <c r="Q47" s="1" t="s">
        <v>123</v>
      </c>
      <c r="R47" s="1" t="s">
        <v>7</v>
      </c>
      <c r="S47" s="1"/>
    </row>
    <row r="48" spans="1:19" x14ac:dyDescent="0.25">
      <c r="A48" s="6">
        <v>47</v>
      </c>
      <c r="B48" s="1" t="s">
        <v>0</v>
      </c>
      <c r="C48" s="1" t="s">
        <v>1</v>
      </c>
      <c r="D48" s="1" t="s">
        <v>124</v>
      </c>
      <c r="E48" s="1" t="s">
        <v>122</v>
      </c>
      <c r="F48" s="1">
        <v>7</v>
      </c>
      <c r="G48" s="1">
        <v>2022</v>
      </c>
      <c r="H48" s="1" t="s">
        <v>4</v>
      </c>
      <c r="I48" s="1">
        <v>1</v>
      </c>
      <c r="J48" s="2">
        <v>3364864</v>
      </c>
      <c r="K48" s="2">
        <v>370135</v>
      </c>
      <c r="L48" s="1">
        <v>0</v>
      </c>
      <c r="M48" s="1" t="s">
        <v>5</v>
      </c>
      <c r="N48" s="1" t="s">
        <v>98</v>
      </c>
      <c r="O48" s="1" t="s">
        <v>5</v>
      </c>
      <c r="P48" s="1" t="s">
        <v>7</v>
      </c>
      <c r="Q48" s="1" t="s">
        <v>125</v>
      </c>
      <c r="R48" s="1" t="s">
        <v>7</v>
      </c>
      <c r="S48" s="1"/>
    </row>
    <row r="49" spans="1:19" x14ac:dyDescent="0.25">
      <c r="A49" s="6">
        <v>48</v>
      </c>
      <c r="B49" s="1" t="s">
        <v>0</v>
      </c>
      <c r="C49" s="1" t="s">
        <v>1</v>
      </c>
      <c r="D49" s="1" t="s">
        <v>126</v>
      </c>
      <c r="E49" s="1" t="s">
        <v>127</v>
      </c>
      <c r="F49" s="1">
        <v>7</v>
      </c>
      <c r="G49" s="1">
        <v>2022</v>
      </c>
      <c r="H49" s="1" t="s">
        <v>4</v>
      </c>
      <c r="I49" s="1">
        <v>1</v>
      </c>
      <c r="J49" s="2">
        <v>70689978</v>
      </c>
      <c r="K49" s="2">
        <v>7775897</v>
      </c>
      <c r="L49" s="1">
        <v>0</v>
      </c>
      <c r="M49" s="1" t="s">
        <v>5</v>
      </c>
      <c r="N49" s="1" t="s">
        <v>98</v>
      </c>
      <c r="O49" s="1" t="s">
        <v>5</v>
      </c>
      <c r="P49" s="1" t="s">
        <v>7</v>
      </c>
      <c r="Q49" s="1" t="s">
        <v>128</v>
      </c>
      <c r="R49" s="1" t="s">
        <v>7</v>
      </c>
      <c r="S49" s="1"/>
    </row>
    <row r="50" spans="1:19" x14ac:dyDescent="0.25">
      <c r="A50" s="6">
        <v>49</v>
      </c>
      <c r="B50" s="1" t="s">
        <v>0</v>
      </c>
      <c r="C50" s="1" t="s">
        <v>1</v>
      </c>
      <c r="D50" s="1" t="s">
        <v>129</v>
      </c>
      <c r="E50" s="1" t="s">
        <v>130</v>
      </c>
      <c r="F50" s="1">
        <v>7</v>
      </c>
      <c r="G50" s="1">
        <v>2022</v>
      </c>
      <c r="H50" s="1" t="s">
        <v>4</v>
      </c>
      <c r="I50" s="1">
        <v>1</v>
      </c>
      <c r="J50" s="2">
        <v>5976000</v>
      </c>
      <c r="K50" s="2">
        <v>657360</v>
      </c>
      <c r="L50" s="1">
        <v>0</v>
      </c>
      <c r="M50" s="1" t="s">
        <v>5</v>
      </c>
      <c r="N50" s="1" t="s">
        <v>98</v>
      </c>
      <c r="O50" s="1" t="s">
        <v>5</v>
      </c>
      <c r="P50" s="1" t="s">
        <v>7</v>
      </c>
      <c r="Q50" s="1" t="s">
        <v>131</v>
      </c>
      <c r="R50" s="1" t="s">
        <v>7</v>
      </c>
      <c r="S50" s="1"/>
    </row>
    <row r="51" spans="1:19" x14ac:dyDescent="0.25">
      <c r="A51" s="6">
        <v>50</v>
      </c>
      <c r="B51" s="1" t="s">
        <v>13</v>
      </c>
      <c r="C51" s="1" t="s">
        <v>14</v>
      </c>
      <c r="D51" s="1" t="s">
        <v>132</v>
      </c>
      <c r="E51" s="1" t="s">
        <v>130</v>
      </c>
      <c r="F51" s="1">
        <v>7</v>
      </c>
      <c r="G51" s="1">
        <v>2022</v>
      </c>
      <c r="H51" s="1" t="s">
        <v>4</v>
      </c>
      <c r="I51" s="1">
        <v>1</v>
      </c>
      <c r="J51" s="2">
        <v>5176216</v>
      </c>
      <c r="K51" s="2">
        <v>569383</v>
      </c>
      <c r="L51" s="1">
        <v>0</v>
      </c>
      <c r="M51" s="1" t="s">
        <v>5</v>
      </c>
      <c r="N51" s="1" t="s">
        <v>133</v>
      </c>
      <c r="O51" s="1" t="s">
        <v>5</v>
      </c>
      <c r="P51" s="1" t="s">
        <v>7</v>
      </c>
      <c r="Q51" s="1" t="s">
        <v>134</v>
      </c>
      <c r="R51" s="1" t="s">
        <v>7</v>
      </c>
      <c r="S51" s="1"/>
    </row>
    <row r="52" spans="1:19" x14ac:dyDescent="0.25">
      <c r="A52" s="6">
        <v>51</v>
      </c>
      <c r="B52" s="1" t="s">
        <v>0</v>
      </c>
      <c r="C52" s="1" t="s">
        <v>1</v>
      </c>
      <c r="D52" s="1" t="s">
        <v>135</v>
      </c>
      <c r="E52" s="1" t="s">
        <v>136</v>
      </c>
      <c r="F52" s="1">
        <v>7</v>
      </c>
      <c r="G52" s="1">
        <v>2022</v>
      </c>
      <c r="H52" s="1" t="s">
        <v>4</v>
      </c>
      <c r="I52" s="1">
        <v>1</v>
      </c>
      <c r="J52" s="2">
        <v>12970432</v>
      </c>
      <c r="K52" s="2">
        <v>1426747</v>
      </c>
      <c r="L52" s="1">
        <v>0</v>
      </c>
      <c r="M52" s="1" t="s">
        <v>5</v>
      </c>
      <c r="N52" s="1" t="s">
        <v>133</v>
      </c>
      <c r="O52" s="1" t="s">
        <v>5</v>
      </c>
      <c r="P52" s="1" t="s">
        <v>7</v>
      </c>
      <c r="Q52" s="1" t="s">
        <v>137</v>
      </c>
      <c r="R52" s="1" t="s">
        <v>7</v>
      </c>
      <c r="S52" s="1"/>
    </row>
    <row r="53" spans="1:19" x14ac:dyDescent="0.25">
      <c r="A53" s="6">
        <v>52</v>
      </c>
      <c r="B53" s="1" t="s">
        <v>13</v>
      </c>
      <c r="C53" s="1" t="s">
        <v>14</v>
      </c>
      <c r="D53" s="1" t="s">
        <v>138</v>
      </c>
      <c r="E53" s="1" t="s">
        <v>136</v>
      </c>
      <c r="F53" s="1">
        <v>7</v>
      </c>
      <c r="G53" s="1">
        <v>2022</v>
      </c>
      <c r="H53" s="1" t="s">
        <v>4</v>
      </c>
      <c r="I53" s="1">
        <v>1</v>
      </c>
      <c r="J53" s="2">
        <v>18123945</v>
      </c>
      <c r="K53" s="2">
        <v>1993634</v>
      </c>
      <c r="L53" s="1">
        <v>0</v>
      </c>
      <c r="M53" s="1" t="s">
        <v>5</v>
      </c>
      <c r="N53" s="1" t="s">
        <v>133</v>
      </c>
      <c r="O53" s="1" t="s">
        <v>5</v>
      </c>
      <c r="P53" s="1" t="s">
        <v>7</v>
      </c>
      <c r="Q53" s="1" t="s">
        <v>139</v>
      </c>
      <c r="R53" s="1" t="s">
        <v>7</v>
      </c>
      <c r="S53" s="1"/>
    </row>
    <row r="54" spans="1:19" x14ac:dyDescent="0.25">
      <c r="A54" s="6">
        <v>53</v>
      </c>
      <c r="B54" s="1" t="s">
        <v>13</v>
      </c>
      <c r="C54" s="1" t="s">
        <v>14</v>
      </c>
      <c r="D54" s="1" t="s">
        <v>140</v>
      </c>
      <c r="E54" s="1" t="s">
        <v>136</v>
      </c>
      <c r="F54" s="1">
        <v>7</v>
      </c>
      <c r="G54" s="1">
        <v>2022</v>
      </c>
      <c r="H54" s="1" t="s">
        <v>4</v>
      </c>
      <c r="I54" s="1">
        <v>1</v>
      </c>
      <c r="J54" s="2">
        <v>21421986</v>
      </c>
      <c r="K54" s="2">
        <v>2356418</v>
      </c>
      <c r="L54" s="1">
        <v>0</v>
      </c>
      <c r="M54" s="1" t="s">
        <v>5</v>
      </c>
      <c r="N54" s="1" t="s">
        <v>133</v>
      </c>
      <c r="O54" s="1" t="s">
        <v>5</v>
      </c>
      <c r="P54" s="1" t="s">
        <v>7</v>
      </c>
      <c r="Q54" s="1" t="s">
        <v>141</v>
      </c>
      <c r="R54" s="1" t="s">
        <v>7</v>
      </c>
      <c r="S54" s="1"/>
    </row>
    <row r="55" spans="1:19" x14ac:dyDescent="0.25">
      <c r="A55" s="6">
        <v>54</v>
      </c>
      <c r="B55" s="1" t="s">
        <v>13</v>
      </c>
      <c r="C55" s="1" t="s">
        <v>14</v>
      </c>
      <c r="D55" s="1" t="s">
        <v>142</v>
      </c>
      <c r="E55" s="1" t="s">
        <v>136</v>
      </c>
      <c r="F55" s="1">
        <v>7</v>
      </c>
      <c r="G55" s="1">
        <v>2022</v>
      </c>
      <c r="H55" s="1" t="s">
        <v>4</v>
      </c>
      <c r="I55" s="1">
        <v>1</v>
      </c>
      <c r="J55" s="2">
        <v>53034648</v>
      </c>
      <c r="K55" s="2">
        <v>5833811</v>
      </c>
      <c r="L55" s="1">
        <v>0</v>
      </c>
      <c r="M55" s="1" t="s">
        <v>5</v>
      </c>
      <c r="N55" s="1" t="s">
        <v>133</v>
      </c>
      <c r="O55" s="1" t="s">
        <v>5</v>
      </c>
      <c r="P55" s="1" t="s">
        <v>7</v>
      </c>
      <c r="Q55" s="1" t="s">
        <v>143</v>
      </c>
      <c r="R55" s="1" t="s">
        <v>7</v>
      </c>
      <c r="S55" s="1"/>
    </row>
    <row r="56" spans="1:19" x14ac:dyDescent="0.25">
      <c r="A56" s="6">
        <v>55</v>
      </c>
      <c r="B56" s="1" t="s">
        <v>0</v>
      </c>
      <c r="C56" s="1" t="s">
        <v>1</v>
      </c>
      <c r="D56" s="1" t="s">
        <v>144</v>
      </c>
      <c r="E56" s="1" t="s">
        <v>145</v>
      </c>
      <c r="F56" s="1">
        <v>7</v>
      </c>
      <c r="G56" s="1">
        <v>2022</v>
      </c>
      <c r="H56" s="1" t="s">
        <v>4</v>
      </c>
      <c r="I56" s="1">
        <v>1</v>
      </c>
      <c r="J56" s="2">
        <v>49495367</v>
      </c>
      <c r="K56" s="2">
        <v>5444490</v>
      </c>
      <c r="L56" s="1">
        <v>0</v>
      </c>
      <c r="M56" s="1" t="s">
        <v>5</v>
      </c>
      <c r="N56" s="1" t="s">
        <v>146</v>
      </c>
      <c r="O56" s="1" t="s">
        <v>5</v>
      </c>
      <c r="P56" s="1" t="s">
        <v>7</v>
      </c>
      <c r="Q56" s="1" t="s">
        <v>147</v>
      </c>
      <c r="R56" s="1" t="s">
        <v>7</v>
      </c>
      <c r="S56" s="1"/>
    </row>
    <row r="57" spans="1:19" x14ac:dyDescent="0.25">
      <c r="A57" s="6">
        <v>56</v>
      </c>
      <c r="B57" s="1" t="s">
        <v>0</v>
      </c>
      <c r="C57" s="1" t="s">
        <v>1</v>
      </c>
      <c r="D57" s="1" t="s">
        <v>148</v>
      </c>
      <c r="E57" s="1" t="s">
        <v>145</v>
      </c>
      <c r="F57" s="1">
        <v>7</v>
      </c>
      <c r="G57" s="1">
        <v>2022</v>
      </c>
      <c r="H57" s="1" t="s">
        <v>4</v>
      </c>
      <c r="I57" s="1">
        <v>1</v>
      </c>
      <c r="J57" s="2">
        <v>55021073</v>
      </c>
      <c r="K57" s="2">
        <v>6052318</v>
      </c>
      <c r="L57" s="1">
        <v>0</v>
      </c>
      <c r="M57" s="1" t="s">
        <v>5</v>
      </c>
      <c r="N57" s="1" t="s">
        <v>133</v>
      </c>
      <c r="O57" s="1" t="s">
        <v>5</v>
      </c>
      <c r="P57" s="1" t="s">
        <v>7</v>
      </c>
      <c r="Q57" s="1" t="s">
        <v>149</v>
      </c>
      <c r="R57" s="1" t="s">
        <v>7</v>
      </c>
      <c r="S57" s="1"/>
    </row>
    <row r="58" spans="1:19" x14ac:dyDescent="0.25">
      <c r="A58" s="6">
        <v>57</v>
      </c>
      <c r="B58" s="1" t="s">
        <v>0</v>
      </c>
      <c r="C58" s="1" t="s">
        <v>1</v>
      </c>
      <c r="D58" s="1" t="s">
        <v>150</v>
      </c>
      <c r="E58" s="1" t="s">
        <v>145</v>
      </c>
      <c r="F58" s="1">
        <v>7</v>
      </c>
      <c r="G58" s="1">
        <v>2022</v>
      </c>
      <c r="H58" s="1" t="s">
        <v>4</v>
      </c>
      <c r="I58" s="1">
        <v>1</v>
      </c>
      <c r="J58" s="2">
        <v>16113365</v>
      </c>
      <c r="K58" s="2">
        <v>1772470</v>
      </c>
      <c r="L58" s="1">
        <v>0</v>
      </c>
      <c r="M58" s="1" t="s">
        <v>5</v>
      </c>
      <c r="N58" s="1" t="s">
        <v>104</v>
      </c>
      <c r="O58" s="1" t="s">
        <v>5</v>
      </c>
      <c r="P58" s="1" t="s">
        <v>7</v>
      </c>
      <c r="Q58" s="1" t="s">
        <v>151</v>
      </c>
      <c r="R58" s="1" t="s">
        <v>7</v>
      </c>
      <c r="S58" s="1"/>
    </row>
    <row r="59" spans="1:19" x14ac:dyDescent="0.25">
      <c r="A59" s="6">
        <v>58</v>
      </c>
      <c r="B59" s="1" t="s">
        <v>13</v>
      </c>
      <c r="C59" s="1" t="s">
        <v>14</v>
      </c>
      <c r="D59" s="1" t="s">
        <v>152</v>
      </c>
      <c r="E59" s="1" t="s">
        <v>145</v>
      </c>
      <c r="F59" s="1">
        <v>7</v>
      </c>
      <c r="G59" s="1">
        <v>2022</v>
      </c>
      <c r="H59" s="1" t="s">
        <v>4</v>
      </c>
      <c r="I59" s="1">
        <v>1</v>
      </c>
      <c r="J59" s="2">
        <v>41851864</v>
      </c>
      <c r="K59" s="2">
        <v>4603705</v>
      </c>
      <c r="L59" s="1">
        <v>0</v>
      </c>
      <c r="M59" s="1" t="s">
        <v>5</v>
      </c>
      <c r="N59" s="1" t="s">
        <v>133</v>
      </c>
      <c r="O59" s="1" t="s">
        <v>5</v>
      </c>
      <c r="P59" s="1" t="s">
        <v>7</v>
      </c>
      <c r="Q59" s="1" t="s">
        <v>153</v>
      </c>
      <c r="R59" s="1" t="s">
        <v>7</v>
      </c>
      <c r="S59" s="1"/>
    </row>
    <row r="60" spans="1:19" x14ac:dyDescent="0.25">
      <c r="A60" s="6">
        <v>59</v>
      </c>
      <c r="B60" s="1" t="s">
        <v>13</v>
      </c>
      <c r="C60" s="1" t="s">
        <v>14</v>
      </c>
      <c r="D60" s="1" t="s">
        <v>154</v>
      </c>
      <c r="E60" s="1" t="s">
        <v>145</v>
      </c>
      <c r="F60" s="1">
        <v>7</v>
      </c>
      <c r="G60" s="1">
        <v>2022</v>
      </c>
      <c r="H60" s="1" t="s">
        <v>4</v>
      </c>
      <c r="I60" s="1">
        <v>1</v>
      </c>
      <c r="J60" s="2">
        <v>15197945</v>
      </c>
      <c r="K60" s="2">
        <v>1671774</v>
      </c>
      <c r="L60" s="1">
        <v>0</v>
      </c>
      <c r="M60" s="1" t="s">
        <v>5</v>
      </c>
      <c r="N60" s="1" t="s">
        <v>104</v>
      </c>
      <c r="O60" s="1" t="s">
        <v>5</v>
      </c>
      <c r="P60" s="1" t="s">
        <v>7</v>
      </c>
      <c r="Q60" s="1" t="s">
        <v>155</v>
      </c>
      <c r="R60" s="1" t="s">
        <v>7</v>
      </c>
      <c r="S60" s="1"/>
    </row>
    <row r="61" spans="1:19" x14ac:dyDescent="0.25">
      <c r="A61" s="6">
        <v>60</v>
      </c>
      <c r="B61" s="1" t="s">
        <v>13</v>
      </c>
      <c r="C61" s="1" t="s">
        <v>14</v>
      </c>
      <c r="D61" s="1" t="s">
        <v>156</v>
      </c>
      <c r="E61" s="1" t="s">
        <v>145</v>
      </c>
      <c r="F61" s="1">
        <v>7</v>
      </c>
      <c r="G61" s="1">
        <v>2022</v>
      </c>
      <c r="H61" s="1" t="s">
        <v>4</v>
      </c>
      <c r="I61" s="1">
        <v>1</v>
      </c>
      <c r="J61" s="2">
        <v>10886229</v>
      </c>
      <c r="K61" s="2">
        <v>1197485</v>
      </c>
      <c r="L61" s="1">
        <v>0</v>
      </c>
      <c r="M61" s="1" t="s">
        <v>5</v>
      </c>
      <c r="N61" s="1" t="s">
        <v>157</v>
      </c>
      <c r="O61" s="1" t="s">
        <v>5</v>
      </c>
      <c r="P61" s="1" t="s">
        <v>7</v>
      </c>
      <c r="Q61" s="1" t="s">
        <v>158</v>
      </c>
      <c r="R61" s="1" t="s">
        <v>7</v>
      </c>
      <c r="S61" s="1"/>
    </row>
    <row r="62" spans="1:19" x14ac:dyDescent="0.25">
      <c r="A62" s="6">
        <v>61</v>
      </c>
      <c r="B62" s="1" t="s">
        <v>13</v>
      </c>
      <c r="C62" s="1" t="s">
        <v>14</v>
      </c>
      <c r="D62" s="1" t="s">
        <v>159</v>
      </c>
      <c r="E62" s="1" t="s">
        <v>145</v>
      </c>
      <c r="F62" s="1">
        <v>7</v>
      </c>
      <c r="G62" s="1">
        <v>2022</v>
      </c>
      <c r="H62" s="1" t="s">
        <v>4</v>
      </c>
      <c r="I62" s="1">
        <v>1</v>
      </c>
      <c r="J62" s="2">
        <v>8335864</v>
      </c>
      <c r="K62" s="2">
        <v>916945</v>
      </c>
      <c r="L62" s="1">
        <v>0</v>
      </c>
      <c r="M62" s="1" t="s">
        <v>5</v>
      </c>
      <c r="N62" s="1" t="s">
        <v>157</v>
      </c>
      <c r="O62" s="1" t="s">
        <v>5</v>
      </c>
      <c r="P62" s="1" t="s">
        <v>7</v>
      </c>
      <c r="Q62" s="1" t="s">
        <v>160</v>
      </c>
      <c r="R62" s="1" t="s">
        <v>7</v>
      </c>
      <c r="S62" s="1"/>
    </row>
    <row r="63" spans="1:19" x14ac:dyDescent="0.25">
      <c r="A63" s="6">
        <v>62</v>
      </c>
      <c r="B63" s="1" t="s">
        <v>0</v>
      </c>
      <c r="C63" s="1" t="s">
        <v>1</v>
      </c>
      <c r="D63" s="1" t="s">
        <v>161</v>
      </c>
      <c r="E63" s="1" t="s">
        <v>162</v>
      </c>
      <c r="F63" s="1">
        <v>7</v>
      </c>
      <c r="G63" s="1">
        <v>2022</v>
      </c>
      <c r="H63" s="1" t="s">
        <v>4</v>
      </c>
      <c r="I63" s="1">
        <v>1</v>
      </c>
      <c r="J63" s="2">
        <v>43225054</v>
      </c>
      <c r="K63" s="2">
        <v>4754755</v>
      </c>
      <c r="L63" s="1">
        <v>0</v>
      </c>
      <c r="M63" s="1" t="s">
        <v>5</v>
      </c>
      <c r="N63" s="1" t="s">
        <v>157</v>
      </c>
      <c r="O63" s="1" t="s">
        <v>5</v>
      </c>
      <c r="P63" s="1" t="s">
        <v>7</v>
      </c>
      <c r="Q63" s="1" t="s">
        <v>163</v>
      </c>
      <c r="R63" s="1" t="s">
        <v>7</v>
      </c>
      <c r="S63" s="1"/>
    </row>
    <row r="64" spans="1:19" x14ac:dyDescent="0.25">
      <c r="A64" s="6">
        <v>63</v>
      </c>
      <c r="B64" s="1" t="s">
        <v>13</v>
      </c>
      <c r="C64" s="1" t="s">
        <v>14</v>
      </c>
      <c r="D64" s="1" t="s">
        <v>164</v>
      </c>
      <c r="E64" s="1" t="s">
        <v>162</v>
      </c>
      <c r="F64" s="1">
        <v>7</v>
      </c>
      <c r="G64" s="1">
        <v>2022</v>
      </c>
      <c r="H64" s="1" t="s">
        <v>4</v>
      </c>
      <c r="I64" s="1">
        <v>1</v>
      </c>
      <c r="J64" s="2">
        <v>5176216</v>
      </c>
      <c r="K64" s="2">
        <v>569383</v>
      </c>
      <c r="L64" s="1">
        <v>0</v>
      </c>
      <c r="M64" s="1" t="s">
        <v>5</v>
      </c>
      <c r="N64" s="1" t="s">
        <v>157</v>
      </c>
      <c r="O64" s="1" t="s">
        <v>5</v>
      </c>
      <c r="P64" s="1" t="s">
        <v>7</v>
      </c>
      <c r="Q64" s="1" t="s">
        <v>165</v>
      </c>
      <c r="R64" s="1" t="s">
        <v>7</v>
      </c>
      <c r="S64" s="1"/>
    </row>
    <row r="65" spans="1:19" x14ac:dyDescent="0.25">
      <c r="A65" s="6">
        <v>64</v>
      </c>
      <c r="B65" s="1" t="s">
        <v>166</v>
      </c>
      <c r="C65" s="1" t="s">
        <v>167</v>
      </c>
      <c r="D65" s="1" t="s">
        <v>168</v>
      </c>
      <c r="E65" s="1" t="s">
        <v>162</v>
      </c>
      <c r="F65" s="1">
        <v>7</v>
      </c>
      <c r="G65" s="1">
        <v>2022</v>
      </c>
      <c r="H65" s="1" t="s">
        <v>4</v>
      </c>
      <c r="I65" s="1">
        <v>1</v>
      </c>
      <c r="J65" s="2">
        <v>4621622</v>
      </c>
      <c r="K65" s="2">
        <v>508378</v>
      </c>
      <c r="L65" s="1">
        <v>0</v>
      </c>
      <c r="M65" s="1" t="s">
        <v>5</v>
      </c>
      <c r="N65" s="1" t="s">
        <v>157</v>
      </c>
      <c r="O65" s="1" t="s">
        <v>5</v>
      </c>
      <c r="P65" s="1" t="s">
        <v>7</v>
      </c>
      <c r="Q65" s="1" t="s">
        <v>169</v>
      </c>
      <c r="R65" s="1" t="s">
        <v>7</v>
      </c>
      <c r="S65" s="1"/>
    </row>
    <row r="66" spans="1:19" x14ac:dyDescent="0.25">
      <c r="A66" s="6">
        <v>65</v>
      </c>
      <c r="B66" s="1" t="s">
        <v>0</v>
      </c>
      <c r="C66" s="1" t="s">
        <v>1</v>
      </c>
      <c r="D66" s="1" t="s">
        <v>170</v>
      </c>
      <c r="E66" s="1" t="s">
        <v>171</v>
      </c>
      <c r="F66" s="1">
        <v>7</v>
      </c>
      <c r="G66" s="1">
        <v>2022</v>
      </c>
      <c r="H66" s="1" t="s">
        <v>4</v>
      </c>
      <c r="I66" s="1">
        <v>1</v>
      </c>
      <c r="J66" s="2">
        <v>12538832</v>
      </c>
      <c r="K66" s="2">
        <v>1379271</v>
      </c>
      <c r="L66" s="1">
        <v>0</v>
      </c>
      <c r="M66" s="1" t="s">
        <v>5</v>
      </c>
      <c r="N66" s="1" t="s">
        <v>157</v>
      </c>
      <c r="O66" s="1" t="s">
        <v>5</v>
      </c>
      <c r="P66" s="1" t="s">
        <v>7</v>
      </c>
      <c r="Q66" s="1" t="s">
        <v>172</v>
      </c>
      <c r="R66" s="1" t="s">
        <v>7</v>
      </c>
      <c r="S66" s="1"/>
    </row>
    <row r="67" spans="1:19" x14ac:dyDescent="0.25">
      <c r="A67" s="6">
        <v>66</v>
      </c>
      <c r="B67" s="1" t="s">
        <v>13</v>
      </c>
      <c r="C67" s="1" t="s">
        <v>14</v>
      </c>
      <c r="D67" s="1" t="s">
        <v>173</v>
      </c>
      <c r="E67" s="1" t="s">
        <v>171</v>
      </c>
      <c r="F67" s="1">
        <v>7</v>
      </c>
      <c r="G67" s="1">
        <v>2022</v>
      </c>
      <c r="H67" s="1" t="s">
        <v>4</v>
      </c>
      <c r="I67" s="1">
        <v>1</v>
      </c>
      <c r="J67" s="2">
        <v>39538743</v>
      </c>
      <c r="K67" s="2">
        <v>4349261</v>
      </c>
      <c r="L67" s="1">
        <v>0</v>
      </c>
      <c r="M67" s="1" t="s">
        <v>5</v>
      </c>
      <c r="N67" s="1" t="s">
        <v>157</v>
      </c>
      <c r="O67" s="1" t="s">
        <v>5</v>
      </c>
      <c r="P67" s="1" t="s">
        <v>7</v>
      </c>
      <c r="Q67" s="1" t="s">
        <v>174</v>
      </c>
      <c r="R67" s="1" t="s">
        <v>7</v>
      </c>
      <c r="S67" s="1"/>
    </row>
    <row r="68" spans="1:19" x14ac:dyDescent="0.25">
      <c r="A68" s="6">
        <v>67</v>
      </c>
      <c r="B68" s="1" t="s">
        <v>13</v>
      </c>
      <c r="C68" s="1" t="s">
        <v>14</v>
      </c>
      <c r="D68" s="1" t="s">
        <v>175</v>
      </c>
      <c r="E68" s="1" t="s">
        <v>171</v>
      </c>
      <c r="F68" s="1">
        <v>7</v>
      </c>
      <c r="G68" s="1">
        <v>2022</v>
      </c>
      <c r="H68" s="1" t="s">
        <v>4</v>
      </c>
      <c r="I68" s="1">
        <v>1</v>
      </c>
      <c r="J68" s="2">
        <v>12085386</v>
      </c>
      <c r="K68" s="2">
        <v>1329392</v>
      </c>
      <c r="L68" s="1">
        <v>0</v>
      </c>
      <c r="M68" s="1" t="s">
        <v>5</v>
      </c>
      <c r="N68" s="1" t="s">
        <v>157</v>
      </c>
      <c r="O68" s="1" t="s">
        <v>5</v>
      </c>
      <c r="P68" s="1" t="s">
        <v>7</v>
      </c>
      <c r="Q68" s="1" t="s">
        <v>176</v>
      </c>
      <c r="R68" s="1" t="s">
        <v>7</v>
      </c>
      <c r="S68" s="1"/>
    </row>
    <row r="69" spans="1:19" x14ac:dyDescent="0.25">
      <c r="A69" s="6">
        <v>68</v>
      </c>
      <c r="B69" s="1" t="s">
        <v>13</v>
      </c>
      <c r="C69" s="1" t="s">
        <v>14</v>
      </c>
      <c r="D69" s="1" t="s">
        <v>177</v>
      </c>
      <c r="E69" s="1" t="s">
        <v>171</v>
      </c>
      <c r="F69" s="1">
        <v>7</v>
      </c>
      <c r="G69" s="1">
        <v>2022</v>
      </c>
      <c r="H69" s="1" t="s">
        <v>4</v>
      </c>
      <c r="I69" s="1">
        <v>1</v>
      </c>
      <c r="J69" s="2">
        <v>9737756</v>
      </c>
      <c r="K69" s="2">
        <v>1071153</v>
      </c>
      <c r="L69" s="1">
        <v>0</v>
      </c>
      <c r="M69" s="1" t="s">
        <v>5</v>
      </c>
      <c r="N69" s="1" t="s">
        <v>157</v>
      </c>
      <c r="O69" s="1" t="s">
        <v>5</v>
      </c>
      <c r="P69" s="1" t="s">
        <v>7</v>
      </c>
      <c r="Q69" s="1" t="s">
        <v>178</v>
      </c>
      <c r="R69" s="1" t="s">
        <v>7</v>
      </c>
      <c r="S69" s="1"/>
    </row>
    <row r="70" spans="1:19" x14ac:dyDescent="0.25">
      <c r="A70" s="6">
        <v>69</v>
      </c>
      <c r="B70" s="1" t="s">
        <v>13</v>
      </c>
      <c r="C70" s="1" t="s">
        <v>14</v>
      </c>
      <c r="D70" s="1" t="s">
        <v>179</v>
      </c>
      <c r="E70" s="1" t="s">
        <v>171</v>
      </c>
      <c r="F70" s="1">
        <v>7</v>
      </c>
      <c r="G70" s="1">
        <v>2022</v>
      </c>
      <c r="H70" s="1" t="s">
        <v>4</v>
      </c>
      <c r="I70" s="1">
        <v>1</v>
      </c>
      <c r="J70" s="2">
        <v>26761007</v>
      </c>
      <c r="K70" s="2">
        <v>2943710</v>
      </c>
      <c r="L70" s="1">
        <v>0</v>
      </c>
      <c r="M70" s="1" t="s">
        <v>5</v>
      </c>
      <c r="N70" s="1" t="s">
        <v>180</v>
      </c>
      <c r="O70" s="1" t="s">
        <v>5</v>
      </c>
      <c r="P70" s="1" t="s">
        <v>7</v>
      </c>
      <c r="Q70" s="1" t="s">
        <v>181</v>
      </c>
      <c r="R70" s="1" t="s">
        <v>7</v>
      </c>
      <c r="S70" s="1"/>
    </row>
    <row r="71" spans="1:19" x14ac:dyDescent="0.25">
      <c r="A71" s="6">
        <v>70</v>
      </c>
      <c r="B71" s="1" t="s">
        <v>0</v>
      </c>
      <c r="C71" s="1" t="s">
        <v>1</v>
      </c>
      <c r="D71" s="1" t="s">
        <v>182</v>
      </c>
      <c r="E71" s="1" t="s">
        <v>183</v>
      </c>
      <c r="F71" s="1">
        <v>7</v>
      </c>
      <c r="G71" s="1">
        <v>2022</v>
      </c>
      <c r="H71" s="1" t="s">
        <v>4</v>
      </c>
      <c r="I71" s="1">
        <v>1</v>
      </c>
      <c r="J71" s="2">
        <v>51398983</v>
      </c>
      <c r="K71" s="2">
        <v>5653888</v>
      </c>
      <c r="L71" s="1">
        <v>0</v>
      </c>
      <c r="M71" s="1" t="s">
        <v>5</v>
      </c>
      <c r="N71" s="1" t="s">
        <v>180</v>
      </c>
      <c r="O71" s="1" t="s">
        <v>5</v>
      </c>
      <c r="P71" s="1" t="s">
        <v>7</v>
      </c>
      <c r="Q71" s="1" t="s">
        <v>184</v>
      </c>
      <c r="R71" s="1" t="s">
        <v>7</v>
      </c>
      <c r="S71" s="1"/>
    </row>
    <row r="72" spans="1:19" x14ac:dyDescent="0.25">
      <c r="A72" s="6">
        <v>71</v>
      </c>
      <c r="B72" s="1" t="s">
        <v>0</v>
      </c>
      <c r="C72" s="1" t="s">
        <v>1</v>
      </c>
      <c r="D72" s="1" t="s">
        <v>185</v>
      </c>
      <c r="E72" s="1" t="s">
        <v>183</v>
      </c>
      <c r="F72" s="1">
        <v>7</v>
      </c>
      <c r="G72" s="1">
        <v>2022</v>
      </c>
      <c r="H72" s="1" t="s">
        <v>4</v>
      </c>
      <c r="I72" s="1">
        <v>1</v>
      </c>
      <c r="J72" s="2">
        <v>11413621</v>
      </c>
      <c r="K72" s="2">
        <v>1255498</v>
      </c>
      <c r="L72" s="1">
        <v>0</v>
      </c>
      <c r="M72" s="1" t="s">
        <v>5</v>
      </c>
      <c r="N72" s="1" t="s">
        <v>180</v>
      </c>
      <c r="O72" s="1" t="s">
        <v>5</v>
      </c>
      <c r="P72" s="1" t="s">
        <v>7</v>
      </c>
      <c r="Q72" s="1" t="s">
        <v>186</v>
      </c>
      <c r="R72" s="1" t="s">
        <v>7</v>
      </c>
      <c r="S72" s="1"/>
    </row>
    <row r="73" spans="1:19" x14ac:dyDescent="0.25">
      <c r="A73" s="6">
        <v>72</v>
      </c>
      <c r="B73" s="1" t="s">
        <v>13</v>
      </c>
      <c r="C73" s="1" t="s">
        <v>14</v>
      </c>
      <c r="D73" s="1" t="s">
        <v>187</v>
      </c>
      <c r="E73" s="1" t="s">
        <v>183</v>
      </c>
      <c r="F73" s="1">
        <v>7</v>
      </c>
      <c r="G73" s="1">
        <v>2022</v>
      </c>
      <c r="H73" s="1" t="s">
        <v>4</v>
      </c>
      <c r="I73" s="1">
        <v>1</v>
      </c>
      <c r="J73" s="2">
        <v>10986878</v>
      </c>
      <c r="K73" s="2">
        <v>1208556</v>
      </c>
      <c r="L73" s="1">
        <v>0</v>
      </c>
      <c r="M73" s="1" t="s">
        <v>5</v>
      </c>
      <c r="N73" s="1" t="s">
        <v>180</v>
      </c>
      <c r="O73" s="1" t="s">
        <v>5</v>
      </c>
      <c r="P73" s="1" t="s">
        <v>7</v>
      </c>
      <c r="Q73" s="1" t="s">
        <v>188</v>
      </c>
      <c r="R73" s="1" t="s">
        <v>7</v>
      </c>
      <c r="S73" s="1"/>
    </row>
    <row r="74" spans="1:19" x14ac:dyDescent="0.25">
      <c r="A74" s="6">
        <v>73</v>
      </c>
      <c r="B74" s="1" t="s">
        <v>13</v>
      </c>
      <c r="C74" s="1" t="s">
        <v>14</v>
      </c>
      <c r="D74" s="1" t="s">
        <v>189</v>
      </c>
      <c r="E74" s="1" t="s">
        <v>183</v>
      </c>
      <c r="F74" s="1">
        <v>7</v>
      </c>
      <c r="G74" s="1">
        <v>2022</v>
      </c>
      <c r="H74" s="1" t="s">
        <v>4</v>
      </c>
      <c r="I74" s="1">
        <v>1</v>
      </c>
      <c r="J74" s="2">
        <v>12902198</v>
      </c>
      <c r="K74" s="2">
        <v>1419241</v>
      </c>
      <c r="L74" s="1">
        <v>0</v>
      </c>
      <c r="M74" s="1" t="s">
        <v>5</v>
      </c>
      <c r="N74" s="1" t="s">
        <v>180</v>
      </c>
      <c r="O74" s="1" t="s">
        <v>5</v>
      </c>
      <c r="P74" s="1" t="s">
        <v>7</v>
      </c>
      <c r="Q74" s="1" t="s">
        <v>190</v>
      </c>
      <c r="R74" s="1" t="s">
        <v>7</v>
      </c>
      <c r="S74" s="1"/>
    </row>
    <row r="75" spans="1:19" x14ac:dyDescent="0.25">
      <c r="A75" s="6">
        <v>74</v>
      </c>
      <c r="B75" s="1" t="s">
        <v>0</v>
      </c>
      <c r="C75" s="1" t="s">
        <v>1</v>
      </c>
      <c r="D75" s="1" t="s">
        <v>191</v>
      </c>
      <c r="E75" s="1" t="s">
        <v>192</v>
      </c>
      <c r="F75" s="1">
        <v>7</v>
      </c>
      <c r="G75" s="1">
        <v>2022</v>
      </c>
      <c r="H75" s="1" t="s">
        <v>4</v>
      </c>
      <c r="I75" s="1">
        <v>1</v>
      </c>
      <c r="J75" s="2">
        <v>8777810</v>
      </c>
      <c r="K75" s="2">
        <v>965559</v>
      </c>
      <c r="L75" s="1">
        <v>0</v>
      </c>
      <c r="M75" s="1" t="s">
        <v>5</v>
      </c>
      <c r="N75" s="1" t="s">
        <v>180</v>
      </c>
      <c r="O75" s="1" t="s">
        <v>5</v>
      </c>
      <c r="P75" s="1" t="s">
        <v>7</v>
      </c>
      <c r="Q75" s="1" t="s">
        <v>193</v>
      </c>
      <c r="R75" s="1" t="s">
        <v>7</v>
      </c>
      <c r="S75" s="1"/>
    </row>
    <row r="76" spans="1:19" x14ac:dyDescent="0.25">
      <c r="A76" s="6">
        <v>75</v>
      </c>
      <c r="B76" s="1" t="s">
        <v>13</v>
      </c>
      <c r="C76" s="1" t="s">
        <v>14</v>
      </c>
      <c r="D76" s="1" t="s">
        <v>194</v>
      </c>
      <c r="E76" s="1" t="s">
        <v>192</v>
      </c>
      <c r="F76" s="1">
        <v>7</v>
      </c>
      <c r="G76" s="1">
        <v>2022</v>
      </c>
      <c r="H76" s="1" t="s">
        <v>4</v>
      </c>
      <c r="I76" s="1">
        <v>1</v>
      </c>
      <c r="J76" s="2">
        <v>33925783</v>
      </c>
      <c r="K76" s="2">
        <v>3731836</v>
      </c>
      <c r="L76" s="1">
        <v>0</v>
      </c>
      <c r="M76" s="1" t="s">
        <v>5</v>
      </c>
      <c r="N76" s="1" t="s">
        <v>180</v>
      </c>
      <c r="O76" s="1" t="s">
        <v>5</v>
      </c>
      <c r="P76" s="1" t="s">
        <v>7</v>
      </c>
      <c r="Q76" s="1" t="s">
        <v>195</v>
      </c>
      <c r="R76" s="1" t="s">
        <v>7</v>
      </c>
      <c r="S76" s="1"/>
    </row>
    <row r="77" spans="1:19" x14ac:dyDescent="0.25">
      <c r="A77" s="6">
        <v>76</v>
      </c>
      <c r="B77" s="1" t="s">
        <v>0</v>
      </c>
      <c r="C77" s="1" t="s">
        <v>1</v>
      </c>
      <c r="D77" s="1" t="s">
        <v>196</v>
      </c>
      <c r="E77" s="1" t="s">
        <v>197</v>
      </c>
      <c r="F77" s="1">
        <v>7</v>
      </c>
      <c r="G77" s="1">
        <v>2022</v>
      </c>
      <c r="H77" s="1" t="s">
        <v>4</v>
      </c>
      <c r="I77" s="1">
        <v>1</v>
      </c>
      <c r="J77" s="2">
        <v>2602162</v>
      </c>
      <c r="K77" s="2">
        <v>286237</v>
      </c>
      <c r="L77" s="1">
        <v>0</v>
      </c>
      <c r="M77" s="1" t="s">
        <v>5</v>
      </c>
      <c r="N77" s="1" t="s">
        <v>180</v>
      </c>
      <c r="O77" s="1" t="s">
        <v>5</v>
      </c>
      <c r="P77" s="1" t="s">
        <v>7</v>
      </c>
      <c r="Q77" s="1" t="s">
        <v>198</v>
      </c>
      <c r="R77" s="1" t="s">
        <v>7</v>
      </c>
      <c r="S77" s="1"/>
    </row>
    <row r="78" spans="1:19" x14ac:dyDescent="0.25">
      <c r="A78" s="6">
        <v>77</v>
      </c>
      <c r="B78" s="1" t="s">
        <v>13</v>
      </c>
      <c r="C78" s="1" t="s">
        <v>14</v>
      </c>
      <c r="D78" s="1" t="s">
        <v>199</v>
      </c>
      <c r="E78" s="1" t="s">
        <v>197</v>
      </c>
      <c r="F78" s="1">
        <v>7</v>
      </c>
      <c r="G78" s="1">
        <v>2022</v>
      </c>
      <c r="H78" s="1" t="s">
        <v>4</v>
      </c>
      <c r="I78" s="1">
        <v>1</v>
      </c>
      <c r="J78" s="2">
        <v>30178418</v>
      </c>
      <c r="K78" s="2">
        <v>3319626</v>
      </c>
      <c r="L78" s="1">
        <v>0</v>
      </c>
      <c r="M78" s="1" t="s">
        <v>5</v>
      </c>
      <c r="N78" s="1" t="s">
        <v>180</v>
      </c>
      <c r="O78" s="1" t="s">
        <v>5</v>
      </c>
      <c r="P78" s="1" t="s">
        <v>7</v>
      </c>
      <c r="Q78" s="1" t="s">
        <v>200</v>
      </c>
      <c r="R78" s="1" t="s">
        <v>7</v>
      </c>
      <c r="S78" s="1"/>
    </row>
    <row r="79" spans="1:19" x14ac:dyDescent="0.25">
      <c r="A79" s="6">
        <v>78</v>
      </c>
      <c r="B79" s="1" t="s">
        <v>68</v>
      </c>
      <c r="C79" s="1" t="s">
        <v>69</v>
      </c>
      <c r="D79" s="1" t="s">
        <v>201</v>
      </c>
      <c r="E79" s="1" t="s">
        <v>202</v>
      </c>
      <c r="F79" s="1">
        <v>7</v>
      </c>
      <c r="G79" s="1">
        <v>2022</v>
      </c>
      <c r="H79" s="1" t="s">
        <v>4</v>
      </c>
      <c r="I79" s="1">
        <v>1</v>
      </c>
      <c r="J79" s="2">
        <v>2809459</v>
      </c>
      <c r="K79" s="2">
        <v>309040</v>
      </c>
      <c r="L79" s="1">
        <v>0</v>
      </c>
      <c r="M79" s="1" t="s">
        <v>5</v>
      </c>
      <c r="N79" s="1" t="s">
        <v>203</v>
      </c>
      <c r="O79" s="1" t="s">
        <v>5</v>
      </c>
      <c r="P79" s="1" t="s">
        <v>7</v>
      </c>
      <c r="Q79" s="1" t="s">
        <v>204</v>
      </c>
      <c r="R79" s="1" t="s">
        <v>7</v>
      </c>
      <c r="S79" s="1"/>
    </row>
    <row r="80" spans="1:19" x14ac:dyDescent="0.25">
      <c r="A80" s="6">
        <v>79</v>
      </c>
      <c r="B80" s="1" t="s">
        <v>13</v>
      </c>
      <c r="C80" s="1" t="s">
        <v>14</v>
      </c>
      <c r="D80" s="1" t="s">
        <v>205</v>
      </c>
      <c r="E80" s="1" t="s">
        <v>202</v>
      </c>
      <c r="F80" s="1">
        <v>7</v>
      </c>
      <c r="G80" s="1">
        <v>2022</v>
      </c>
      <c r="H80" s="1" t="s">
        <v>4</v>
      </c>
      <c r="I80" s="1">
        <v>1</v>
      </c>
      <c r="J80" s="2">
        <v>17876967</v>
      </c>
      <c r="K80" s="2">
        <v>1966466</v>
      </c>
      <c r="L80" s="1">
        <v>0</v>
      </c>
      <c r="M80" s="1" t="s">
        <v>5</v>
      </c>
      <c r="N80" s="1" t="s">
        <v>206</v>
      </c>
      <c r="O80" s="1" t="s">
        <v>5</v>
      </c>
      <c r="P80" s="1" t="s">
        <v>7</v>
      </c>
      <c r="Q80" s="1" t="s">
        <v>207</v>
      </c>
      <c r="R80" s="1" t="s">
        <v>7</v>
      </c>
      <c r="S80" s="1"/>
    </row>
    <row r="81" spans="1:19" x14ac:dyDescent="0.25">
      <c r="A81" s="6">
        <v>80</v>
      </c>
      <c r="B81" s="1" t="s">
        <v>13</v>
      </c>
      <c r="C81" s="1" t="s">
        <v>14</v>
      </c>
      <c r="D81" s="1" t="s">
        <v>208</v>
      </c>
      <c r="E81" s="1" t="s">
        <v>209</v>
      </c>
      <c r="F81" s="1">
        <v>7</v>
      </c>
      <c r="G81" s="1">
        <v>2022</v>
      </c>
      <c r="H81" s="1" t="s">
        <v>4</v>
      </c>
      <c r="I81" s="1">
        <v>1</v>
      </c>
      <c r="J81" s="2">
        <v>20122240</v>
      </c>
      <c r="K81" s="2">
        <v>2213446</v>
      </c>
      <c r="L81" s="1">
        <v>0</v>
      </c>
      <c r="M81" s="1" t="s">
        <v>5</v>
      </c>
      <c r="N81" s="1" t="s">
        <v>206</v>
      </c>
      <c r="O81" s="1" t="s">
        <v>5</v>
      </c>
      <c r="P81" s="1" t="s">
        <v>7</v>
      </c>
      <c r="Q81" s="1" t="s">
        <v>210</v>
      </c>
      <c r="R81" s="1" t="s">
        <v>7</v>
      </c>
      <c r="S81" s="1"/>
    </row>
    <row r="82" spans="1:19" x14ac:dyDescent="0.25">
      <c r="A82" s="6">
        <v>81</v>
      </c>
      <c r="B82" s="1" t="s">
        <v>68</v>
      </c>
      <c r="C82" s="1" t="s">
        <v>69</v>
      </c>
      <c r="D82" s="1" t="s">
        <v>211</v>
      </c>
      <c r="E82" s="1" t="s">
        <v>202</v>
      </c>
      <c r="F82" s="1">
        <v>7</v>
      </c>
      <c r="G82" s="1">
        <v>2022</v>
      </c>
      <c r="H82" s="1" t="s">
        <v>4</v>
      </c>
      <c r="I82" s="1">
        <v>1</v>
      </c>
      <c r="J82" s="2">
        <v>13990540</v>
      </c>
      <c r="K82" s="2">
        <v>1538959</v>
      </c>
      <c r="L82" s="1">
        <v>0</v>
      </c>
      <c r="M82" s="1" t="s">
        <v>5</v>
      </c>
      <c r="N82" s="1" t="s">
        <v>212</v>
      </c>
      <c r="O82" s="1" t="s">
        <v>5</v>
      </c>
      <c r="P82" s="1" t="s">
        <v>7</v>
      </c>
      <c r="Q82" s="1" t="s">
        <v>213</v>
      </c>
      <c r="R82" s="1" t="s">
        <v>7</v>
      </c>
      <c r="S82" s="1"/>
    </row>
    <row r="83" spans="1:19" x14ac:dyDescent="0.25">
      <c r="J83" s="12">
        <f t="shared" ref="J83:K83" si="0">SUM(J2:J82)</f>
        <v>1637260535</v>
      </c>
      <c r="K83" s="12">
        <f t="shared" si="0"/>
        <v>180098627</v>
      </c>
    </row>
    <row r="85" spans="1:19" x14ac:dyDescent="0.25">
      <c r="I85" s="7"/>
      <c r="J85" s="8" t="s">
        <v>215</v>
      </c>
      <c r="K85" s="8" t="s">
        <v>216</v>
      </c>
    </row>
    <row r="86" spans="1:19" x14ac:dyDescent="0.25">
      <c r="I86" s="9" t="s">
        <v>217</v>
      </c>
      <c r="J86" s="10">
        <f>J313</f>
        <v>1911418072.9729736</v>
      </c>
      <c r="K86" s="10">
        <f>J86*11%</f>
        <v>210255988.0270271</v>
      </c>
    </row>
    <row r="87" spans="1:19" ht="15.75" thickBot="1" x14ac:dyDescent="0.3">
      <c r="I87" s="9" t="s">
        <v>214</v>
      </c>
      <c r="J87" s="10">
        <f>J83</f>
        <v>1637260535</v>
      </c>
      <c r="K87" s="10">
        <f>J87*11%</f>
        <v>180098658.84999999</v>
      </c>
    </row>
    <row r="88" spans="1:19" x14ac:dyDescent="0.25">
      <c r="I88" s="7"/>
      <c r="J88" s="11">
        <f>J86-J87</f>
        <v>274157537.97297359</v>
      </c>
      <c r="K88" s="11">
        <f>K86-K87</f>
        <v>30157329.177027106</v>
      </c>
    </row>
    <row r="90" spans="1:19" s="4" customFormat="1" x14ac:dyDescent="0.25">
      <c r="A90" s="4" t="s">
        <v>217</v>
      </c>
      <c r="J90" s="5" t="s">
        <v>215</v>
      </c>
      <c r="K90" s="5" t="s">
        <v>216</v>
      </c>
      <c r="L90" s="5" t="s">
        <v>896</v>
      </c>
    </row>
    <row r="91" spans="1:19" x14ac:dyDescent="0.25">
      <c r="A91" s="13">
        <v>1</v>
      </c>
      <c r="B91" s="30" t="s">
        <v>218</v>
      </c>
      <c r="C91" s="14" t="s">
        <v>219</v>
      </c>
      <c r="D91" s="16" t="s">
        <v>220</v>
      </c>
      <c r="E91" s="16" t="s">
        <v>221</v>
      </c>
      <c r="F91" s="16" t="s">
        <v>222</v>
      </c>
      <c r="G91" s="25" t="s">
        <v>223</v>
      </c>
      <c r="I91" s="19">
        <v>44746</v>
      </c>
      <c r="J91" s="23">
        <f t="shared" ref="J91:J154" si="1">L91/1.11</f>
        <v>1506418.9189189188</v>
      </c>
      <c r="K91" s="23">
        <f t="shared" ref="K91:K154" si="2">J91*11%</f>
        <v>165706.08108108107</v>
      </c>
      <c r="L91" s="14">
        <v>1672125</v>
      </c>
      <c r="N91" s="28" t="s">
        <v>897</v>
      </c>
      <c r="Q91" s="3">
        <f>SUM(L91:L312)</f>
        <v>2121674061</v>
      </c>
    </row>
    <row r="92" spans="1:19" x14ac:dyDescent="0.25">
      <c r="A92" s="13">
        <v>2</v>
      </c>
      <c r="B92" s="30" t="s">
        <v>224</v>
      </c>
      <c r="C92" s="14" t="s">
        <v>225</v>
      </c>
      <c r="D92" s="16" t="s">
        <v>226</v>
      </c>
      <c r="E92" s="16" t="s">
        <v>227</v>
      </c>
      <c r="F92" s="16" t="s">
        <v>228</v>
      </c>
      <c r="G92" s="25" t="s">
        <v>229</v>
      </c>
      <c r="I92" s="19">
        <v>44746</v>
      </c>
      <c r="J92" s="23">
        <f t="shared" si="1"/>
        <v>2962508.1081081079</v>
      </c>
      <c r="K92" s="23">
        <f t="shared" si="2"/>
        <v>325875.89189189189</v>
      </c>
      <c r="L92" s="14">
        <v>3288384</v>
      </c>
      <c r="N92" s="28" t="s">
        <v>215</v>
      </c>
      <c r="Q92" s="3">
        <f>SUM(J91:J312)</f>
        <v>1911418072.9729736</v>
      </c>
    </row>
    <row r="93" spans="1:19" x14ac:dyDescent="0.25">
      <c r="A93" s="13">
        <v>3</v>
      </c>
      <c r="B93" s="30" t="s">
        <v>230</v>
      </c>
      <c r="C93" s="15" t="s">
        <v>231</v>
      </c>
      <c r="D93" s="16" t="s">
        <v>220</v>
      </c>
      <c r="E93" s="16" t="s">
        <v>221</v>
      </c>
      <c r="F93" s="16" t="s">
        <v>222</v>
      </c>
      <c r="G93" s="25" t="s">
        <v>232</v>
      </c>
      <c r="I93" s="19">
        <v>44746</v>
      </c>
      <c r="J93" s="23">
        <f t="shared" si="1"/>
        <v>3064864.8648648644</v>
      </c>
      <c r="K93" s="23">
        <f t="shared" si="2"/>
        <v>337135.13513513509</v>
      </c>
      <c r="L93" s="14">
        <v>3402000</v>
      </c>
      <c r="N93" s="28" t="s">
        <v>216</v>
      </c>
      <c r="Q93" s="3">
        <f>SUM(K91:K312)</f>
        <v>210255988.02702701</v>
      </c>
    </row>
    <row r="94" spans="1:19" x14ac:dyDescent="0.25">
      <c r="A94" s="13">
        <v>4</v>
      </c>
      <c r="B94" s="30" t="s">
        <v>233</v>
      </c>
      <c r="C94" s="14" t="s">
        <v>234</v>
      </c>
      <c r="D94" s="7" t="s">
        <v>235</v>
      </c>
      <c r="E94" s="7" t="s">
        <v>236</v>
      </c>
      <c r="F94" s="7" t="s">
        <v>237</v>
      </c>
      <c r="G94" s="25" t="s">
        <v>238</v>
      </c>
      <c r="I94" s="19">
        <v>44746</v>
      </c>
      <c r="J94" s="23">
        <f t="shared" si="1"/>
        <v>4222702.702702702</v>
      </c>
      <c r="K94" s="23">
        <f t="shared" si="2"/>
        <v>464497.29729729722</v>
      </c>
      <c r="L94" s="14">
        <v>4687200</v>
      </c>
      <c r="N94" s="28"/>
      <c r="Q94" s="3"/>
    </row>
    <row r="95" spans="1:19" x14ac:dyDescent="0.25">
      <c r="A95" s="13">
        <v>5</v>
      </c>
      <c r="B95" s="30" t="s">
        <v>239</v>
      </c>
      <c r="C95" s="14" t="s">
        <v>240</v>
      </c>
      <c r="D95" s="7" t="s">
        <v>241</v>
      </c>
      <c r="E95" s="7" t="s">
        <v>242</v>
      </c>
      <c r="F95" s="7" t="s">
        <v>243</v>
      </c>
      <c r="G95" s="25" t="s">
        <v>244</v>
      </c>
      <c r="I95" s="19">
        <v>44753</v>
      </c>
      <c r="J95" s="23">
        <f t="shared" si="1"/>
        <v>1069297.2972972973</v>
      </c>
      <c r="K95" s="23">
        <f t="shared" si="2"/>
        <v>117622.70270270271</v>
      </c>
      <c r="L95" s="14">
        <v>1186920</v>
      </c>
      <c r="N95" s="28" t="s">
        <v>898</v>
      </c>
      <c r="Q95" s="3">
        <f>SUM(L91:L129)</f>
        <v>329075851</v>
      </c>
    </row>
    <row r="96" spans="1:19" x14ac:dyDescent="0.25">
      <c r="A96" s="13">
        <v>6</v>
      </c>
      <c r="B96" s="30" t="s">
        <v>245</v>
      </c>
      <c r="C96" s="14" t="s">
        <v>246</v>
      </c>
      <c r="D96" s="16" t="s">
        <v>226</v>
      </c>
      <c r="E96" s="16" t="s">
        <v>227</v>
      </c>
      <c r="F96" s="16" t="s">
        <v>228</v>
      </c>
      <c r="G96" s="25" t="s">
        <v>247</v>
      </c>
      <c r="I96" s="19">
        <v>44749</v>
      </c>
      <c r="J96" s="23">
        <f t="shared" si="1"/>
        <v>28478605.405405402</v>
      </c>
      <c r="K96" s="23">
        <f t="shared" si="2"/>
        <v>3132646.5945945941</v>
      </c>
      <c r="L96" s="14">
        <v>31611252</v>
      </c>
      <c r="N96" s="28" t="s">
        <v>215</v>
      </c>
      <c r="Q96" s="3">
        <f>SUM(J91:J129)</f>
        <v>296464730.63063061</v>
      </c>
    </row>
    <row r="97" spans="1:17" x14ac:dyDescent="0.25">
      <c r="A97" s="13">
        <v>7</v>
      </c>
      <c r="B97" s="30" t="s">
        <v>248</v>
      </c>
      <c r="C97" s="14" t="s">
        <v>249</v>
      </c>
      <c r="D97" s="16" t="s">
        <v>250</v>
      </c>
      <c r="E97" s="16" t="s">
        <v>251</v>
      </c>
      <c r="F97" s="16" t="s">
        <v>228</v>
      </c>
      <c r="G97" s="25" t="s">
        <v>252</v>
      </c>
      <c r="I97" s="20">
        <v>44749</v>
      </c>
      <c r="J97" s="23">
        <f t="shared" si="1"/>
        <v>9380481.0810810812</v>
      </c>
      <c r="K97" s="23">
        <f t="shared" si="2"/>
        <v>1031852.9189189189</v>
      </c>
      <c r="L97" s="14">
        <v>10412334</v>
      </c>
      <c r="N97" s="28" t="s">
        <v>216</v>
      </c>
      <c r="Q97" s="3">
        <f>SUM(K91:K129)</f>
        <v>32611120.369369365</v>
      </c>
    </row>
    <row r="98" spans="1:17" x14ac:dyDescent="0.25">
      <c r="A98" s="13">
        <v>8</v>
      </c>
      <c r="B98" s="30" t="s">
        <v>253</v>
      </c>
      <c r="C98" s="14" t="s">
        <v>254</v>
      </c>
      <c r="D98" s="31" t="s">
        <v>255</v>
      </c>
      <c r="E98" s="16" t="s">
        <v>256</v>
      </c>
      <c r="F98" s="16" t="s">
        <v>257</v>
      </c>
      <c r="G98" s="25" t="s">
        <v>258</v>
      </c>
      <c r="I98" s="20">
        <v>44749</v>
      </c>
      <c r="J98" s="23">
        <f t="shared" si="1"/>
        <v>1696162.1621621619</v>
      </c>
      <c r="K98" s="23">
        <f t="shared" si="2"/>
        <v>186577.83783783781</v>
      </c>
      <c r="L98" s="14">
        <v>1882740</v>
      </c>
      <c r="N98" s="28"/>
      <c r="Q98" s="3"/>
    </row>
    <row r="99" spans="1:17" x14ac:dyDescent="0.25">
      <c r="A99" s="13">
        <v>9</v>
      </c>
      <c r="B99" s="30" t="s">
        <v>259</v>
      </c>
      <c r="C99" s="14" t="s">
        <v>260</v>
      </c>
      <c r="D99" s="16" t="s">
        <v>261</v>
      </c>
      <c r="E99" s="16" t="s">
        <v>262</v>
      </c>
      <c r="F99" s="16" t="s">
        <v>228</v>
      </c>
      <c r="G99" s="25" t="s">
        <v>263</v>
      </c>
      <c r="I99" s="20">
        <v>44750</v>
      </c>
      <c r="J99" s="23">
        <f t="shared" si="1"/>
        <v>705405.40540540533</v>
      </c>
      <c r="K99" s="23">
        <f t="shared" si="2"/>
        <v>77594.594594594586</v>
      </c>
      <c r="L99" s="14">
        <v>783000</v>
      </c>
      <c r="N99" s="28" t="s">
        <v>899</v>
      </c>
      <c r="Q99" s="3">
        <f>SUM(L130:L312)</f>
        <v>1792598210</v>
      </c>
    </row>
    <row r="100" spans="1:17" x14ac:dyDescent="0.25">
      <c r="A100" s="13">
        <v>10</v>
      </c>
      <c r="B100" s="30" t="s">
        <v>264</v>
      </c>
      <c r="C100" s="14" t="s">
        <v>265</v>
      </c>
      <c r="D100" s="16" t="s">
        <v>266</v>
      </c>
      <c r="E100" s="16" t="s">
        <v>267</v>
      </c>
      <c r="F100" s="16" t="s">
        <v>268</v>
      </c>
      <c r="G100" s="25" t="s">
        <v>269</v>
      </c>
      <c r="I100" s="20">
        <v>44753</v>
      </c>
      <c r="J100" s="23">
        <f t="shared" si="1"/>
        <v>35027027.027027026</v>
      </c>
      <c r="K100" s="23">
        <f t="shared" si="2"/>
        <v>3852972.9729729728</v>
      </c>
      <c r="L100" s="14">
        <v>38880000</v>
      </c>
      <c r="N100" s="28" t="s">
        <v>215</v>
      </c>
      <c r="Q100" s="3">
        <f>SUM(J130:J312)</f>
        <v>1614953342.3423433</v>
      </c>
    </row>
    <row r="101" spans="1:17" x14ac:dyDescent="0.25">
      <c r="A101" s="13">
        <v>11</v>
      </c>
      <c r="B101" s="30" t="s">
        <v>270</v>
      </c>
      <c r="C101" s="14" t="s">
        <v>271</v>
      </c>
      <c r="D101" s="16" t="s">
        <v>250</v>
      </c>
      <c r="E101" s="16" t="s">
        <v>251</v>
      </c>
      <c r="F101" s="16" t="s">
        <v>228</v>
      </c>
      <c r="G101" s="25" t="s">
        <v>272</v>
      </c>
      <c r="I101" s="20">
        <v>44753</v>
      </c>
      <c r="J101" s="23">
        <f t="shared" si="1"/>
        <v>921729.7297297297</v>
      </c>
      <c r="K101" s="23">
        <f t="shared" si="2"/>
        <v>101390.27027027027</v>
      </c>
      <c r="L101" s="14">
        <v>1023120</v>
      </c>
      <c r="N101" s="28" t="s">
        <v>216</v>
      </c>
      <c r="Q101" s="3">
        <f>SUM(K130:K312)</f>
        <v>177644867.65765765</v>
      </c>
    </row>
    <row r="102" spans="1:17" x14ac:dyDescent="0.25">
      <c r="A102" s="13">
        <v>12</v>
      </c>
      <c r="B102" s="30" t="s">
        <v>273</v>
      </c>
      <c r="C102" s="14" t="s">
        <v>274</v>
      </c>
      <c r="D102" s="7" t="s">
        <v>235</v>
      </c>
      <c r="E102" s="7" t="s">
        <v>236</v>
      </c>
      <c r="F102" s="7" t="s">
        <v>237</v>
      </c>
      <c r="G102" s="25" t="s">
        <v>275</v>
      </c>
      <c r="I102" s="20">
        <v>44749</v>
      </c>
      <c r="J102" s="23">
        <f t="shared" si="1"/>
        <v>24332567.567567565</v>
      </c>
      <c r="K102" s="23">
        <f t="shared" si="2"/>
        <v>2676582.4324324322</v>
      </c>
      <c r="L102" s="14">
        <v>27009150</v>
      </c>
    </row>
    <row r="103" spans="1:17" x14ac:dyDescent="0.25">
      <c r="A103" s="13">
        <v>13</v>
      </c>
      <c r="B103" s="30" t="s">
        <v>276</v>
      </c>
      <c r="C103" s="14" t="s">
        <v>277</v>
      </c>
      <c r="D103" s="7" t="s">
        <v>278</v>
      </c>
      <c r="E103" s="7" t="s">
        <v>279</v>
      </c>
      <c r="F103" s="7" t="s">
        <v>280</v>
      </c>
      <c r="G103" s="25" t="s">
        <v>281</v>
      </c>
      <c r="I103" s="20">
        <v>44754</v>
      </c>
      <c r="J103" s="23">
        <f t="shared" si="1"/>
        <v>767675.67567567562</v>
      </c>
      <c r="K103" s="23">
        <f t="shared" si="2"/>
        <v>84444.32432432432</v>
      </c>
      <c r="L103" s="14">
        <v>852120</v>
      </c>
    </row>
    <row r="104" spans="1:17" x14ac:dyDescent="0.25">
      <c r="A104" s="13">
        <v>14</v>
      </c>
      <c r="B104" s="30" t="s">
        <v>282</v>
      </c>
      <c r="C104" s="14" t="s">
        <v>283</v>
      </c>
      <c r="D104" s="16" t="s">
        <v>250</v>
      </c>
      <c r="E104" s="16" t="s">
        <v>251</v>
      </c>
      <c r="F104" s="16" t="s">
        <v>228</v>
      </c>
      <c r="G104" s="25" t="s">
        <v>284</v>
      </c>
      <c r="I104" s="20">
        <v>44756</v>
      </c>
      <c r="J104" s="23">
        <f t="shared" si="1"/>
        <v>7861978.3783783773</v>
      </c>
      <c r="K104" s="23">
        <f t="shared" si="2"/>
        <v>864817.62162162154</v>
      </c>
      <c r="L104" s="14">
        <v>8726796</v>
      </c>
      <c r="Q104" s="29"/>
    </row>
    <row r="105" spans="1:17" x14ac:dyDescent="0.25">
      <c r="A105" s="13">
        <v>15</v>
      </c>
      <c r="B105" s="30" t="s">
        <v>285</v>
      </c>
      <c r="C105" s="14" t="s">
        <v>286</v>
      </c>
      <c r="D105" s="31" t="s">
        <v>255</v>
      </c>
      <c r="E105" s="16" t="s">
        <v>256</v>
      </c>
      <c r="F105" s="16" t="s">
        <v>257</v>
      </c>
      <c r="G105" s="25" t="s">
        <v>287</v>
      </c>
      <c r="I105" s="20">
        <v>44757</v>
      </c>
      <c r="J105" s="23">
        <f t="shared" si="1"/>
        <v>279243.2432432432</v>
      </c>
      <c r="K105" s="23">
        <f t="shared" si="2"/>
        <v>30716.756756756753</v>
      </c>
      <c r="L105" s="14">
        <v>309960</v>
      </c>
      <c r="Q105" s="3"/>
    </row>
    <row r="106" spans="1:17" x14ac:dyDescent="0.25">
      <c r="A106" s="13">
        <v>16</v>
      </c>
      <c r="B106" s="30" t="s">
        <v>288</v>
      </c>
      <c r="C106" s="14" t="s">
        <v>289</v>
      </c>
      <c r="D106" s="16" t="s">
        <v>226</v>
      </c>
      <c r="E106" s="16" t="s">
        <v>227</v>
      </c>
      <c r="F106" s="16" t="s">
        <v>228</v>
      </c>
      <c r="G106" s="26" t="s">
        <v>290</v>
      </c>
      <c r="I106" s="20">
        <v>44757</v>
      </c>
      <c r="J106" s="23">
        <f t="shared" si="1"/>
        <v>14503945.945945945</v>
      </c>
      <c r="K106" s="23">
        <f t="shared" si="2"/>
        <v>1595434.054054054</v>
      </c>
      <c r="L106" s="14">
        <v>16099380</v>
      </c>
      <c r="Q106" s="3"/>
    </row>
    <row r="107" spans="1:17" x14ac:dyDescent="0.25">
      <c r="A107" s="13">
        <v>17</v>
      </c>
      <c r="B107" s="30" t="s">
        <v>291</v>
      </c>
      <c r="C107" s="14" t="s">
        <v>292</v>
      </c>
      <c r="D107" s="16" t="s">
        <v>226</v>
      </c>
      <c r="E107" s="16" t="s">
        <v>227</v>
      </c>
      <c r="F107" s="16" t="s">
        <v>228</v>
      </c>
      <c r="G107" s="26" t="s">
        <v>293</v>
      </c>
      <c r="I107" s="20">
        <v>44758</v>
      </c>
      <c r="J107" s="23">
        <f t="shared" si="1"/>
        <v>2962508.1081081079</v>
      </c>
      <c r="K107" s="23">
        <f t="shared" si="2"/>
        <v>325875.89189189189</v>
      </c>
      <c r="L107" s="14">
        <v>3288384</v>
      </c>
    </row>
    <row r="108" spans="1:17" x14ac:dyDescent="0.25">
      <c r="A108" s="13">
        <v>18</v>
      </c>
      <c r="B108" s="30" t="s">
        <v>294</v>
      </c>
      <c r="C108" s="14" t="s">
        <v>295</v>
      </c>
      <c r="D108" s="7" t="s">
        <v>278</v>
      </c>
      <c r="E108" s="7" t="s">
        <v>279</v>
      </c>
      <c r="F108" s="7" t="s">
        <v>280</v>
      </c>
      <c r="G108" s="26" t="s">
        <v>296</v>
      </c>
      <c r="I108" s="20">
        <v>44758</v>
      </c>
      <c r="J108" s="23">
        <f t="shared" si="1"/>
        <v>3396891.8918918916</v>
      </c>
      <c r="K108" s="23">
        <f t="shared" si="2"/>
        <v>373658.10810810811</v>
      </c>
      <c r="L108" s="14">
        <v>3770550</v>
      </c>
    </row>
    <row r="109" spans="1:17" x14ac:dyDescent="0.25">
      <c r="A109" s="13">
        <v>19</v>
      </c>
      <c r="B109" s="30" t="s">
        <v>297</v>
      </c>
      <c r="C109" s="14" t="s">
        <v>298</v>
      </c>
      <c r="D109" s="7" t="s">
        <v>278</v>
      </c>
      <c r="E109" s="7" t="s">
        <v>279</v>
      </c>
      <c r="F109" s="7" t="s">
        <v>280</v>
      </c>
      <c r="G109" s="26" t="s">
        <v>299</v>
      </c>
      <c r="I109" s="20">
        <v>44760</v>
      </c>
      <c r="J109" s="23">
        <f t="shared" si="1"/>
        <v>1996540.5405405404</v>
      </c>
      <c r="K109" s="23">
        <f t="shared" si="2"/>
        <v>219619.45945945944</v>
      </c>
      <c r="L109" s="14">
        <v>2216160</v>
      </c>
    </row>
    <row r="110" spans="1:17" x14ac:dyDescent="0.25">
      <c r="A110" s="13">
        <v>20</v>
      </c>
      <c r="B110" s="30" t="s">
        <v>300</v>
      </c>
      <c r="C110" s="14" t="s">
        <v>301</v>
      </c>
      <c r="D110" s="7" t="s">
        <v>235</v>
      </c>
      <c r="E110" s="7" t="s">
        <v>236</v>
      </c>
      <c r="F110" s="7" t="s">
        <v>237</v>
      </c>
      <c r="G110" s="26" t="s">
        <v>302</v>
      </c>
      <c r="I110" s="20">
        <v>44760</v>
      </c>
      <c r="J110" s="23">
        <f t="shared" si="1"/>
        <v>46778603.603603601</v>
      </c>
      <c r="K110" s="23">
        <f t="shared" si="2"/>
        <v>5145646.3963963958</v>
      </c>
      <c r="L110" s="14">
        <v>51924250</v>
      </c>
    </row>
    <row r="111" spans="1:17" x14ac:dyDescent="0.25">
      <c r="A111" s="13">
        <v>21</v>
      </c>
      <c r="B111" s="30" t="s">
        <v>303</v>
      </c>
      <c r="C111" s="14" t="s">
        <v>304</v>
      </c>
      <c r="D111" s="7" t="s">
        <v>278</v>
      </c>
      <c r="E111" s="7" t="s">
        <v>279</v>
      </c>
      <c r="F111" s="7" t="s">
        <v>280</v>
      </c>
      <c r="G111" s="26" t="s">
        <v>305</v>
      </c>
      <c r="I111" s="19">
        <v>44760</v>
      </c>
      <c r="J111" s="23">
        <f t="shared" si="1"/>
        <v>2492594.5945945946</v>
      </c>
      <c r="K111" s="23">
        <f t="shared" si="2"/>
        <v>274185.40540540538</v>
      </c>
      <c r="L111" s="14">
        <v>2766780</v>
      </c>
    </row>
    <row r="112" spans="1:17" x14ac:dyDescent="0.25">
      <c r="A112" s="13">
        <v>22</v>
      </c>
      <c r="B112" s="30" t="s">
        <v>306</v>
      </c>
      <c r="C112" s="14" t="s">
        <v>307</v>
      </c>
      <c r="D112" s="7" t="s">
        <v>241</v>
      </c>
      <c r="E112" s="7" t="s">
        <v>242</v>
      </c>
      <c r="F112" s="7" t="s">
        <v>243</v>
      </c>
      <c r="G112" s="26" t="s">
        <v>308</v>
      </c>
      <c r="I112" s="20">
        <v>44760</v>
      </c>
      <c r="J112" s="23">
        <f t="shared" si="1"/>
        <v>932432.43243243231</v>
      </c>
      <c r="K112" s="23">
        <f t="shared" si="2"/>
        <v>102567.56756756756</v>
      </c>
      <c r="L112" s="14">
        <v>1035000</v>
      </c>
    </row>
    <row r="113" spans="1:12" x14ac:dyDescent="0.25">
      <c r="A113" s="13">
        <v>23</v>
      </c>
      <c r="B113" s="30" t="s">
        <v>309</v>
      </c>
      <c r="C113" s="14" t="s">
        <v>310</v>
      </c>
      <c r="D113" s="16" t="s">
        <v>250</v>
      </c>
      <c r="E113" s="16" t="s">
        <v>251</v>
      </c>
      <c r="F113" s="16" t="s">
        <v>228</v>
      </c>
      <c r="G113" s="26" t="s">
        <v>311</v>
      </c>
      <c r="I113" s="20">
        <v>44760</v>
      </c>
      <c r="J113" s="23">
        <f t="shared" si="1"/>
        <v>10197654.054054054</v>
      </c>
      <c r="K113" s="23">
        <f t="shared" si="2"/>
        <v>1121741.9459459458</v>
      </c>
      <c r="L113" s="14">
        <v>11319396</v>
      </c>
    </row>
    <row r="114" spans="1:12" x14ac:dyDescent="0.25">
      <c r="A114" s="13">
        <v>24</v>
      </c>
      <c r="B114" s="30" t="s">
        <v>312</v>
      </c>
      <c r="C114" s="14" t="s">
        <v>313</v>
      </c>
      <c r="D114" s="16" t="s">
        <v>226</v>
      </c>
      <c r="E114" s="16" t="s">
        <v>227</v>
      </c>
      <c r="F114" s="16" t="s">
        <v>228</v>
      </c>
      <c r="G114" s="26" t="s">
        <v>314</v>
      </c>
      <c r="I114" s="20">
        <v>44761</v>
      </c>
      <c r="J114" s="23">
        <f t="shared" si="1"/>
        <v>5423783.7837837832</v>
      </c>
      <c r="K114" s="23">
        <f t="shared" si="2"/>
        <v>596616.21621621621</v>
      </c>
      <c r="L114" s="14">
        <v>6020400</v>
      </c>
    </row>
    <row r="115" spans="1:12" x14ac:dyDescent="0.25">
      <c r="A115" s="13">
        <v>25</v>
      </c>
      <c r="B115" s="30" t="s">
        <v>315</v>
      </c>
      <c r="C115" s="14" t="s">
        <v>316</v>
      </c>
      <c r="D115" s="16" t="s">
        <v>250</v>
      </c>
      <c r="E115" s="16" t="s">
        <v>251</v>
      </c>
      <c r="F115" s="16" t="s">
        <v>228</v>
      </c>
      <c r="G115" s="26" t="s">
        <v>317</v>
      </c>
      <c r="I115" s="20">
        <v>44762</v>
      </c>
      <c r="J115" s="23">
        <f t="shared" si="1"/>
        <v>4981102.702702702</v>
      </c>
      <c r="K115" s="23">
        <f t="shared" si="2"/>
        <v>547921.29729729728</v>
      </c>
      <c r="L115" s="14">
        <v>5529024</v>
      </c>
    </row>
    <row r="116" spans="1:12" x14ac:dyDescent="0.25">
      <c r="A116" s="13">
        <v>26</v>
      </c>
      <c r="B116" s="30" t="s">
        <v>318</v>
      </c>
      <c r="C116" s="14" t="s">
        <v>319</v>
      </c>
      <c r="D116" s="16" t="s">
        <v>226</v>
      </c>
      <c r="E116" s="16" t="s">
        <v>227</v>
      </c>
      <c r="F116" s="16" t="s">
        <v>228</v>
      </c>
      <c r="G116" s="26" t="s">
        <v>320</v>
      </c>
      <c r="I116" s="20">
        <v>44762</v>
      </c>
      <c r="J116" s="23">
        <f t="shared" si="1"/>
        <v>3441297.297297297</v>
      </c>
      <c r="K116" s="23">
        <f t="shared" si="2"/>
        <v>378542.70270270266</v>
      </c>
      <c r="L116" s="14">
        <v>3819840</v>
      </c>
    </row>
    <row r="117" spans="1:12" x14ac:dyDescent="0.25">
      <c r="A117" s="13">
        <v>27</v>
      </c>
      <c r="B117" s="30" t="s">
        <v>321</v>
      </c>
      <c r="C117" s="14" t="s">
        <v>322</v>
      </c>
      <c r="D117" s="16" t="s">
        <v>226</v>
      </c>
      <c r="E117" s="16" t="s">
        <v>227</v>
      </c>
      <c r="F117" s="16" t="s">
        <v>228</v>
      </c>
      <c r="G117" s="26" t="s">
        <v>323</v>
      </c>
      <c r="I117" s="20">
        <v>44763</v>
      </c>
      <c r="J117" s="23">
        <f t="shared" si="1"/>
        <v>5386378.3783783782</v>
      </c>
      <c r="K117" s="23">
        <f t="shared" si="2"/>
        <v>592501.62162162166</v>
      </c>
      <c r="L117" s="14">
        <v>5978880</v>
      </c>
    </row>
    <row r="118" spans="1:12" x14ac:dyDescent="0.25">
      <c r="A118" s="13">
        <v>28</v>
      </c>
      <c r="B118" s="30" t="s">
        <v>324</v>
      </c>
      <c r="C118" s="14" t="s">
        <v>325</v>
      </c>
      <c r="D118" s="7" t="s">
        <v>326</v>
      </c>
      <c r="E118" s="7" t="s">
        <v>327</v>
      </c>
      <c r="F118" s="7" t="s">
        <v>228</v>
      </c>
      <c r="G118" s="26" t="s">
        <v>328</v>
      </c>
      <c r="I118" s="20">
        <v>44763</v>
      </c>
      <c r="J118" s="23">
        <f t="shared" si="1"/>
        <v>2633513.5135135134</v>
      </c>
      <c r="K118" s="23">
        <f t="shared" si="2"/>
        <v>289686.48648648645</v>
      </c>
      <c r="L118" s="14">
        <v>2923200</v>
      </c>
    </row>
    <row r="119" spans="1:12" x14ac:dyDescent="0.25">
      <c r="A119" s="13">
        <v>29</v>
      </c>
      <c r="B119" s="30" t="s">
        <v>329</v>
      </c>
      <c r="C119" s="14" t="s">
        <v>330</v>
      </c>
      <c r="D119" s="16" t="s">
        <v>250</v>
      </c>
      <c r="E119" s="16" t="s">
        <v>251</v>
      </c>
      <c r="F119" s="16" t="s">
        <v>228</v>
      </c>
      <c r="G119" s="26" t="s">
        <v>331</v>
      </c>
      <c r="I119" s="20">
        <v>44763</v>
      </c>
      <c r="J119" s="23">
        <f t="shared" si="1"/>
        <v>4981102.702702702</v>
      </c>
      <c r="K119" s="23">
        <f t="shared" si="2"/>
        <v>547921.29729729728</v>
      </c>
      <c r="L119" s="14">
        <v>5529024</v>
      </c>
    </row>
    <row r="120" spans="1:12" x14ac:dyDescent="0.25">
      <c r="A120" s="13">
        <v>30</v>
      </c>
      <c r="B120" s="30" t="s">
        <v>332</v>
      </c>
      <c r="C120" s="14" t="s">
        <v>333</v>
      </c>
      <c r="D120" s="16" t="s">
        <v>220</v>
      </c>
      <c r="E120" s="16" t="s">
        <v>221</v>
      </c>
      <c r="F120" s="16" t="s">
        <v>222</v>
      </c>
      <c r="G120" s="26" t="s">
        <v>334</v>
      </c>
      <c r="I120" s="20">
        <v>44763</v>
      </c>
      <c r="J120" s="23">
        <f t="shared" si="1"/>
        <v>3992837.8378378376</v>
      </c>
      <c r="K120" s="23">
        <f t="shared" si="2"/>
        <v>439212.16216216213</v>
      </c>
      <c r="L120" s="14">
        <v>4432050</v>
      </c>
    </row>
    <row r="121" spans="1:12" x14ac:dyDescent="0.25">
      <c r="A121" s="13">
        <v>31</v>
      </c>
      <c r="B121" s="30" t="s">
        <v>335</v>
      </c>
      <c r="C121" s="14" t="s">
        <v>336</v>
      </c>
      <c r="D121" s="7" t="s">
        <v>278</v>
      </c>
      <c r="E121" s="7" t="s">
        <v>279</v>
      </c>
      <c r="F121" s="7" t="s">
        <v>280</v>
      </c>
      <c r="G121" s="26" t="s">
        <v>337</v>
      </c>
      <c r="I121" s="20">
        <v>44764</v>
      </c>
      <c r="J121" s="23">
        <f t="shared" si="1"/>
        <v>1580594.5945945946</v>
      </c>
      <c r="K121" s="23">
        <f t="shared" si="2"/>
        <v>173865.40540540541</v>
      </c>
      <c r="L121" s="14">
        <v>1754460</v>
      </c>
    </row>
    <row r="122" spans="1:12" x14ac:dyDescent="0.25">
      <c r="A122" s="13">
        <v>32</v>
      </c>
      <c r="B122" s="30" t="s">
        <v>338</v>
      </c>
      <c r="C122" s="14" t="s">
        <v>339</v>
      </c>
      <c r="D122" s="16" t="s">
        <v>226</v>
      </c>
      <c r="E122" s="16" t="s">
        <v>227</v>
      </c>
      <c r="F122" s="16" t="s">
        <v>228</v>
      </c>
      <c r="G122" s="26" t="s">
        <v>340</v>
      </c>
      <c r="I122" s="20">
        <v>44767</v>
      </c>
      <c r="J122" s="23">
        <f t="shared" si="1"/>
        <v>1168918.9189189188</v>
      </c>
      <c r="K122" s="23">
        <f t="shared" si="2"/>
        <v>128581.08108108107</v>
      </c>
      <c r="L122" s="14">
        <v>1297500</v>
      </c>
    </row>
    <row r="123" spans="1:12" x14ac:dyDescent="0.25">
      <c r="A123" s="13">
        <v>33</v>
      </c>
      <c r="B123" s="30" t="s">
        <v>341</v>
      </c>
      <c r="C123" s="14" t="s">
        <v>342</v>
      </c>
      <c r="D123" s="16" t="s">
        <v>250</v>
      </c>
      <c r="E123" s="16" t="s">
        <v>251</v>
      </c>
      <c r="F123" s="16" t="s">
        <v>228</v>
      </c>
      <c r="G123" s="26" t="s">
        <v>343</v>
      </c>
      <c r="I123" s="20">
        <v>44767</v>
      </c>
      <c r="J123" s="23">
        <f t="shared" si="1"/>
        <v>2802810.8108108104</v>
      </c>
      <c r="K123" s="23">
        <f t="shared" si="2"/>
        <v>308309.18918918917</v>
      </c>
      <c r="L123" s="14">
        <v>3111120</v>
      </c>
    </row>
    <row r="124" spans="1:12" x14ac:dyDescent="0.25">
      <c r="A124" s="13">
        <v>34</v>
      </c>
      <c r="B124" s="30" t="s">
        <v>344</v>
      </c>
      <c r="C124" s="14" t="s">
        <v>345</v>
      </c>
      <c r="D124" s="16" t="s">
        <v>226</v>
      </c>
      <c r="E124" s="16" t="s">
        <v>227</v>
      </c>
      <c r="F124" s="16" t="s">
        <v>228</v>
      </c>
      <c r="G124" s="26" t="s">
        <v>346</v>
      </c>
      <c r="I124" s="19">
        <v>44769</v>
      </c>
      <c r="J124" s="23">
        <f t="shared" si="1"/>
        <v>6093340.5405405397</v>
      </c>
      <c r="K124" s="23">
        <f t="shared" si="2"/>
        <v>670267.45945945941</v>
      </c>
      <c r="L124" s="14">
        <v>6763608</v>
      </c>
    </row>
    <row r="125" spans="1:12" x14ac:dyDescent="0.25">
      <c r="A125" s="13">
        <v>35</v>
      </c>
      <c r="B125" s="30" t="s">
        <v>347</v>
      </c>
      <c r="C125" s="14" t="s">
        <v>348</v>
      </c>
      <c r="D125" s="7" t="s">
        <v>235</v>
      </c>
      <c r="E125" s="7" t="s">
        <v>236</v>
      </c>
      <c r="F125" s="7" t="s">
        <v>237</v>
      </c>
      <c r="G125" s="26" t="s">
        <v>349</v>
      </c>
      <c r="I125" s="20">
        <v>44769</v>
      </c>
      <c r="J125" s="23">
        <f t="shared" si="1"/>
        <v>35586486.48648648</v>
      </c>
      <c r="K125" s="23">
        <f t="shared" si="2"/>
        <v>3914513.5135135129</v>
      </c>
      <c r="L125" s="21">
        <v>39501000</v>
      </c>
    </row>
    <row r="126" spans="1:12" x14ac:dyDescent="0.25">
      <c r="A126" s="13">
        <v>36</v>
      </c>
      <c r="B126" s="30" t="s">
        <v>350</v>
      </c>
      <c r="C126" s="14" t="s">
        <v>351</v>
      </c>
      <c r="D126" s="7" t="s">
        <v>235</v>
      </c>
      <c r="E126" s="7" t="s">
        <v>236</v>
      </c>
      <c r="F126" s="7" t="s">
        <v>237</v>
      </c>
      <c r="G126" s="26" t="s">
        <v>352</v>
      </c>
      <c r="I126" s="20">
        <v>44771</v>
      </c>
      <c r="J126" s="23">
        <f t="shared" si="1"/>
        <v>5408918.9189189188</v>
      </c>
      <c r="K126" s="23">
        <f t="shared" si="2"/>
        <v>594981.08108108107</v>
      </c>
      <c r="L126" s="14">
        <v>6003900</v>
      </c>
    </row>
    <row r="127" spans="1:12" x14ac:dyDescent="0.25">
      <c r="A127" s="13">
        <v>37</v>
      </c>
      <c r="B127" s="30" t="s">
        <v>353</v>
      </c>
      <c r="C127" s="14" t="s">
        <v>354</v>
      </c>
      <c r="D127" s="7" t="s">
        <v>278</v>
      </c>
      <c r="E127" s="7" t="s">
        <v>279</v>
      </c>
      <c r="F127" s="7" t="s">
        <v>280</v>
      </c>
      <c r="G127" s="26" t="s">
        <v>355</v>
      </c>
      <c r="I127" s="20">
        <v>44771</v>
      </c>
      <c r="J127" s="23">
        <f t="shared" si="1"/>
        <v>1319935.1351351349</v>
      </c>
      <c r="K127" s="23">
        <f t="shared" si="2"/>
        <v>145192.86486486485</v>
      </c>
      <c r="L127" s="14">
        <v>1465128</v>
      </c>
    </row>
    <row r="128" spans="1:12" x14ac:dyDescent="0.25">
      <c r="A128" s="13">
        <v>38</v>
      </c>
      <c r="B128" s="30" t="s">
        <v>356</v>
      </c>
      <c r="C128" s="14" t="s">
        <v>357</v>
      </c>
      <c r="D128" s="7" t="s">
        <v>235</v>
      </c>
      <c r="E128" s="7" t="s">
        <v>236</v>
      </c>
      <c r="F128" s="7" t="s">
        <v>237</v>
      </c>
      <c r="G128" s="26" t="s">
        <v>352</v>
      </c>
      <c r="I128" s="20">
        <v>44771</v>
      </c>
      <c r="J128" s="23">
        <f t="shared" si="1"/>
        <v>2355405.405405405</v>
      </c>
      <c r="K128" s="23">
        <f t="shared" si="2"/>
        <v>259094.59459459456</v>
      </c>
      <c r="L128" s="14">
        <v>2614500</v>
      </c>
    </row>
    <row r="129" spans="1:12" x14ac:dyDescent="0.25">
      <c r="A129" s="13">
        <v>39</v>
      </c>
      <c r="B129" s="30" t="s">
        <v>358</v>
      </c>
      <c r="C129" s="14" t="s">
        <v>359</v>
      </c>
      <c r="D129" s="16" t="s">
        <v>226</v>
      </c>
      <c r="E129" s="16" t="s">
        <v>227</v>
      </c>
      <c r="F129" s="16" t="s">
        <v>228</v>
      </c>
      <c r="G129" s="26" t="s">
        <v>360</v>
      </c>
      <c r="I129" s="20">
        <v>44771</v>
      </c>
      <c r="J129" s="23">
        <f t="shared" si="1"/>
        <v>3770464.8648648644</v>
      </c>
      <c r="K129" s="23">
        <f t="shared" si="2"/>
        <v>414751.13513513509</v>
      </c>
      <c r="L129" s="14">
        <v>4185216</v>
      </c>
    </row>
    <row r="130" spans="1:12" x14ac:dyDescent="0.25">
      <c r="A130" s="13">
        <v>40</v>
      </c>
      <c r="B130" s="30" t="s">
        <v>361</v>
      </c>
      <c r="C130" s="14" t="s">
        <v>362</v>
      </c>
      <c r="D130" s="7"/>
      <c r="E130" s="7" t="s">
        <v>363</v>
      </c>
      <c r="F130" s="7" t="s">
        <v>364</v>
      </c>
      <c r="G130" s="26"/>
      <c r="I130" s="20">
        <v>44746</v>
      </c>
      <c r="J130" s="23">
        <f t="shared" si="1"/>
        <v>22505270.270270269</v>
      </c>
      <c r="K130" s="23">
        <f t="shared" si="2"/>
        <v>2475579.7297297297</v>
      </c>
      <c r="L130" s="14">
        <f>6448050+4536000+13996800</f>
        <v>24980850</v>
      </c>
    </row>
    <row r="131" spans="1:12" x14ac:dyDescent="0.25">
      <c r="A131" s="13">
        <v>41</v>
      </c>
      <c r="B131" s="30" t="s">
        <v>365</v>
      </c>
      <c r="C131" s="14" t="s">
        <v>366</v>
      </c>
      <c r="D131" s="7"/>
      <c r="E131" s="7" t="s">
        <v>367</v>
      </c>
      <c r="F131" s="7" t="s">
        <v>368</v>
      </c>
      <c r="G131" s="26"/>
      <c r="I131" s="20">
        <v>44746</v>
      </c>
      <c r="J131" s="23">
        <f t="shared" si="1"/>
        <v>13402162.162162161</v>
      </c>
      <c r="K131" s="23">
        <f t="shared" si="2"/>
        <v>1474237.8378378376</v>
      </c>
      <c r="L131" s="14">
        <f>9525600+5350800</f>
        <v>14876400</v>
      </c>
    </row>
    <row r="132" spans="1:12" x14ac:dyDescent="0.25">
      <c r="A132" s="13">
        <v>42</v>
      </c>
      <c r="B132" s="30" t="s">
        <v>369</v>
      </c>
      <c r="C132" s="14" t="s">
        <v>370</v>
      </c>
      <c r="D132" s="7"/>
      <c r="E132" s="7" t="s">
        <v>371</v>
      </c>
      <c r="F132" s="7" t="s">
        <v>372</v>
      </c>
      <c r="G132" s="26"/>
      <c r="I132" s="20">
        <v>44746</v>
      </c>
      <c r="J132" s="23">
        <f t="shared" si="1"/>
        <v>11717189.189189188</v>
      </c>
      <c r="K132" s="23">
        <f t="shared" si="2"/>
        <v>1288890.8108108107</v>
      </c>
      <c r="L132" s="14">
        <f>3421440+3421440+6163200</f>
        <v>13006080</v>
      </c>
    </row>
    <row r="133" spans="1:12" x14ac:dyDescent="0.25">
      <c r="A133" s="13">
        <v>43</v>
      </c>
      <c r="B133" s="30" t="s">
        <v>373</v>
      </c>
      <c r="C133" s="14" t="s">
        <v>374</v>
      </c>
      <c r="D133" s="7"/>
      <c r="E133" s="7" t="s">
        <v>375</v>
      </c>
      <c r="F133" s="7" t="s">
        <v>257</v>
      </c>
      <c r="G133" s="26"/>
      <c r="I133" s="19">
        <v>44746</v>
      </c>
      <c r="J133" s="23">
        <f t="shared" si="1"/>
        <v>17009254.054054052</v>
      </c>
      <c r="K133" s="23">
        <f t="shared" si="2"/>
        <v>1871017.9459459458</v>
      </c>
      <c r="L133" s="14">
        <f>13016448+959760+4904064</f>
        <v>18880272</v>
      </c>
    </row>
    <row r="134" spans="1:12" x14ac:dyDescent="0.25">
      <c r="A134" s="13">
        <v>44</v>
      </c>
      <c r="B134" s="30" t="s">
        <v>376</v>
      </c>
      <c r="C134" s="14" t="s">
        <v>377</v>
      </c>
      <c r="D134" s="7"/>
      <c r="E134" s="7" t="s">
        <v>378</v>
      </c>
      <c r="F134" s="7" t="s">
        <v>243</v>
      </c>
      <c r="G134" s="26"/>
      <c r="I134" s="20">
        <v>44746</v>
      </c>
      <c r="J134" s="23">
        <f t="shared" si="1"/>
        <v>33450090.090090089</v>
      </c>
      <c r="K134" s="23">
        <f t="shared" si="2"/>
        <v>3679509.9099099096</v>
      </c>
      <c r="L134" s="14">
        <f>9865800+6625000+20638800</f>
        <v>37129600</v>
      </c>
    </row>
    <row r="135" spans="1:12" x14ac:dyDescent="0.25">
      <c r="A135" s="13">
        <v>45</v>
      </c>
      <c r="B135" s="30" t="s">
        <v>379</v>
      </c>
      <c r="C135" s="14" t="s">
        <v>380</v>
      </c>
      <c r="D135" s="7"/>
      <c r="E135" s="7" t="s">
        <v>378</v>
      </c>
      <c r="F135" s="7" t="s">
        <v>381</v>
      </c>
      <c r="G135" s="26"/>
      <c r="I135" s="20">
        <v>44746</v>
      </c>
      <c r="J135" s="23">
        <f t="shared" si="1"/>
        <v>8872063.0630630627</v>
      </c>
      <c r="K135" s="23">
        <f t="shared" si="2"/>
        <v>975926.93693693692</v>
      </c>
      <c r="L135" s="14">
        <f>6625000+705840+2517150</f>
        <v>9847990</v>
      </c>
    </row>
    <row r="136" spans="1:12" x14ac:dyDescent="0.25">
      <c r="A136" s="13">
        <v>46</v>
      </c>
      <c r="B136" s="30" t="s">
        <v>382</v>
      </c>
      <c r="C136" s="14" t="s">
        <v>383</v>
      </c>
      <c r="D136" s="7"/>
      <c r="E136" s="7" t="s">
        <v>384</v>
      </c>
      <c r="F136" s="7" t="s">
        <v>385</v>
      </c>
      <c r="G136" s="26"/>
      <c r="I136" s="20">
        <v>44746</v>
      </c>
      <c r="J136" s="23">
        <f t="shared" si="1"/>
        <v>2522522.5225225221</v>
      </c>
      <c r="K136" s="23">
        <f t="shared" si="2"/>
        <v>277477.47747747746</v>
      </c>
      <c r="L136" s="14">
        <v>2800000</v>
      </c>
    </row>
    <row r="137" spans="1:12" x14ac:dyDescent="0.25">
      <c r="A137" s="13">
        <v>47</v>
      </c>
      <c r="B137" s="30" t="s">
        <v>386</v>
      </c>
      <c r="C137" s="14" t="s">
        <v>387</v>
      </c>
      <c r="D137" s="7"/>
      <c r="E137" s="7" t="s">
        <v>388</v>
      </c>
      <c r="F137" s="7" t="s">
        <v>237</v>
      </c>
      <c r="G137" s="26"/>
      <c r="I137" s="20">
        <v>44746</v>
      </c>
      <c r="J137" s="23">
        <f t="shared" si="1"/>
        <v>17776216.216216214</v>
      </c>
      <c r="K137" s="23">
        <f t="shared" si="2"/>
        <v>1955383.7837837834</v>
      </c>
      <c r="L137" s="14">
        <f>4687200+10735200+4309200</f>
        <v>19731600</v>
      </c>
    </row>
    <row r="138" spans="1:12" x14ac:dyDescent="0.25">
      <c r="A138" s="13">
        <v>48</v>
      </c>
      <c r="B138" s="30" t="s">
        <v>389</v>
      </c>
      <c r="C138" s="14" t="s">
        <v>390</v>
      </c>
      <c r="D138" s="7"/>
      <c r="E138" s="7" t="s">
        <v>391</v>
      </c>
      <c r="F138" s="7" t="s">
        <v>392</v>
      </c>
      <c r="G138" s="26"/>
      <c r="I138" s="20">
        <v>44746</v>
      </c>
      <c r="J138" s="23">
        <f t="shared" si="1"/>
        <v>6683644.1441441439</v>
      </c>
      <c r="K138" s="23">
        <f t="shared" si="2"/>
        <v>735200.85585585586</v>
      </c>
      <c r="L138" s="14">
        <f>4057200+2728600+633045</f>
        <v>7418845</v>
      </c>
    </row>
    <row r="139" spans="1:12" x14ac:dyDescent="0.25">
      <c r="A139" s="13">
        <v>49</v>
      </c>
      <c r="B139" s="30" t="s">
        <v>393</v>
      </c>
      <c r="C139" s="14" t="s">
        <v>394</v>
      </c>
      <c r="D139" s="7"/>
      <c r="E139" s="7" t="s">
        <v>395</v>
      </c>
      <c r="F139" s="7" t="s">
        <v>396</v>
      </c>
      <c r="G139" s="26"/>
      <c r="I139" s="20">
        <v>44746</v>
      </c>
      <c r="J139" s="23">
        <f t="shared" si="1"/>
        <v>8146486.4864864862</v>
      </c>
      <c r="K139" s="23">
        <f t="shared" si="2"/>
        <v>896113.51351351349</v>
      </c>
      <c r="L139" s="14">
        <f>2772000+3213000+3057600</f>
        <v>9042600</v>
      </c>
    </row>
    <row r="140" spans="1:12" x14ac:dyDescent="0.25">
      <c r="A140" s="13">
        <v>50</v>
      </c>
      <c r="B140" s="30" t="s">
        <v>397</v>
      </c>
      <c r="C140" s="14" t="s">
        <v>398</v>
      </c>
      <c r="D140" s="7"/>
      <c r="E140" s="7" t="s">
        <v>399</v>
      </c>
      <c r="F140" s="7" t="s">
        <v>400</v>
      </c>
      <c r="G140" s="26"/>
      <c r="I140" s="20">
        <v>44746</v>
      </c>
      <c r="J140" s="23">
        <f t="shared" si="1"/>
        <v>4864864.8648648644</v>
      </c>
      <c r="K140" s="23">
        <f t="shared" si="2"/>
        <v>535135.13513513503</v>
      </c>
      <c r="L140" s="14">
        <v>5400000</v>
      </c>
    </row>
    <row r="141" spans="1:12" x14ac:dyDescent="0.25">
      <c r="A141" s="13">
        <v>51</v>
      </c>
      <c r="B141" s="30" t="s">
        <v>401</v>
      </c>
      <c r="C141" s="14" t="s">
        <v>402</v>
      </c>
      <c r="D141" s="7"/>
      <c r="E141" s="7" t="s">
        <v>403</v>
      </c>
      <c r="F141" s="7" t="s">
        <v>243</v>
      </c>
      <c r="G141" s="26"/>
      <c r="I141" s="20">
        <v>44746</v>
      </c>
      <c r="J141" s="23">
        <f t="shared" si="1"/>
        <v>2522522.5225225221</v>
      </c>
      <c r="K141" s="23">
        <f t="shared" si="2"/>
        <v>277477.47747747746</v>
      </c>
      <c r="L141" s="14">
        <v>2800000</v>
      </c>
    </row>
    <row r="142" spans="1:12" x14ac:dyDescent="0.25">
      <c r="A142" s="13">
        <v>52</v>
      </c>
      <c r="B142" s="30" t="s">
        <v>404</v>
      </c>
      <c r="C142" s="14" t="s">
        <v>405</v>
      </c>
      <c r="D142" s="7"/>
      <c r="E142" s="7" t="s">
        <v>406</v>
      </c>
      <c r="F142" s="7" t="s">
        <v>407</v>
      </c>
      <c r="G142" s="26"/>
      <c r="I142" s="20">
        <v>44746</v>
      </c>
      <c r="J142" s="23">
        <f t="shared" si="1"/>
        <v>2783540.5405405401</v>
      </c>
      <c r="K142" s="23">
        <f t="shared" si="2"/>
        <v>306189.45945945941</v>
      </c>
      <c r="L142" s="14">
        <f>2955210+134520</f>
        <v>3089730</v>
      </c>
    </row>
    <row r="143" spans="1:12" x14ac:dyDescent="0.25">
      <c r="A143" s="13">
        <v>53</v>
      </c>
      <c r="B143" s="30" t="s">
        <v>408</v>
      </c>
      <c r="C143" s="14" t="s">
        <v>409</v>
      </c>
      <c r="D143" s="7"/>
      <c r="E143" s="7" t="s">
        <v>410</v>
      </c>
      <c r="F143" s="7" t="s">
        <v>411</v>
      </c>
      <c r="G143" s="26"/>
      <c r="I143" s="20">
        <v>44746</v>
      </c>
      <c r="J143" s="23">
        <f t="shared" si="1"/>
        <v>10916756.756756756</v>
      </c>
      <c r="K143" s="23">
        <f t="shared" si="2"/>
        <v>1200843.2432432433</v>
      </c>
      <c r="L143" s="14">
        <f>4104000+8013600</f>
        <v>12117600</v>
      </c>
    </row>
    <row r="144" spans="1:12" x14ac:dyDescent="0.25">
      <c r="A144" s="13">
        <v>54</v>
      </c>
      <c r="B144" s="30" t="s">
        <v>412</v>
      </c>
      <c r="C144" s="14" t="s">
        <v>413</v>
      </c>
      <c r="D144" s="7"/>
      <c r="E144" s="7" t="s">
        <v>414</v>
      </c>
      <c r="F144" s="7" t="s">
        <v>415</v>
      </c>
      <c r="G144" s="26"/>
      <c r="I144" s="19">
        <v>44747</v>
      </c>
      <c r="J144" s="23">
        <f t="shared" si="1"/>
        <v>401621.6216216216</v>
      </c>
      <c r="K144" s="23">
        <f t="shared" si="2"/>
        <v>44178.378378378373</v>
      </c>
      <c r="L144" s="14">
        <f>220800+225000</f>
        <v>445800</v>
      </c>
    </row>
    <row r="145" spans="1:12" x14ac:dyDescent="0.25">
      <c r="A145" s="13">
        <v>55</v>
      </c>
      <c r="B145" s="30" t="s">
        <v>416</v>
      </c>
      <c r="C145" s="14" t="s">
        <v>417</v>
      </c>
      <c r="D145" s="7"/>
      <c r="E145" s="7" t="s">
        <v>418</v>
      </c>
      <c r="F145" s="7" t="s">
        <v>419</v>
      </c>
      <c r="G145" s="26"/>
      <c r="I145" s="20">
        <v>44749</v>
      </c>
      <c r="J145" s="23">
        <f t="shared" si="1"/>
        <v>7418513.5135135129</v>
      </c>
      <c r="K145" s="23">
        <f t="shared" si="2"/>
        <v>816036.48648648639</v>
      </c>
      <c r="L145" s="14">
        <f>2360160+3437910+2436480</f>
        <v>8234550</v>
      </c>
    </row>
    <row r="146" spans="1:12" x14ac:dyDescent="0.25">
      <c r="A146" s="13">
        <v>56</v>
      </c>
      <c r="B146" s="30" t="s">
        <v>420</v>
      </c>
      <c r="C146" s="14" t="s">
        <v>421</v>
      </c>
      <c r="D146" s="7"/>
      <c r="E146" s="7" t="s">
        <v>422</v>
      </c>
      <c r="F146" s="7" t="s">
        <v>268</v>
      </c>
      <c r="G146" s="26"/>
      <c r="I146" s="20">
        <v>44747</v>
      </c>
      <c r="J146" s="23">
        <f t="shared" si="1"/>
        <v>49459.459459459453</v>
      </c>
      <c r="K146" s="23">
        <f t="shared" si="2"/>
        <v>5440.54054054054</v>
      </c>
      <c r="L146" s="14">
        <v>54900</v>
      </c>
    </row>
    <row r="147" spans="1:12" x14ac:dyDescent="0.25">
      <c r="A147" s="13">
        <v>57</v>
      </c>
      <c r="B147" s="30" t="s">
        <v>423</v>
      </c>
      <c r="C147" s="14" t="s">
        <v>424</v>
      </c>
      <c r="D147" s="7"/>
      <c r="E147" s="32" t="s">
        <v>425</v>
      </c>
      <c r="F147" s="7" t="s">
        <v>426</v>
      </c>
      <c r="G147" s="26"/>
      <c r="I147" s="20">
        <v>44748</v>
      </c>
      <c r="J147" s="23">
        <f t="shared" si="1"/>
        <v>11937891.891891891</v>
      </c>
      <c r="K147" s="23">
        <f t="shared" si="2"/>
        <v>1313168.1081081079</v>
      </c>
      <c r="L147" s="14">
        <f>4687200+5275260+3288600</f>
        <v>13251060</v>
      </c>
    </row>
    <row r="148" spans="1:12" x14ac:dyDescent="0.25">
      <c r="A148" s="13">
        <v>58</v>
      </c>
      <c r="B148" s="30" t="s">
        <v>427</v>
      </c>
      <c r="C148" s="14" t="s">
        <v>428</v>
      </c>
      <c r="D148" s="7"/>
      <c r="E148" s="7" t="s">
        <v>429</v>
      </c>
      <c r="F148" s="7" t="s">
        <v>392</v>
      </c>
      <c r="G148" s="26"/>
      <c r="I148" s="20">
        <v>44748</v>
      </c>
      <c r="J148" s="23">
        <f t="shared" si="1"/>
        <v>1562594.5945945946</v>
      </c>
      <c r="K148" s="23">
        <f t="shared" si="2"/>
        <v>171885.40540540541</v>
      </c>
      <c r="L148" s="14">
        <v>1734480</v>
      </c>
    </row>
    <row r="149" spans="1:12" x14ac:dyDescent="0.25">
      <c r="A149" s="13">
        <v>59</v>
      </c>
      <c r="B149" s="30" t="s">
        <v>430</v>
      </c>
      <c r="C149" s="14" t="s">
        <v>431</v>
      </c>
      <c r="D149" s="7"/>
      <c r="E149" s="7" t="s">
        <v>432</v>
      </c>
      <c r="F149" s="7" t="s">
        <v>433</v>
      </c>
      <c r="G149" s="26"/>
      <c r="I149" s="20">
        <v>44748</v>
      </c>
      <c r="J149" s="23">
        <f t="shared" si="1"/>
        <v>22269041.441441439</v>
      </c>
      <c r="K149" s="23">
        <f t="shared" si="2"/>
        <v>2449594.5585585581</v>
      </c>
      <c r="L149" s="14">
        <f>822160+7049076+16847400</f>
        <v>24718636</v>
      </c>
    </row>
    <row r="150" spans="1:12" x14ac:dyDescent="0.25">
      <c r="A150" s="13">
        <v>60</v>
      </c>
      <c r="B150" s="30" t="s">
        <v>434</v>
      </c>
      <c r="C150" s="14" t="s">
        <v>435</v>
      </c>
      <c r="D150" s="7"/>
      <c r="E150" s="7" t="s">
        <v>436</v>
      </c>
      <c r="F150" s="7" t="s">
        <v>437</v>
      </c>
      <c r="G150" s="26"/>
      <c r="I150" s="20">
        <v>44747</v>
      </c>
      <c r="J150" s="23">
        <f t="shared" si="1"/>
        <v>2576486.4864864862</v>
      </c>
      <c r="K150" s="23">
        <f t="shared" si="2"/>
        <v>283413.51351351349</v>
      </c>
      <c r="L150" s="14">
        <v>2859900</v>
      </c>
    </row>
    <row r="151" spans="1:12" x14ac:dyDescent="0.25">
      <c r="A151" s="17">
        <v>61</v>
      </c>
      <c r="B151" s="33" t="s">
        <v>438</v>
      </c>
      <c r="C151" s="14" t="s">
        <v>439</v>
      </c>
      <c r="D151" s="16"/>
      <c r="E151" s="16" t="s">
        <v>440</v>
      </c>
      <c r="F151" s="16" t="s">
        <v>441</v>
      </c>
      <c r="G151" s="27"/>
      <c r="I151" s="22">
        <v>44750</v>
      </c>
      <c r="J151" s="23">
        <f t="shared" si="1"/>
        <v>9787783.7837837823</v>
      </c>
      <c r="K151" s="23">
        <f t="shared" si="2"/>
        <v>1076656.2162162161</v>
      </c>
      <c r="L151" s="14">
        <f>2700000+4665240+3499200</f>
        <v>10864440</v>
      </c>
    </row>
    <row r="152" spans="1:12" x14ac:dyDescent="0.25">
      <c r="A152" s="13">
        <v>62</v>
      </c>
      <c r="B152" s="30" t="s">
        <v>442</v>
      </c>
      <c r="C152" s="14" t="s">
        <v>443</v>
      </c>
      <c r="D152" s="7"/>
      <c r="E152" s="7" t="s">
        <v>375</v>
      </c>
      <c r="F152" s="7" t="s">
        <v>444</v>
      </c>
      <c r="G152" s="26"/>
      <c r="I152" s="20">
        <v>44748</v>
      </c>
      <c r="J152" s="23">
        <f t="shared" si="1"/>
        <v>8562162.1621621605</v>
      </c>
      <c r="K152" s="23">
        <f t="shared" si="2"/>
        <v>941837.83783783764</v>
      </c>
      <c r="L152" s="14">
        <f>4320000+5184000</f>
        <v>9504000</v>
      </c>
    </row>
    <row r="153" spans="1:12" x14ac:dyDescent="0.25">
      <c r="A153" s="13">
        <v>63</v>
      </c>
      <c r="B153" s="30" t="s">
        <v>445</v>
      </c>
      <c r="C153" s="14" t="s">
        <v>446</v>
      </c>
      <c r="D153" s="7"/>
      <c r="E153" s="7" t="s">
        <v>447</v>
      </c>
      <c r="F153" s="7" t="s">
        <v>448</v>
      </c>
      <c r="G153" s="26"/>
      <c r="I153" s="20">
        <v>44749</v>
      </c>
      <c r="J153" s="23">
        <f t="shared" si="1"/>
        <v>10933486.486486485</v>
      </c>
      <c r="K153" s="23">
        <f t="shared" si="2"/>
        <v>1202683.5135135134</v>
      </c>
      <c r="L153" s="14">
        <f>3382560+4302660+4450950</f>
        <v>12136170</v>
      </c>
    </row>
    <row r="154" spans="1:12" x14ac:dyDescent="0.25">
      <c r="A154" s="13">
        <v>64</v>
      </c>
      <c r="B154" s="30" t="s">
        <v>449</v>
      </c>
      <c r="C154" s="14" t="s">
        <v>450</v>
      </c>
      <c r="D154" s="7"/>
      <c r="E154" s="7" t="s">
        <v>451</v>
      </c>
      <c r="F154" s="7" t="s">
        <v>452</v>
      </c>
      <c r="G154" s="26"/>
      <c r="I154" s="20">
        <v>44749</v>
      </c>
      <c r="J154" s="23">
        <f t="shared" si="1"/>
        <v>5884540.5405405397</v>
      </c>
      <c r="K154" s="23">
        <f t="shared" si="2"/>
        <v>647299.45945945941</v>
      </c>
      <c r="L154" s="14">
        <f>3032640+3499200</f>
        <v>6531840</v>
      </c>
    </row>
    <row r="155" spans="1:12" x14ac:dyDescent="0.25">
      <c r="A155" s="13">
        <v>65</v>
      </c>
      <c r="B155" s="30" t="s">
        <v>453</v>
      </c>
      <c r="C155" s="14" t="s">
        <v>454</v>
      </c>
      <c r="D155" s="7"/>
      <c r="E155" s="7" t="s">
        <v>455</v>
      </c>
      <c r="F155" s="7" t="s">
        <v>456</v>
      </c>
      <c r="G155" s="26"/>
      <c r="I155" s="20">
        <v>44749</v>
      </c>
      <c r="J155" s="23">
        <f t="shared" ref="J155:J218" si="3">L155/1.11</f>
        <v>7058648.6486486476</v>
      </c>
      <c r="K155" s="23">
        <f t="shared" ref="K155:K218" si="4">J155*11%</f>
        <v>776451.35135135124</v>
      </c>
      <c r="L155" s="14">
        <f>3288600+1291500+3255000</f>
        <v>7835100</v>
      </c>
    </row>
    <row r="156" spans="1:12" x14ac:dyDescent="0.25">
      <c r="A156" s="13">
        <v>66</v>
      </c>
      <c r="B156" s="30" t="s">
        <v>457</v>
      </c>
      <c r="C156" s="14" t="s">
        <v>458</v>
      </c>
      <c r="D156" s="7"/>
      <c r="E156" s="7" t="s">
        <v>459</v>
      </c>
      <c r="F156" s="7" t="s">
        <v>456</v>
      </c>
      <c r="G156" s="26"/>
      <c r="I156" s="20">
        <v>44749</v>
      </c>
      <c r="J156" s="23">
        <f t="shared" si="3"/>
        <v>11339999.999999998</v>
      </c>
      <c r="K156" s="23">
        <f t="shared" si="4"/>
        <v>1247399.9999999998</v>
      </c>
      <c r="L156" s="14">
        <f>3288600+6577200+2721600</f>
        <v>12587400</v>
      </c>
    </row>
    <row r="157" spans="1:12" x14ac:dyDescent="0.25">
      <c r="A157" s="13">
        <v>67</v>
      </c>
      <c r="B157" s="30" t="s">
        <v>460</v>
      </c>
      <c r="C157" s="14" t="s">
        <v>461</v>
      </c>
      <c r="D157" s="7"/>
      <c r="E157" s="7" t="s">
        <v>462</v>
      </c>
      <c r="F157" s="7" t="s">
        <v>463</v>
      </c>
      <c r="G157" s="26"/>
      <c r="I157" s="20">
        <v>44749</v>
      </c>
      <c r="J157" s="23">
        <f t="shared" si="3"/>
        <v>16701664.864864863</v>
      </c>
      <c r="K157" s="23">
        <f t="shared" si="4"/>
        <v>1837183.1351351349</v>
      </c>
      <c r="L157" s="14">
        <f>4606848+10699776+3232224</f>
        <v>18538848</v>
      </c>
    </row>
    <row r="158" spans="1:12" x14ac:dyDescent="0.25">
      <c r="A158" s="13">
        <v>68</v>
      </c>
      <c r="B158" s="30" t="s">
        <v>464</v>
      </c>
      <c r="C158" s="14" t="s">
        <v>465</v>
      </c>
      <c r="D158" s="7"/>
      <c r="E158" s="7" t="s">
        <v>466</v>
      </c>
      <c r="F158" s="7" t="s">
        <v>467</v>
      </c>
      <c r="G158" s="26"/>
      <c r="I158" s="20">
        <v>44750</v>
      </c>
      <c r="J158" s="23">
        <f t="shared" si="3"/>
        <v>3907432.4324324322</v>
      </c>
      <c r="K158" s="23">
        <f t="shared" si="4"/>
        <v>429817.56756756752</v>
      </c>
      <c r="L158" s="14">
        <f>793800+3543450</f>
        <v>4337250</v>
      </c>
    </row>
    <row r="159" spans="1:12" x14ac:dyDescent="0.25">
      <c r="A159" s="13">
        <v>69</v>
      </c>
      <c r="B159" s="30" t="s">
        <v>468</v>
      </c>
      <c r="C159" s="14" t="s">
        <v>469</v>
      </c>
      <c r="D159" s="7"/>
      <c r="E159" s="7" t="s">
        <v>363</v>
      </c>
      <c r="F159" s="7" t="s">
        <v>364</v>
      </c>
      <c r="G159" s="26"/>
      <c r="I159" s="20">
        <v>44749</v>
      </c>
      <c r="J159" s="23">
        <f t="shared" si="3"/>
        <v>13122162.162162161</v>
      </c>
      <c r="K159" s="23">
        <f t="shared" si="4"/>
        <v>1443437.8378378376</v>
      </c>
      <c r="L159" s="14">
        <f>5544000+5094600+3927000</f>
        <v>14565600</v>
      </c>
    </row>
    <row r="160" spans="1:12" x14ac:dyDescent="0.25">
      <c r="A160" s="13">
        <v>70</v>
      </c>
      <c r="B160" s="30" t="s">
        <v>470</v>
      </c>
      <c r="C160" s="14" t="s">
        <v>471</v>
      </c>
      <c r="D160" s="7"/>
      <c r="E160" s="7" t="s">
        <v>472</v>
      </c>
      <c r="F160" s="7" t="s">
        <v>364</v>
      </c>
      <c r="G160" s="26"/>
      <c r="I160" s="20">
        <v>44749</v>
      </c>
      <c r="J160" s="23">
        <f t="shared" si="3"/>
        <v>8004909.9099099096</v>
      </c>
      <c r="K160" s="23">
        <f t="shared" si="4"/>
        <v>880540.09009009006</v>
      </c>
      <c r="L160" s="14">
        <f>1310400+3853500+3721550</f>
        <v>8885450</v>
      </c>
    </row>
    <row r="161" spans="1:12" x14ac:dyDescent="0.25">
      <c r="A161" s="13">
        <v>71</v>
      </c>
      <c r="B161" s="30" t="s">
        <v>473</v>
      </c>
      <c r="C161" s="14" t="s">
        <v>474</v>
      </c>
      <c r="D161" s="7"/>
      <c r="E161" s="7" t="s">
        <v>475</v>
      </c>
      <c r="F161" s="7" t="s">
        <v>396</v>
      </c>
      <c r="G161" s="26"/>
      <c r="I161" s="20">
        <v>44750</v>
      </c>
      <c r="J161" s="23">
        <f t="shared" si="3"/>
        <v>2594594.5945945946</v>
      </c>
      <c r="K161" s="23">
        <f t="shared" si="4"/>
        <v>285405.40540540538</v>
      </c>
      <c r="L161" s="14">
        <v>2880000</v>
      </c>
    </row>
    <row r="162" spans="1:12" x14ac:dyDescent="0.25">
      <c r="A162" s="13">
        <v>72</v>
      </c>
      <c r="B162" s="30" t="s">
        <v>476</v>
      </c>
      <c r="C162" s="14" t="s">
        <v>477</v>
      </c>
      <c r="D162" s="7"/>
      <c r="E162" s="7" t="s">
        <v>478</v>
      </c>
      <c r="F162" s="7" t="s">
        <v>437</v>
      </c>
      <c r="G162" s="26"/>
      <c r="I162" s="20">
        <v>44749</v>
      </c>
      <c r="J162" s="23">
        <f t="shared" si="3"/>
        <v>2294864.8648648649</v>
      </c>
      <c r="K162" s="23">
        <f t="shared" si="4"/>
        <v>252435.13513513515</v>
      </c>
      <c r="L162" s="14">
        <v>2547300</v>
      </c>
    </row>
    <row r="163" spans="1:12" x14ac:dyDescent="0.25">
      <c r="A163" s="13">
        <v>73</v>
      </c>
      <c r="B163" s="30" t="s">
        <v>479</v>
      </c>
      <c r="C163" s="14" t="s">
        <v>480</v>
      </c>
      <c r="D163" s="7"/>
      <c r="E163" s="7" t="s">
        <v>481</v>
      </c>
      <c r="F163" s="7" t="s">
        <v>482</v>
      </c>
      <c r="G163" s="26"/>
      <c r="I163" s="20">
        <v>44750</v>
      </c>
      <c r="J163" s="23">
        <f t="shared" si="3"/>
        <v>723891.89189189184</v>
      </c>
      <c r="K163" s="23">
        <f t="shared" si="4"/>
        <v>79628.108108108107</v>
      </c>
      <c r="L163" s="14">
        <v>803520</v>
      </c>
    </row>
    <row r="164" spans="1:12" x14ac:dyDescent="0.25">
      <c r="A164" s="13">
        <v>74</v>
      </c>
      <c r="B164" s="30" t="s">
        <v>483</v>
      </c>
      <c r="C164" s="14" t="s">
        <v>484</v>
      </c>
      <c r="D164" s="7"/>
      <c r="E164" s="7" t="s">
        <v>378</v>
      </c>
      <c r="F164" s="7" t="s">
        <v>280</v>
      </c>
      <c r="G164" s="26"/>
      <c r="I164" s="19">
        <v>44750</v>
      </c>
      <c r="J164" s="23">
        <f t="shared" si="3"/>
        <v>7967432.4324324317</v>
      </c>
      <c r="K164" s="23">
        <f t="shared" si="4"/>
        <v>876417.56756756746</v>
      </c>
      <c r="L164" s="14">
        <f>3214080+4684770+945000</f>
        <v>8843850</v>
      </c>
    </row>
    <row r="165" spans="1:12" x14ac:dyDescent="0.25">
      <c r="A165" s="13">
        <v>75</v>
      </c>
      <c r="B165" s="30" t="s">
        <v>485</v>
      </c>
      <c r="C165" s="14" t="s">
        <v>486</v>
      </c>
      <c r="D165" s="7"/>
      <c r="E165" s="7" t="s">
        <v>487</v>
      </c>
      <c r="F165" s="7" t="s">
        <v>433</v>
      </c>
      <c r="G165" s="26"/>
      <c r="I165" s="20">
        <v>44750</v>
      </c>
      <c r="J165" s="23">
        <f t="shared" si="3"/>
        <v>3444891.8918918916</v>
      </c>
      <c r="K165" s="23">
        <f t="shared" si="4"/>
        <v>378938.10810810811</v>
      </c>
      <c r="L165" s="14">
        <f>1521270+1107000+1195560</f>
        <v>3823830</v>
      </c>
    </row>
    <row r="166" spans="1:12" x14ac:dyDescent="0.25">
      <c r="A166" s="13">
        <v>76</v>
      </c>
      <c r="B166" s="30" t="s">
        <v>488</v>
      </c>
      <c r="C166" s="14" t="s">
        <v>489</v>
      </c>
      <c r="D166" s="7"/>
      <c r="E166" s="7" t="s">
        <v>490</v>
      </c>
      <c r="F166" s="7" t="s">
        <v>228</v>
      </c>
      <c r="G166" s="26"/>
      <c r="I166" s="20">
        <v>44750</v>
      </c>
      <c r="J166" s="23">
        <f t="shared" si="3"/>
        <v>2335135.1351351351</v>
      </c>
      <c r="K166" s="23">
        <f t="shared" si="4"/>
        <v>256864.86486486488</v>
      </c>
      <c r="L166" s="14">
        <v>2592000</v>
      </c>
    </row>
    <row r="167" spans="1:12" x14ac:dyDescent="0.25">
      <c r="A167" s="13">
        <v>77</v>
      </c>
      <c r="B167" s="30" t="s">
        <v>491</v>
      </c>
      <c r="C167" s="14" t="s">
        <v>492</v>
      </c>
      <c r="D167" s="7"/>
      <c r="E167" s="7" t="s">
        <v>493</v>
      </c>
      <c r="F167" s="7" t="s">
        <v>494</v>
      </c>
      <c r="G167" s="26"/>
      <c r="I167" s="20">
        <v>44750</v>
      </c>
      <c r="J167" s="23">
        <f t="shared" si="3"/>
        <v>7015135.1351351347</v>
      </c>
      <c r="K167" s="23">
        <f t="shared" si="4"/>
        <v>771664.86486486485</v>
      </c>
      <c r="L167" s="14">
        <f>3288600+3288600+1209600</f>
        <v>7786800</v>
      </c>
    </row>
    <row r="168" spans="1:12" x14ac:dyDescent="0.25">
      <c r="A168" s="13">
        <v>78</v>
      </c>
      <c r="B168" s="30" t="s">
        <v>495</v>
      </c>
      <c r="C168" s="14" t="s">
        <v>496</v>
      </c>
      <c r="D168" s="7"/>
      <c r="E168" s="7" t="s">
        <v>497</v>
      </c>
      <c r="F168" s="7" t="s">
        <v>396</v>
      </c>
      <c r="G168" s="26"/>
      <c r="I168" s="20">
        <v>44750</v>
      </c>
      <c r="J168" s="23">
        <f t="shared" si="3"/>
        <v>4699459.4594594594</v>
      </c>
      <c r="K168" s="23">
        <f t="shared" si="4"/>
        <v>516940.54054054053</v>
      </c>
      <c r="L168" s="14">
        <f>3421440+1287360+507600</f>
        <v>5216400</v>
      </c>
    </row>
    <row r="169" spans="1:12" x14ac:dyDescent="0.25">
      <c r="A169" s="13">
        <v>79</v>
      </c>
      <c r="B169" s="30" t="s">
        <v>498</v>
      </c>
      <c r="C169" s="14" t="s">
        <v>499</v>
      </c>
      <c r="D169" s="7"/>
      <c r="E169" s="7" t="s">
        <v>500</v>
      </c>
      <c r="F169" s="7" t="s">
        <v>501</v>
      </c>
      <c r="G169" s="26"/>
      <c r="I169" s="20">
        <v>44753</v>
      </c>
      <c r="J169" s="23">
        <f t="shared" si="3"/>
        <v>9067049.549549548</v>
      </c>
      <c r="K169" s="23">
        <f t="shared" si="4"/>
        <v>997375.4504504503</v>
      </c>
      <c r="L169" s="14">
        <f>1522500+8541925</f>
        <v>10064425</v>
      </c>
    </row>
    <row r="170" spans="1:12" x14ac:dyDescent="0.25">
      <c r="A170" s="13">
        <v>80</v>
      </c>
      <c r="B170" s="30" t="s">
        <v>502</v>
      </c>
      <c r="C170" s="14" t="s">
        <v>503</v>
      </c>
      <c r="D170" s="7"/>
      <c r="E170" s="7" t="s">
        <v>378</v>
      </c>
      <c r="F170" s="7" t="s">
        <v>504</v>
      </c>
      <c r="G170" s="26"/>
      <c r="I170" s="20">
        <v>44750</v>
      </c>
      <c r="J170" s="23">
        <f t="shared" si="3"/>
        <v>11805016.216216216</v>
      </c>
      <c r="K170" s="23">
        <f t="shared" si="4"/>
        <v>1298551.7837837837</v>
      </c>
      <c r="L170" s="14">
        <f>608880+5267328+7227360</f>
        <v>13103568</v>
      </c>
    </row>
    <row r="171" spans="1:12" x14ac:dyDescent="0.25">
      <c r="A171" s="13">
        <v>81</v>
      </c>
      <c r="B171" s="30" t="s">
        <v>505</v>
      </c>
      <c r="C171" s="14" t="s">
        <v>506</v>
      </c>
      <c r="D171" s="7"/>
      <c r="E171" s="7" t="s">
        <v>507</v>
      </c>
      <c r="F171" s="7" t="s">
        <v>368</v>
      </c>
      <c r="G171" s="26"/>
      <c r="I171" s="20">
        <v>44750</v>
      </c>
      <c r="J171" s="23">
        <f t="shared" si="3"/>
        <v>1986486.4864864864</v>
      </c>
      <c r="K171" s="23">
        <f t="shared" si="4"/>
        <v>218513.51351351349</v>
      </c>
      <c r="L171" s="14">
        <v>2205000</v>
      </c>
    </row>
    <row r="172" spans="1:12" x14ac:dyDescent="0.25">
      <c r="A172" s="13">
        <v>82</v>
      </c>
      <c r="B172" s="30" t="s">
        <v>508</v>
      </c>
      <c r="C172" s="14" t="s">
        <v>509</v>
      </c>
      <c r="D172" s="7"/>
      <c r="E172" s="7" t="s">
        <v>425</v>
      </c>
      <c r="F172" s="7" t="s">
        <v>426</v>
      </c>
      <c r="G172" s="26"/>
      <c r="I172" s="20">
        <v>44750</v>
      </c>
      <c r="J172" s="23">
        <f t="shared" si="3"/>
        <v>13286972.972972972</v>
      </c>
      <c r="K172" s="23">
        <f t="shared" si="4"/>
        <v>1461567.027027027</v>
      </c>
      <c r="L172" s="14">
        <f>2841300+6314940+5592300</f>
        <v>14748540</v>
      </c>
    </row>
    <row r="173" spans="1:12" x14ac:dyDescent="0.25">
      <c r="A173" s="13">
        <v>83</v>
      </c>
      <c r="B173" s="30" t="s">
        <v>510</v>
      </c>
      <c r="C173" s="14" t="s">
        <v>511</v>
      </c>
      <c r="D173" s="7"/>
      <c r="E173" s="7" t="s">
        <v>512</v>
      </c>
      <c r="F173" s="7" t="s">
        <v>433</v>
      </c>
      <c r="G173" s="26"/>
      <c r="I173" s="20">
        <v>44750</v>
      </c>
      <c r="J173" s="23">
        <f t="shared" si="3"/>
        <v>3269189.1891891891</v>
      </c>
      <c r="K173" s="23">
        <f t="shared" si="4"/>
        <v>359610.81081081083</v>
      </c>
      <c r="L173" s="14">
        <v>3628800</v>
      </c>
    </row>
    <row r="174" spans="1:12" x14ac:dyDescent="0.25">
      <c r="A174" s="13">
        <v>84</v>
      </c>
      <c r="B174" s="30" t="s">
        <v>513</v>
      </c>
      <c r="C174" s="14" t="s">
        <v>514</v>
      </c>
      <c r="D174" s="7"/>
      <c r="E174" s="7" t="s">
        <v>515</v>
      </c>
      <c r="F174" s="7" t="s">
        <v>257</v>
      </c>
      <c r="G174" s="26"/>
      <c r="I174" s="20">
        <v>44753</v>
      </c>
      <c r="J174" s="23">
        <f t="shared" si="3"/>
        <v>760810.81081081077</v>
      </c>
      <c r="K174" s="23">
        <f t="shared" si="4"/>
        <v>83689.189189189186</v>
      </c>
      <c r="L174" s="14">
        <v>844500</v>
      </c>
    </row>
    <row r="175" spans="1:12" x14ac:dyDescent="0.25">
      <c r="A175" s="13">
        <v>85</v>
      </c>
      <c r="B175" s="30" t="s">
        <v>516</v>
      </c>
      <c r="C175" s="14" t="s">
        <v>517</v>
      </c>
      <c r="D175" s="7"/>
      <c r="E175" s="7" t="s">
        <v>518</v>
      </c>
      <c r="F175" s="7" t="s">
        <v>396</v>
      </c>
      <c r="G175" s="26"/>
      <c r="I175" s="19">
        <v>44753</v>
      </c>
      <c r="J175" s="23">
        <f t="shared" si="3"/>
        <v>5149297.297297297</v>
      </c>
      <c r="K175" s="23">
        <f t="shared" si="4"/>
        <v>566422.70270270272</v>
      </c>
      <c r="L175" s="14">
        <f>132840+2611440+2971440</f>
        <v>5715720</v>
      </c>
    </row>
    <row r="176" spans="1:12" x14ac:dyDescent="0.25">
      <c r="A176" s="13">
        <v>86</v>
      </c>
      <c r="B176" s="30" t="s">
        <v>519</v>
      </c>
      <c r="C176" s="14" t="s">
        <v>520</v>
      </c>
      <c r="D176" s="7"/>
      <c r="E176" s="7" t="s">
        <v>378</v>
      </c>
      <c r="F176" s="7" t="s">
        <v>243</v>
      </c>
      <c r="G176" s="26"/>
      <c r="I176" s="19">
        <v>44753</v>
      </c>
      <c r="J176" s="23">
        <f t="shared" si="3"/>
        <v>8811486.4864864852</v>
      </c>
      <c r="K176" s="23">
        <f t="shared" si="4"/>
        <v>969263.51351351338</v>
      </c>
      <c r="L176" s="14">
        <f>4687200+3912300+1181250</f>
        <v>9780750</v>
      </c>
    </row>
    <row r="177" spans="1:12" x14ac:dyDescent="0.25">
      <c r="A177" s="13">
        <v>87</v>
      </c>
      <c r="B177" s="30" t="s">
        <v>521</v>
      </c>
      <c r="C177" s="14" t="s">
        <v>522</v>
      </c>
      <c r="D177" s="7"/>
      <c r="E177" s="7" t="s">
        <v>523</v>
      </c>
      <c r="F177" s="7" t="s">
        <v>524</v>
      </c>
      <c r="G177" s="26"/>
      <c r="I177" s="20">
        <v>44753</v>
      </c>
      <c r="J177" s="23">
        <f t="shared" si="3"/>
        <v>1371621.6216216215</v>
      </c>
      <c r="K177" s="23">
        <f t="shared" si="4"/>
        <v>150878.37837837837</v>
      </c>
      <c r="L177" s="14">
        <v>1522500</v>
      </c>
    </row>
    <row r="178" spans="1:12" x14ac:dyDescent="0.25">
      <c r="A178" s="13">
        <v>88</v>
      </c>
      <c r="B178" s="30" t="s">
        <v>525</v>
      </c>
      <c r="C178" s="14" t="s">
        <v>526</v>
      </c>
      <c r="D178" s="7"/>
      <c r="E178" s="7" t="s">
        <v>527</v>
      </c>
      <c r="F178" s="7" t="s">
        <v>467</v>
      </c>
      <c r="G178" s="26"/>
      <c r="I178" s="20">
        <v>44757</v>
      </c>
      <c r="J178" s="23">
        <f t="shared" si="3"/>
        <v>3670270.2702702698</v>
      </c>
      <c r="K178" s="23">
        <f t="shared" si="4"/>
        <v>403729.7297297297</v>
      </c>
      <c r="L178" s="14">
        <v>4074000</v>
      </c>
    </row>
    <row r="179" spans="1:12" x14ac:dyDescent="0.25">
      <c r="A179" s="13">
        <v>89</v>
      </c>
      <c r="B179" s="30" t="s">
        <v>528</v>
      </c>
      <c r="C179" s="14" t="s">
        <v>529</v>
      </c>
      <c r="D179" s="7"/>
      <c r="E179" s="7" t="s">
        <v>375</v>
      </c>
      <c r="F179" s="7" t="s">
        <v>257</v>
      </c>
      <c r="G179" s="26"/>
      <c r="I179" s="20">
        <v>44753</v>
      </c>
      <c r="J179" s="23">
        <f t="shared" si="3"/>
        <v>11913405.405405404</v>
      </c>
      <c r="K179" s="23">
        <f t="shared" si="4"/>
        <v>1310474.5945945946</v>
      </c>
      <c r="L179" s="14">
        <f>7945800+3276000+2002080</f>
        <v>13223880</v>
      </c>
    </row>
    <row r="180" spans="1:12" x14ac:dyDescent="0.25">
      <c r="A180" s="13">
        <v>90</v>
      </c>
      <c r="B180" s="30" t="s">
        <v>530</v>
      </c>
      <c r="C180" s="14" t="s">
        <v>531</v>
      </c>
      <c r="D180" s="7"/>
      <c r="E180" s="7" t="s">
        <v>532</v>
      </c>
      <c r="F180" s="7" t="s">
        <v>364</v>
      </c>
      <c r="G180" s="26"/>
      <c r="I180" s="20">
        <v>44753</v>
      </c>
      <c r="J180" s="23">
        <f t="shared" si="3"/>
        <v>16145405.405405404</v>
      </c>
      <c r="K180" s="23">
        <f t="shared" si="4"/>
        <v>1775994.5945945946</v>
      </c>
      <c r="L180" s="14">
        <f>7150500+3273900+7497000</f>
        <v>17921400</v>
      </c>
    </row>
    <row r="181" spans="1:12" x14ac:dyDescent="0.25">
      <c r="A181" s="13">
        <v>91</v>
      </c>
      <c r="B181" s="30" t="s">
        <v>533</v>
      </c>
      <c r="C181" s="14" t="s">
        <v>534</v>
      </c>
      <c r="D181" s="7"/>
      <c r="E181" s="7" t="s">
        <v>535</v>
      </c>
      <c r="F181" s="7" t="s">
        <v>364</v>
      </c>
      <c r="G181" s="26"/>
      <c r="I181" s="20">
        <v>44753</v>
      </c>
      <c r="J181" s="23">
        <f t="shared" si="3"/>
        <v>21366013.513513513</v>
      </c>
      <c r="K181" s="23">
        <f t="shared" si="4"/>
        <v>2350261.4864864866</v>
      </c>
      <c r="L181" s="14">
        <f>4498200+6942000+12276075</f>
        <v>23716275</v>
      </c>
    </row>
    <row r="182" spans="1:12" x14ac:dyDescent="0.25">
      <c r="A182" s="13">
        <v>92</v>
      </c>
      <c r="B182" s="30" t="s">
        <v>536</v>
      </c>
      <c r="C182" s="14" t="s">
        <v>537</v>
      </c>
      <c r="D182" s="7"/>
      <c r="E182" s="7" t="s">
        <v>538</v>
      </c>
      <c r="F182" s="7" t="s">
        <v>433</v>
      </c>
      <c r="G182" s="26"/>
      <c r="I182" s="20">
        <v>44753</v>
      </c>
      <c r="J182" s="23">
        <f t="shared" si="3"/>
        <v>12011868.468468467</v>
      </c>
      <c r="K182" s="23">
        <f t="shared" si="4"/>
        <v>1321305.5315315314</v>
      </c>
      <c r="L182" s="14">
        <f>5826156+5464690+2042328</f>
        <v>13333174</v>
      </c>
    </row>
    <row r="183" spans="1:12" x14ac:dyDescent="0.25">
      <c r="A183" s="13">
        <v>93</v>
      </c>
      <c r="B183" s="30" t="s">
        <v>539</v>
      </c>
      <c r="C183" s="14" t="s">
        <v>540</v>
      </c>
      <c r="D183" s="7"/>
      <c r="E183" s="7" t="s">
        <v>541</v>
      </c>
      <c r="F183" s="7" t="s">
        <v>392</v>
      </c>
      <c r="G183" s="26"/>
      <c r="I183" s="20">
        <v>44753</v>
      </c>
      <c r="J183" s="23">
        <f t="shared" si="3"/>
        <v>697333.33333333326</v>
      </c>
      <c r="K183" s="23">
        <f t="shared" si="4"/>
        <v>76706.666666666657</v>
      </c>
      <c r="L183" s="14">
        <v>774040</v>
      </c>
    </row>
    <row r="184" spans="1:12" x14ac:dyDescent="0.25">
      <c r="A184" s="13">
        <v>94</v>
      </c>
      <c r="B184" s="30" t="s">
        <v>542</v>
      </c>
      <c r="C184" s="14" t="s">
        <v>543</v>
      </c>
      <c r="D184" s="7"/>
      <c r="E184" s="7" t="s">
        <v>544</v>
      </c>
      <c r="F184" s="7" t="s">
        <v>545</v>
      </c>
      <c r="G184" s="26"/>
      <c r="I184" s="20">
        <v>44753</v>
      </c>
      <c r="J184" s="23">
        <f t="shared" si="3"/>
        <v>3237837.8378378376</v>
      </c>
      <c r="K184" s="23">
        <f t="shared" si="4"/>
        <v>356162.16216216213</v>
      </c>
      <c r="L184" s="14">
        <v>3594000</v>
      </c>
    </row>
    <row r="185" spans="1:12" x14ac:dyDescent="0.25">
      <c r="A185" s="13">
        <v>95</v>
      </c>
      <c r="B185" s="30" t="s">
        <v>546</v>
      </c>
      <c r="C185" s="14" t="s">
        <v>547</v>
      </c>
      <c r="D185" s="7"/>
      <c r="E185" s="7" t="s">
        <v>548</v>
      </c>
      <c r="F185" s="7" t="s">
        <v>222</v>
      </c>
      <c r="G185" s="26"/>
      <c r="I185" s="20">
        <v>44754</v>
      </c>
      <c r="J185" s="23">
        <f t="shared" si="3"/>
        <v>17798108.108108107</v>
      </c>
      <c r="K185" s="23">
        <f t="shared" si="4"/>
        <v>1957791.8918918918</v>
      </c>
      <c r="L185" s="14">
        <f>8127000+3420900+8208000</f>
        <v>19755900</v>
      </c>
    </row>
    <row r="186" spans="1:12" x14ac:dyDescent="0.25">
      <c r="A186" s="13">
        <v>96</v>
      </c>
      <c r="B186" s="30" t="s">
        <v>549</v>
      </c>
      <c r="C186" s="14" t="s">
        <v>550</v>
      </c>
      <c r="D186" s="7"/>
      <c r="E186" s="7" t="s">
        <v>551</v>
      </c>
      <c r="F186" s="7" t="s">
        <v>243</v>
      </c>
      <c r="G186" s="26"/>
      <c r="I186" s="20">
        <v>44754</v>
      </c>
      <c r="J186" s="23">
        <f t="shared" si="3"/>
        <v>3197297.297297297</v>
      </c>
      <c r="K186" s="23">
        <f t="shared" si="4"/>
        <v>351702.70270270266</v>
      </c>
      <c r="L186" s="14">
        <f>1500000+904000+1145000</f>
        <v>3549000</v>
      </c>
    </row>
    <row r="187" spans="1:12" x14ac:dyDescent="0.25">
      <c r="A187" s="13">
        <v>97</v>
      </c>
      <c r="B187" s="30" t="s">
        <v>552</v>
      </c>
      <c r="C187" s="34" t="s">
        <v>553</v>
      </c>
      <c r="D187" s="25"/>
      <c r="E187" s="15" t="s">
        <v>554</v>
      </c>
      <c r="F187" s="15" t="s">
        <v>392</v>
      </c>
      <c r="G187" s="26"/>
      <c r="I187" s="18">
        <v>44754</v>
      </c>
      <c r="J187" s="23">
        <f t="shared" si="3"/>
        <v>1846621.6216216215</v>
      </c>
      <c r="K187" s="23">
        <f t="shared" si="4"/>
        <v>203128.37837837837</v>
      </c>
      <c r="L187" s="14">
        <v>2049750</v>
      </c>
    </row>
    <row r="188" spans="1:12" x14ac:dyDescent="0.25">
      <c r="A188" s="13">
        <v>98</v>
      </c>
      <c r="B188" s="30" t="s">
        <v>555</v>
      </c>
      <c r="C188" s="14" t="s">
        <v>556</v>
      </c>
      <c r="D188" s="7"/>
      <c r="E188" s="7" t="s">
        <v>557</v>
      </c>
      <c r="F188" s="7" t="s">
        <v>396</v>
      </c>
      <c r="G188" s="26"/>
      <c r="I188" s="20">
        <v>44754</v>
      </c>
      <c r="J188" s="23">
        <f t="shared" si="3"/>
        <v>4500972.9729729723</v>
      </c>
      <c r="K188" s="23">
        <f t="shared" si="4"/>
        <v>495107.02702702698</v>
      </c>
      <c r="L188" s="14">
        <v>4996080</v>
      </c>
    </row>
    <row r="189" spans="1:12" x14ac:dyDescent="0.25">
      <c r="A189" s="13">
        <v>99</v>
      </c>
      <c r="B189" s="30" t="s">
        <v>558</v>
      </c>
      <c r="C189" s="14" t="s">
        <v>559</v>
      </c>
      <c r="D189" s="7"/>
      <c r="E189" s="7" t="s">
        <v>560</v>
      </c>
      <c r="F189" s="7" t="s">
        <v>222</v>
      </c>
      <c r="G189" s="26"/>
      <c r="I189" s="20">
        <v>44754</v>
      </c>
      <c r="J189" s="23">
        <f t="shared" si="3"/>
        <v>27874770.270270269</v>
      </c>
      <c r="K189" s="23">
        <f t="shared" si="4"/>
        <v>3066224.7297297297</v>
      </c>
      <c r="L189" s="14">
        <f>1516320+22169175+7255500</f>
        <v>30940995</v>
      </c>
    </row>
    <row r="190" spans="1:12" x14ac:dyDescent="0.25">
      <c r="A190" s="13">
        <v>100</v>
      </c>
      <c r="B190" s="30" t="s">
        <v>561</v>
      </c>
      <c r="C190" s="14" t="s">
        <v>562</v>
      </c>
      <c r="D190" s="7"/>
      <c r="E190" s="7" t="s">
        <v>563</v>
      </c>
      <c r="F190" s="7" t="s">
        <v>228</v>
      </c>
      <c r="G190" s="26"/>
      <c r="I190" s="20">
        <v>44754</v>
      </c>
      <c r="J190" s="23">
        <f t="shared" si="3"/>
        <v>8725459.4594594594</v>
      </c>
      <c r="K190" s="23">
        <f t="shared" si="4"/>
        <v>959800.54054054059</v>
      </c>
      <c r="L190" s="14">
        <f>9215460+469800</f>
        <v>9685260</v>
      </c>
    </row>
    <row r="191" spans="1:12" x14ac:dyDescent="0.25">
      <c r="A191" s="13">
        <v>101</v>
      </c>
      <c r="B191" s="30" t="s">
        <v>564</v>
      </c>
      <c r="C191" s="14" t="s">
        <v>565</v>
      </c>
      <c r="D191" s="7"/>
      <c r="E191" s="7" t="s">
        <v>566</v>
      </c>
      <c r="F191" s="7" t="s">
        <v>567</v>
      </c>
      <c r="G191" s="26"/>
      <c r="I191" s="20">
        <v>44754</v>
      </c>
      <c r="J191" s="23">
        <f t="shared" si="3"/>
        <v>2362702.7027027025</v>
      </c>
      <c r="K191" s="23">
        <f t="shared" si="4"/>
        <v>259897.29729729728</v>
      </c>
      <c r="L191" s="14">
        <v>2622600</v>
      </c>
    </row>
    <row r="192" spans="1:12" x14ac:dyDescent="0.25">
      <c r="A192" s="13">
        <v>102</v>
      </c>
      <c r="B192" s="30" t="s">
        <v>568</v>
      </c>
      <c r="C192" s="14" t="s">
        <v>569</v>
      </c>
      <c r="D192" s="7"/>
      <c r="E192" s="7" t="s">
        <v>570</v>
      </c>
      <c r="F192" s="7" t="s">
        <v>571</v>
      </c>
      <c r="G192" s="26"/>
      <c r="I192" s="20">
        <v>44755</v>
      </c>
      <c r="J192" s="23">
        <f t="shared" si="3"/>
        <v>11529081.081081079</v>
      </c>
      <c r="K192" s="23">
        <f t="shared" si="4"/>
        <v>1268198.9189189188</v>
      </c>
      <c r="L192" s="14">
        <f>7136640+2628000+3032640</f>
        <v>12797280</v>
      </c>
    </row>
    <row r="193" spans="1:12" x14ac:dyDescent="0.25">
      <c r="A193" s="13">
        <v>103</v>
      </c>
      <c r="B193" s="30" t="s">
        <v>572</v>
      </c>
      <c r="C193" s="14" t="s">
        <v>573</v>
      </c>
      <c r="D193" s="7"/>
      <c r="E193" s="7" t="s">
        <v>574</v>
      </c>
      <c r="F193" s="7" t="s">
        <v>575</v>
      </c>
      <c r="G193" s="26"/>
      <c r="I193" s="20">
        <v>44755</v>
      </c>
      <c r="J193" s="23">
        <f t="shared" si="3"/>
        <v>5248265.7657657657</v>
      </c>
      <c r="K193" s="23">
        <f t="shared" si="4"/>
        <v>577309.2342342342</v>
      </c>
      <c r="L193" s="14">
        <f>157500+5668075</f>
        <v>5825575</v>
      </c>
    </row>
    <row r="194" spans="1:12" x14ac:dyDescent="0.25">
      <c r="A194" s="13">
        <v>104</v>
      </c>
      <c r="B194" s="30" t="s">
        <v>576</v>
      </c>
      <c r="C194" s="14" t="s">
        <v>577</v>
      </c>
      <c r="D194" s="7"/>
      <c r="E194" s="7" t="s">
        <v>541</v>
      </c>
      <c r="F194" s="7" t="s">
        <v>578</v>
      </c>
      <c r="G194" s="26"/>
      <c r="I194" s="20">
        <v>44755</v>
      </c>
      <c r="J194" s="23">
        <f t="shared" si="3"/>
        <v>243243.24324324323</v>
      </c>
      <c r="K194" s="23">
        <f t="shared" si="4"/>
        <v>26756.756756756757</v>
      </c>
      <c r="L194" s="14">
        <v>270000</v>
      </c>
    </row>
    <row r="195" spans="1:12" x14ac:dyDescent="0.25">
      <c r="A195" s="13">
        <v>105</v>
      </c>
      <c r="B195" s="30" t="s">
        <v>579</v>
      </c>
      <c r="C195" s="14" t="s">
        <v>580</v>
      </c>
      <c r="D195" s="7"/>
      <c r="E195" s="7" t="s">
        <v>581</v>
      </c>
      <c r="F195" s="7" t="s">
        <v>364</v>
      </c>
      <c r="G195" s="26"/>
      <c r="I195" s="20">
        <v>44756</v>
      </c>
      <c r="J195" s="23">
        <f t="shared" si="3"/>
        <v>35580810.810810804</v>
      </c>
      <c r="K195" s="23">
        <f t="shared" si="4"/>
        <v>3913889.1891891886</v>
      </c>
      <c r="L195" s="14">
        <f>12354300+20905500+6234900</f>
        <v>39494700</v>
      </c>
    </row>
    <row r="196" spans="1:12" x14ac:dyDescent="0.25">
      <c r="A196" s="13">
        <v>106</v>
      </c>
      <c r="B196" s="30" t="s">
        <v>582</v>
      </c>
      <c r="C196" s="14" t="s">
        <v>583</v>
      </c>
      <c r="D196" s="7"/>
      <c r="E196" s="7" t="s">
        <v>584</v>
      </c>
      <c r="F196" s="7" t="s">
        <v>585</v>
      </c>
      <c r="G196" s="26"/>
      <c r="I196" s="20">
        <v>44756</v>
      </c>
      <c r="J196" s="23">
        <f t="shared" si="3"/>
        <v>5466216.2162162159</v>
      </c>
      <c r="K196" s="23">
        <f t="shared" si="4"/>
        <v>601283.78378378379</v>
      </c>
      <c r="L196" s="14">
        <f>4104000+1963500</f>
        <v>6067500</v>
      </c>
    </row>
    <row r="197" spans="1:12" x14ac:dyDescent="0.25">
      <c r="A197" s="13">
        <v>107</v>
      </c>
      <c r="B197" s="30" t="s">
        <v>586</v>
      </c>
      <c r="C197" s="14" t="s">
        <v>587</v>
      </c>
      <c r="D197" s="7"/>
      <c r="E197" s="7" t="s">
        <v>588</v>
      </c>
      <c r="F197" s="7" t="s">
        <v>589</v>
      </c>
      <c r="G197" s="26"/>
      <c r="I197" s="20">
        <v>44756</v>
      </c>
      <c r="J197" s="23">
        <f t="shared" si="3"/>
        <v>162162.16216216216</v>
      </c>
      <c r="K197" s="23">
        <f t="shared" si="4"/>
        <v>17837.837837837837</v>
      </c>
      <c r="L197" s="14">
        <v>180000</v>
      </c>
    </row>
    <row r="198" spans="1:12" x14ac:dyDescent="0.25">
      <c r="A198" s="13">
        <v>108</v>
      </c>
      <c r="B198" s="30" t="s">
        <v>590</v>
      </c>
      <c r="C198" s="34" t="s">
        <v>591</v>
      </c>
      <c r="D198" s="25"/>
      <c r="E198" s="15" t="s">
        <v>592</v>
      </c>
      <c r="F198" s="15" t="s">
        <v>392</v>
      </c>
      <c r="G198" s="26"/>
      <c r="I198" s="18">
        <v>44756</v>
      </c>
      <c r="J198" s="23">
        <f t="shared" si="3"/>
        <v>959459.45945945941</v>
      </c>
      <c r="K198" s="23">
        <f t="shared" si="4"/>
        <v>105540.54054054053</v>
      </c>
      <c r="L198" s="14">
        <v>1065000</v>
      </c>
    </row>
    <row r="199" spans="1:12" x14ac:dyDescent="0.25">
      <c r="A199" s="13">
        <v>109</v>
      </c>
      <c r="B199" s="30" t="s">
        <v>593</v>
      </c>
      <c r="C199" s="14" t="s">
        <v>594</v>
      </c>
      <c r="D199" s="7"/>
      <c r="E199" s="7" t="s">
        <v>378</v>
      </c>
      <c r="F199" s="7" t="s">
        <v>381</v>
      </c>
      <c r="G199" s="26"/>
      <c r="I199" s="20">
        <v>44756</v>
      </c>
      <c r="J199" s="23">
        <f t="shared" si="3"/>
        <v>10282901.801801801</v>
      </c>
      <c r="K199" s="23">
        <f t="shared" si="4"/>
        <v>1131119.1981981981</v>
      </c>
      <c r="L199" s="14">
        <f>3140988+7246278+1026755</f>
        <v>11414021</v>
      </c>
    </row>
    <row r="200" spans="1:12" x14ac:dyDescent="0.25">
      <c r="A200" s="13">
        <v>110</v>
      </c>
      <c r="B200" s="30" t="s">
        <v>595</v>
      </c>
      <c r="C200" s="14" t="s">
        <v>596</v>
      </c>
      <c r="D200" s="7"/>
      <c r="E200" s="7" t="s">
        <v>597</v>
      </c>
      <c r="F200" s="7" t="s">
        <v>392</v>
      </c>
      <c r="G200" s="26"/>
      <c r="I200" s="20">
        <v>44756</v>
      </c>
      <c r="J200" s="23">
        <f t="shared" si="3"/>
        <v>1163243.2432432431</v>
      </c>
      <c r="K200" s="23">
        <f t="shared" si="4"/>
        <v>127956.75675675675</v>
      </c>
      <c r="L200" s="14">
        <v>1291200</v>
      </c>
    </row>
    <row r="201" spans="1:12" x14ac:dyDescent="0.25">
      <c r="A201" s="13">
        <v>111</v>
      </c>
      <c r="B201" s="30" t="s">
        <v>598</v>
      </c>
      <c r="C201" s="14" t="s">
        <v>599</v>
      </c>
      <c r="D201" s="7"/>
      <c r="E201" s="7" t="s">
        <v>432</v>
      </c>
      <c r="F201" s="7" t="s">
        <v>433</v>
      </c>
      <c r="G201" s="26"/>
      <c r="I201" s="20">
        <v>44756</v>
      </c>
      <c r="J201" s="23">
        <f t="shared" si="3"/>
        <v>14879863.963963963</v>
      </c>
      <c r="K201" s="23">
        <f t="shared" si="4"/>
        <v>1636785.036036036</v>
      </c>
      <c r="L201" s="14">
        <f>920200+10245529+5350920</f>
        <v>16516649</v>
      </c>
    </row>
    <row r="202" spans="1:12" x14ac:dyDescent="0.25">
      <c r="A202" s="13">
        <v>112</v>
      </c>
      <c r="B202" s="30" t="s">
        <v>600</v>
      </c>
      <c r="C202" s="14" t="s">
        <v>601</v>
      </c>
      <c r="D202" s="7"/>
      <c r="E202" s="7" t="s">
        <v>602</v>
      </c>
      <c r="F202" s="7" t="s">
        <v>456</v>
      </c>
      <c r="G202" s="26"/>
      <c r="I202" s="20">
        <v>44757</v>
      </c>
      <c r="J202" s="23">
        <f t="shared" si="3"/>
        <v>1090090.0900900899</v>
      </c>
      <c r="K202" s="23">
        <f t="shared" si="4"/>
        <v>119909.9099099099</v>
      </c>
      <c r="L202" s="14">
        <v>1210000</v>
      </c>
    </row>
    <row r="203" spans="1:12" x14ac:dyDescent="0.25">
      <c r="A203" s="13">
        <v>113</v>
      </c>
      <c r="B203" s="30" t="s">
        <v>603</v>
      </c>
      <c r="C203" s="14" t="s">
        <v>604</v>
      </c>
      <c r="D203" s="7"/>
      <c r="E203" s="7" t="s">
        <v>388</v>
      </c>
      <c r="F203" s="7" t="s">
        <v>237</v>
      </c>
      <c r="G203" s="26"/>
      <c r="I203" s="20">
        <v>44757</v>
      </c>
      <c r="J203" s="23">
        <f t="shared" si="3"/>
        <v>33457792.79279279</v>
      </c>
      <c r="K203" s="23">
        <f t="shared" si="4"/>
        <v>3680357.2072072071</v>
      </c>
      <c r="L203" s="14">
        <f>9891000+5175100+22072050</f>
        <v>37138150</v>
      </c>
    </row>
    <row r="204" spans="1:12" x14ac:dyDescent="0.25">
      <c r="A204" s="13">
        <v>114</v>
      </c>
      <c r="B204" s="30" t="s">
        <v>605</v>
      </c>
      <c r="C204" s="14" t="s">
        <v>606</v>
      </c>
      <c r="D204" s="7"/>
      <c r="E204" s="7" t="s">
        <v>607</v>
      </c>
      <c r="F204" s="7" t="s">
        <v>237</v>
      </c>
      <c r="G204" s="26"/>
      <c r="I204" s="20">
        <v>44758</v>
      </c>
      <c r="J204" s="23">
        <f t="shared" si="3"/>
        <v>5945945.9459459456</v>
      </c>
      <c r="K204" s="23">
        <f t="shared" si="4"/>
        <v>654054.05405405397</v>
      </c>
      <c r="L204" s="14">
        <f>5787300+812700</f>
        <v>6600000</v>
      </c>
    </row>
    <row r="205" spans="1:12" x14ac:dyDescent="0.25">
      <c r="A205" s="13">
        <v>115</v>
      </c>
      <c r="B205" s="30" t="s">
        <v>608</v>
      </c>
      <c r="C205" s="14" t="s">
        <v>609</v>
      </c>
      <c r="D205" s="7"/>
      <c r="E205" s="7" t="s">
        <v>610</v>
      </c>
      <c r="F205" s="7" t="s">
        <v>611</v>
      </c>
      <c r="G205" s="26"/>
      <c r="I205" s="20">
        <v>44756</v>
      </c>
      <c r="J205" s="23">
        <f t="shared" si="3"/>
        <v>4738243.2432432426</v>
      </c>
      <c r="K205" s="23">
        <f t="shared" si="4"/>
        <v>521206.75675675669</v>
      </c>
      <c r="L205" s="14">
        <f>2555700+2205000+498750</f>
        <v>5259450</v>
      </c>
    </row>
    <row r="206" spans="1:12" x14ac:dyDescent="0.25">
      <c r="A206" s="13">
        <v>116</v>
      </c>
      <c r="B206" s="30" t="s">
        <v>612</v>
      </c>
      <c r="C206" s="14" t="s">
        <v>613</v>
      </c>
      <c r="D206" s="7"/>
      <c r="E206" s="7" t="s">
        <v>614</v>
      </c>
      <c r="F206" s="7" t="s">
        <v>456</v>
      </c>
      <c r="G206" s="26"/>
      <c r="I206" s="20">
        <v>44758</v>
      </c>
      <c r="J206" s="23">
        <f t="shared" si="3"/>
        <v>12205945.945945945</v>
      </c>
      <c r="K206" s="23">
        <f t="shared" si="4"/>
        <v>1342654.054054054</v>
      </c>
      <c r="L206" s="14">
        <f>7840800+3288600+2419200</f>
        <v>13548600</v>
      </c>
    </row>
    <row r="207" spans="1:12" x14ac:dyDescent="0.25">
      <c r="A207" s="13">
        <v>117</v>
      </c>
      <c r="B207" s="30" t="s">
        <v>615</v>
      </c>
      <c r="C207" s="14" t="s">
        <v>616</v>
      </c>
      <c r="D207" s="7"/>
      <c r="E207" s="7" t="s">
        <v>617</v>
      </c>
      <c r="F207" s="7" t="s">
        <v>611</v>
      </c>
      <c r="G207" s="26"/>
      <c r="I207" s="20">
        <v>44756</v>
      </c>
      <c r="J207" s="23">
        <f t="shared" si="3"/>
        <v>5423626.1261261255</v>
      </c>
      <c r="K207" s="23">
        <f t="shared" si="4"/>
        <v>596598.87387387385</v>
      </c>
      <c r="L207" s="14">
        <f>4706325+822500+491400</f>
        <v>6020225</v>
      </c>
    </row>
    <row r="208" spans="1:12" x14ac:dyDescent="0.25">
      <c r="A208" s="13">
        <v>118</v>
      </c>
      <c r="B208" s="30" t="s">
        <v>618</v>
      </c>
      <c r="C208" s="14" t="s">
        <v>619</v>
      </c>
      <c r="D208" s="7"/>
      <c r="E208" s="7" t="s">
        <v>551</v>
      </c>
      <c r="F208" s="7" t="s">
        <v>501</v>
      </c>
      <c r="G208" s="26"/>
      <c r="I208" s="20">
        <v>44755</v>
      </c>
      <c r="J208" s="23">
        <f t="shared" si="3"/>
        <v>5272972.9729729723</v>
      </c>
      <c r="K208" s="23">
        <f t="shared" si="4"/>
        <v>580027.02702702698</v>
      </c>
      <c r="L208" s="14">
        <f>1200000+4653000</f>
        <v>5853000</v>
      </c>
    </row>
    <row r="209" spans="1:12" x14ac:dyDescent="0.25">
      <c r="A209" s="13">
        <v>119</v>
      </c>
      <c r="B209" s="30" t="s">
        <v>620</v>
      </c>
      <c r="C209" s="34" t="s">
        <v>621</v>
      </c>
      <c r="D209" s="25"/>
      <c r="E209" s="15" t="s">
        <v>622</v>
      </c>
      <c r="F209" s="15" t="s">
        <v>392</v>
      </c>
      <c r="G209" s="26"/>
      <c r="I209" s="18">
        <v>44758</v>
      </c>
      <c r="J209" s="23">
        <f t="shared" si="3"/>
        <v>827702.70270270261</v>
      </c>
      <c r="K209" s="23">
        <f t="shared" si="4"/>
        <v>91047.297297297293</v>
      </c>
      <c r="L209" s="14">
        <v>918750</v>
      </c>
    </row>
    <row r="210" spans="1:12" x14ac:dyDescent="0.25">
      <c r="A210" s="13">
        <v>120</v>
      </c>
      <c r="B210" s="30" t="s">
        <v>623</v>
      </c>
      <c r="C210" s="14" t="s">
        <v>624</v>
      </c>
      <c r="D210" s="7"/>
      <c r="E210" s="7" t="s">
        <v>378</v>
      </c>
      <c r="F210" s="7" t="s">
        <v>243</v>
      </c>
      <c r="G210" s="26"/>
      <c r="I210" s="20">
        <v>44760</v>
      </c>
      <c r="J210" s="23">
        <f t="shared" si="3"/>
        <v>27702027.027027026</v>
      </c>
      <c r="K210" s="23">
        <f t="shared" si="4"/>
        <v>3047222.9729729728</v>
      </c>
      <c r="L210" s="14">
        <f>18412800+1496250+10840200</f>
        <v>30749250</v>
      </c>
    </row>
    <row r="211" spans="1:12" x14ac:dyDescent="0.25">
      <c r="A211" s="13">
        <v>121</v>
      </c>
      <c r="B211" s="30" t="s">
        <v>625</v>
      </c>
      <c r="C211" s="14" t="s">
        <v>626</v>
      </c>
      <c r="D211" s="7"/>
      <c r="E211" s="7" t="s">
        <v>627</v>
      </c>
      <c r="F211" s="7" t="s">
        <v>441</v>
      </c>
      <c r="G211" s="26"/>
      <c r="I211" s="20">
        <v>44758</v>
      </c>
      <c r="J211" s="23">
        <f t="shared" si="3"/>
        <v>9403639.6396396384</v>
      </c>
      <c r="K211" s="23">
        <f t="shared" si="4"/>
        <v>1034400.3603603602</v>
      </c>
      <c r="L211" s="14">
        <f>2034020+3945240+4458780</f>
        <v>10438040</v>
      </c>
    </row>
    <row r="212" spans="1:12" x14ac:dyDescent="0.25">
      <c r="A212" s="13">
        <v>122</v>
      </c>
      <c r="B212" s="30" t="s">
        <v>628</v>
      </c>
      <c r="C212" s="14" t="s">
        <v>629</v>
      </c>
      <c r="D212" s="7"/>
      <c r="E212" s="7" t="s">
        <v>630</v>
      </c>
      <c r="F212" s="7" t="s">
        <v>228</v>
      </c>
      <c r="G212" s="26"/>
      <c r="I212" s="20">
        <v>44758</v>
      </c>
      <c r="J212" s="23">
        <f t="shared" si="3"/>
        <v>621621.62162162154</v>
      </c>
      <c r="K212" s="23">
        <f t="shared" si="4"/>
        <v>68378.378378378373</v>
      </c>
      <c r="L212" s="14">
        <f>40000+650000</f>
        <v>690000</v>
      </c>
    </row>
    <row r="213" spans="1:12" x14ac:dyDescent="0.25">
      <c r="A213" s="13">
        <v>123</v>
      </c>
      <c r="B213" s="30" t="s">
        <v>631</v>
      </c>
      <c r="C213" s="14" t="s">
        <v>632</v>
      </c>
      <c r="D213" s="7"/>
      <c r="E213" s="7" t="s">
        <v>633</v>
      </c>
      <c r="F213" s="7" t="s">
        <v>634</v>
      </c>
      <c r="G213" s="26"/>
      <c r="I213" s="20">
        <v>44760</v>
      </c>
      <c r="J213" s="23">
        <f t="shared" si="3"/>
        <v>8797297.297297297</v>
      </c>
      <c r="K213" s="23">
        <f t="shared" si="4"/>
        <v>967702.70270270272</v>
      </c>
      <c r="L213" s="14">
        <f>9765000</f>
        <v>9765000</v>
      </c>
    </row>
    <row r="214" spans="1:12" x14ac:dyDescent="0.25">
      <c r="A214" s="13">
        <v>124</v>
      </c>
      <c r="B214" s="30" t="s">
        <v>635</v>
      </c>
      <c r="C214" s="14" t="s">
        <v>636</v>
      </c>
      <c r="D214" s="7"/>
      <c r="E214" s="7" t="s">
        <v>637</v>
      </c>
      <c r="F214" s="7" t="s">
        <v>638</v>
      </c>
      <c r="G214" s="26"/>
      <c r="I214" s="20">
        <v>44760</v>
      </c>
      <c r="J214" s="23">
        <f t="shared" si="3"/>
        <v>1482882.8828828828</v>
      </c>
      <c r="K214" s="23">
        <f t="shared" si="4"/>
        <v>163117.1171171171</v>
      </c>
      <c r="L214" s="14">
        <f>1075000+571000</f>
        <v>1646000</v>
      </c>
    </row>
    <row r="215" spans="1:12" x14ac:dyDescent="0.25">
      <c r="A215" s="13">
        <v>125</v>
      </c>
      <c r="B215" s="30" t="s">
        <v>639</v>
      </c>
      <c r="C215" s="14" t="s">
        <v>640</v>
      </c>
      <c r="D215" s="7"/>
      <c r="E215" s="7" t="s">
        <v>581</v>
      </c>
      <c r="F215" s="7" t="s">
        <v>364</v>
      </c>
      <c r="G215" s="26"/>
      <c r="I215" s="20">
        <v>44760</v>
      </c>
      <c r="J215" s="23">
        <f t="shared" si="3"/>
        <v>16681283.783783782</v>
      </c>
      <c r="K215" s="23">
        <f t="shared" si="4"/>
        <v>1834941.2162162161</v>
      </c>
      <c r="L215" s="14">
        <f>11759475+1260000+5496750</f>
        <v>18516225</v>
      </c>
    </row>
    <row r="216" spans="1:12" x14ac:dyDescent="0.25">
      <c r="A216" s="13">
        <v>126</v>
      </c>
      <c r="B216" s="30" t="s">
        <v>641</v>
      </c>
      <c r="C216" s="14" t="s">
        <v>642</v>
      </c>
      <c r="D216" s="7"/>
      <c r="E216" s="7" t="s">
        <v>643</v>
      </c>
      <c r="F216" s="7" t="s">
        <v>463</v>
      </c>
      <c r="G216" s="26"/>
      <c r="I216" s="20">
        <v>44760</v>
      </c>
      <c r="J216" s="23">
        <f t="shared" si="3"/>
        <v>25000886.486486483</v>
      </c>
      <c r="K216" s="23">
        <f t="shared" si="4"/>
        <v>2750097.5135135134</v>
      </c>
      <c r="L216" s="14">
        <f>8208000+19542984</f>
        <v>27750984</v>
      </c>
    </row>
    <row r="217" spans="1:12" x14ac:dyDescent="0.25">
      <c r="A217" s="13">
        <v>127</v>
      </c>
      <c r="B217" s="30" t="s">
        <v>644</v>
      </c>
      <c r="C217" s="14" t="s">
        <v>645</v>
      </c>
      <c r="D217" s="7"/>
      <c r="E217" s="7" t="s">
        <v>646</v>
      </c>
      <c r="F217" s="7" t="s">
        <v>501</v>
      </c>
      <c r="G217" s="26"/>
      <c r="I217" s="20">
        <v>44760</v>
      </c>
      <c r="J217" s="23">
        <f t="shared" si="3"/>
        <v>906531.53153153148</v>
      </c>
      <c r="K217" s="23">
        <f t="shared" si="4"/>
        <v>99718.468468468462</v>
      </c>
      <c r="L217" s="14">
        <v>1006250</v>
      </c>
    </row>
    <row r="218" spans="1:12" x14ac:dyDescent="0.25">
      <c r="A218" s="13">
        <v>128</v>
      </c>
      <c r="B218" s="30" t="s">
        <v>647</v>
      </c>
      <c r="C218" s="14" t="s">
        <v>648</v>
      </c>
      <c r="D218" s="7"/>
      <c r="E218" s="7" t="s">
        <v>518</v>
      </c>
      <c r="F218" s="7" t="s">
        <v>396</v>
      </c>
      <c r="G218" s="26"/>
      <c r="I218" s="20">
        <v>44760</v>
      </c>
      <c r="J218" s="23">
        <f t="shared" si="3"/>
        <v>4658954.9549549548</v>
      </c>
      <c r="K218" s="23">
        <f t="shared" si="4"/>
        <v>512485.04504504503</v>
      </c>
      <c r="L218" s="14">
        <f>3421440+1750000</f>
        <v>5171440</v>
      </c>
    </row>
    <row r="219" spans="1:12" x14ac:dyDescent="0.25">
      <c r="A219" s="13">
        <v>129</v>
      </c>
      <c r="B219" s="30" t="s">
        <v>649</v>
      </c>
      <c r="C219" s="14" t="s">
        <v>650</v>
      </c>
      <c r="D219" s="7"/>
      <c r="E219" s="7" t="s">
        <v>560</v>
      </c>
      <c r="F219" s="7" t="s">
        <v>222</v>
      </c>
      <c r="G219" s="26"/>
      <c r="I219" s="20">
        <v>44760</v>
      </c>
      <c r="J219" s="23">
        <f t="shared" ref="J219:J282" si="5">L219/1.11</f>
        <v>26318108.108108107</v>
      </c>
      <c r="K219" s="23">
        <f t="shared" ref="K219:K282" si="6">J219*11%</f>
        <v>2894991.8918918916</v>
      </c>
      <c r="L219" s="14">
        <f>14739900+7182000+7291200</f>
        <v>29213100</v>
      </c>
    </row>
    <row r="220" spans="1:12" x14ac:dyDescent="0.25">
      <c r="A220" s="13">
        <v>130</v>
      </c>
      <c r="B220" s="30" t="s">
        <v>651</v>
      </c>
      <c r="C220" s="34" t="s">
        <v>652</v>
      </c>
      <c r="D220" s="25"/>
      <c r="E220" s="15" t="s">
        <v>653</v>
      </c>
      <c r="F220" s="15" t="s">
        <v>575</v>
      </c>
      <c r="G220" s="26"/>
      <c r="I220" s="18">
        <v>44760</v>
      </c>
      <c r="J220" s="23">
        <f t="shared" si="5"/>
        <v>4290810.8108108109</v>
      </c>
      <c r="K220" s="23">
        <f t="shared" si="6"/>
        <v>471989.18918918917</v>
      </c>
      <c r="L220" s="14">
        <v>4762800</v>
      </c>
    </row>
    <row r="221" spans="1:12" x14ac:dyDescent="0.25">
      <c r="A221" s="13">
        <v>131</v>
      </c>
      <c r="B221" s="30" t="s">
        <v>654</v>
      </c>
      <c r="C221" s="14" t="s">
        <v>655</v>
      </c>
      <c r="D221" s="7"/>
      <c r="E221" s="7" t="s">
        <v>656</v>
      </c>
      <c r="F221" s="7" t="s">
        <v>411</v>
      </c>
      <c r="G221" s="26"/>
      <c r="I221" s="20">
        <v>44758</v>
      </c>
      <c r="J221" s="23">
        <f t="shared" si="5"/>
        <v>869549.54954954947</v>
      </c>
      <c r="K221" s="23">
        <f t="shared" si="6"/>
        <v>95650.450450450444</v>
      </c>
      <c r="L221" s="14">
        <v>965200</v>
      </c>
    </row>
    <row r="222" spans="1:12" x14ac:dyDescent="0.25">
      <c r="A222" s="13">
        <v>132</v>
      </c>
      <c r="B222" s="30" t="s">
        <v>657</v>
      </c>
      <c r="C222" s="14" t="s">
        <v>658</v>
      </c>
      <c r="D222" s="7"/>
      <c r="E222" s="7" t="s">
        <v>363</v>
      </c>
      <c r="F222" s="7" t="s">
        <v>364</v>
      </c>
      <c r="G222" s="26"/>
      <c r="I222" s="20">
        <v>44761</v>
      </c>
      <c r="J222" s="23">
        <f t="shared" si="5"/>
        <v>15845945.945945945</v>
      </c>
      <c r="K222" s="23">
        <f t="shared" si="6"/>
        <v>1743054.054054054</v>
      </c>
      <c r="L222" s="14">
        <f>5846400+6009600+5733000</f>
        <v>17589000</v>
      </c>
    </row>
    <row r="223" spans="1:12" x14ac:dyDescent="0.25">
      <c r="A223" s="13">
        <v>133</v>
      </c>
      <c r="B223" s="30" t="s">
        <v>659</v>
      </c>
      <c r="C223" s="14" t="s">
        <v>660</v>
      </c>
      <c r="D223" s="7"/>
      <c r="E223" s="7" t="s">
        <v>661</v>
      </c>
      <c r="F223" s="7" t="s">
        <v>411</v>
      </c>
      <c r="G223" s="26"/>
      <c r="I223" s="20">
        <v>44758</v>
      </c>
      <c r="J223" s="23">
        <f t="shared" si="5"/>
        <v>706216.2162162161</v>
      </c>
      <c r="K223" s="23">
        <f t="shared" si="6"/>
        <v>77683.783783783772</v>
      </c>
      <c r="L223" s="14">
        <v>783900</v>
      </c>
    </row>
    <row r="224" spans="1:12" x14ac:dyDescent="0.25">
      <c r="A224" s="13">
        <v>134</v>
      </c>
      <c r="B224" s="30" t="s">
        <v>662</v>
      </c>
      <c r="C224" s="14" t="s">
        <v>663</v>
      </c>
      <c r="D224" s="7"/>
      <c r="E224" s="7" t="s">
        <v>538</v>
      </c>
      <c r="F224" s="7" t="s">
        <v>433</v>
      </c>
      <c r="G224" s="26"/>
      <c r="I224" s="20">
        <v>44761</v>
      </c>
      <c r="J224" s="23">
        <f t="shared" si="5"/>
        <v>3862097.297297297</v>
      </c>
      <c r="K224" s="23">
        <f t="shared" si="6"/>
        <v>424830.70270270266</v>
      </c>
      <c r="L224" s="14">
        <f>4013448+273480</f>
        <v>4286928</v>
      </c>
    </row>
    <row r="225" spans="1:12" x14ac:dyDescent="0.25">
      <c r="A225" s="13">
        <v>135</v>
      </c>
      <c r="B225" s="30" t="s">
        <v>664</v>
      </c>
      <c r="C225" s="14" t="s">
        <v>665</v>
      </c>
      <c r="D225" s="7"/>
      <c r="E225" s="7" t="s">
        <v>666</v>
      </c>
      <c r="F225" s="7" t="s">
        <v>667</v>
      </c>
      <c r="G225" s="26"/>
      <c r="I225" s="20">
        <v>44761</v>
      </c>
      <c r="J225" s="23">
        <f t="shared" si="5"/>
        <v>1089729.7297297297</v>
      </c>
      <c r="K225" s="23">
        <f t="shared" si="6"/>
        <v>119870.27027027027</v>
      </c>
      <c r="L225" s="14">
        <v>1209600</v>
      </c>
    </row>
    <row r="226" spans="1:12" x14ac:dyDescent="0.25">
      <c r="A226" s="13">
        <v>136</v>
      </c>
      <c r="B226" s="30" t="s">
        <v>668</v>
      </c>
      <c r="C226" s="14" t="s">
        <v>669</v>
      </c>
      <c r="D226" s="7"/>
      <c r="E226" s="7" t="s">
        <v>670</v>
      </c>
      <c r="F226" s="7" t="s">
        <v>407</v>
      </c>
      <c r="G226" s="26"/>
      <c r="I226" s="20">
        <v>44761</v>
      </c>
      <c r="J226" s="23">
        <f t="shared" si="5"/>
        <v>4483783.7837837832</v>
      </c>
      <c r="K226" s="23">
        <f t="shared" si="6"/>
        <v>493216.21621621615</v>
      </c>
      <c r="L226" s="14">
        <f>1296000+3681000</f>
        <v>4977000</v>
      </c>
    </row>
    <row r="227" spans="1:12" x14ac:dyDescent="0.25">
      <c r="A227" s="13">
        <v>137</v>
      </c>
      <c r="B227" s="30" t="s">
        <v>671</v>
      </c>
      <c r="C227" s="14" t="s">
        <v>672</v>
      </c>
      <c r="D227" s="7"/>
      <c r="E227" s="7" t="s">
        <v>462</v>
      </c>
      <c r="F227" s="7" t="s">
        <v>463</v>
      </c>
      <c r="G227" s="26"/>
      <c r="I227" s="20">
        <v>44762</v>
      </c>
      <c r="J227" s="23">
        <f t="shared" si="5"/>
        <v>26240691.891891889</v>
      </c>
      <c r="K227" s="23">
        <f t="shared" si="6"/>
        <v>2886476.1081081079</v>
      </c>
      <c r="L227" s="14">
        <f>2377728+16049664+10699776</f>
        <v>29127168</v>
      </c>
    </row>
    <row r="228" spans="1:12" x14ac:dyDescent="0.25">
      <c r="A228" s="13">
        <v>138</v>
      </c>
      <c r="B228" s="30" t="s">
        <v>673</v>
      </c>
      <c r="C228" s="14" t="s">
        <v>674</v>
      </c>
      <c r="D228" s="7"/>
      <c r="E228" s="7" t="s">
        <v>675</v>
      </c>
      <c r="F228" s="7" t="s">
        <v>392</v>
      </c>
      <c r="G228" s="26"/>
      <c r="I228" s="20">
        <v>44762</v>
      </c>
      <c r="J228" s="23">
        <f t="shared" si="5"/>
        <v>649369.36936936935</v>
      </c>
      <c r="K228" s="23">
        <f t="shared" si="6"/>
        <v>71430.630630630636</v>
      </c>
      <c r="L228" s="14">
        <v>720800</v>
      </c>
    </row>
    <row r="229" spans="1:12" x14ac:dyDescent="0.25">
      <c r="A229" s="13">
        <v>139</v>
      </c>
      <c r="B229" s="30" t="s">
        <v>676</v>
      </c>
      <c r="C229" s="14" t="s">
        <v>677</v>
      </c>
      <c r="D229" s="7"/>
      <c r="E229" s="7" t="s">
        <v>375</v>
      </c>
      <c r="F229" s="7" t="s">
        <v>257</v>
      </c>
      <c r="G229" s="26"/>
      <c r="I229" s="20">
        <v>44762</v>
      </c>
      <c r="J229" s="23">
        <f t="shared" si="5"/>
        <v>12551351.351351351</v>
      </c>
      <c r="K229" s="23">
        <f t="shared" si="6"/>
        <v>1380648.6486486485</v>
      </c>
      <c r="L229" s="14">
        <f>10031040+1362240+2538720</f>
        <v>13932000</v>
      </c>
    </row>
    <row r="230" spans="1:12" x14ac:dyDescent="0.25">
      <c r="A230" s="13">
        <v>140</v>
      </c>
      <c r="B230" s="30" t="s">
        <v>678</v>
      </c>
      <c r="C230" s="14" t="s">
        <v>679</v>
      </c>
      <c r="D230" s="7"/>
      <c r="E230" s="7" t="s">
        <v>425</v>
      </c>
      <c r="F230" s="7" t="s">
        <v>426</v>
      </c>
      <c r="G230" s="26"/>
      <c r="I230" s="20">
        <v>44762</v>
      </c>
      <c r="J230" s="23">
        <f t="shared" si="5"/>
        <v>12552927.927927926</v>
      </c>
      <c r="K230" s="23">
        <f t="shared" si="6"/>
        <v>1380822.072072072</v>
      </c>
      <c r="L230" s="14">
        <f>1441050+5962750+6529950</f>
        <v>13933750</v>
      </c>
    </row>
    <row r="231" spans="1:12" x14ac:dyDescent="0.25">
      <c r="A231" s="13">
        <v>141</v>
      </c>
      <c r="B231" s="30" t="s">
        <v>680</v>
      </c>
      <c r="C231" s="34" t="s">
        <v>681</v>
      </c>
      <c r="D231" s="25"/>
      <c r="E231" s="15" t="s">
        <v>682</v>
      </c>
      <c r="F231" s="15" t="s">
        <v>426</v>
      </c>
      <c r="G231" s="26"/>
      <c r="I231" s="18">
        <v>44762</v>
      </c>
      <c r="J231" s="23">
        <f t="shared" si="5"/>
        <v>1155891.8918918918</v>
      </c>
      <c r="K231" s="23">
        <f t="shared" si="6"/>
        <v>127148.10810810811</v>
      </c>
      <c r="L231" s="14">
        <v>1283040</v>
      </c>
    </row>
    <row r="232" spans="1:12" x14ac:dyDescent="0.25">
      <c r="A232" s="13">
        <v>142</v>
      </c>
      <c r="B232" s="30" t="s">
        <v>683</v>
      </c>
      <c r="C232" s="14" t="s">
        <v>684</v>
      </c>
      <c r="D232" s="7"/>
      <c r="E232" s="7" t="s">
        <v>532</v>
      </c>
      <c r="F232" s="7" t="s">
        <v>364</v>
      </c>
      <c r="G232" s="26"/>
      <c r="I232" s="20">
        <v>44762</v>
      </c>
      <c r="J232" s="23">
        <f t="shared" si="5"/>
        <v>13247027.027027026</v>
      </c>
      <c r="K232" s="23">
        <f t="shared" si="6"/>
        <v>1457172.9729729728</v>
      </c>
      <c r="L232" s="14">
        <f>4687200+7308000+2709000</f>
        <v>14704200</v>
      </c>
    </row>
    <row r="233" spans="1:12" x14ac:dyDescent="0.25">
      <c r="A233" s="13">
        <v>143</v>
      </c>
      <c r="B233" s="30" t="s">
        <v>685</v>
      </c>
      <c r="C233" s="14" t="s">
        <v>686</v>
      </c>
      <c r="D233" s="7"/>
      <c r="E233" s="7" t="s">
        <v>637</v>
      </c>
      <c r="F233" s="7" t="s">
        <v>687</v>
      </c>
      <c r="G233" s="26"/>
      <c r="I233" s="20">
        <v>44762</v>
      </c>
      <c r="J233" s="23">
        <f t="shared" si="5"/>
        <v>2671351.351351351</v>
      </c>
      <c r="K233" s="23">
        <f t="shared" si="6"/>
        <v>293848.64864864864</v>
      </c>
      <c r="L233" s="14">
        <v>2965200</v>
      </c>
    </row>
    <row r="234" spans="1:12" x14ac:dyDescent="0.25">
      <c r="A234" s="13">
        <v>144</v>
      </c>
      <c r="B234" s="30" t="s">
        <v>688</v>
      </c>
      <c r="C234" s="14" t="s">
        <v>689</v>
      </c>
      <c r="D234" s="7"/>
      <c r="E234" s="7" t="s">
        <v>690</v>
      </c>
      <c r="F234" s="7" t="s">
        <v>501</v>
      </c>
      <c r="G234" s="26"/>
      <c r="I234" s="20">
        <v>44763</v>
      </c>
      <c r="J234" s="23">
        <f t="shared" si="5"/>
        <v>6054054.0540540535</v>
      </c>
      <c r="K234" s="23">
        <f t="shared" si="6"/>
        <v>665945.94594594592</v>
      </c>
      <c r="L234" s="14">
        <v>6720000</v>
      </c>
    </row>
    <row r="235" spans="1:12" x14ac:dyDescent="0.25">
      <c r="A235" s="13">
        <v>145</v>
      </c>
      <c r="B235" s="30" t="s">
        <v>691</v>
      </c>
      <c r="C235" s="14" t="s">
        <v>692</v>
      </c>
      <c r="D235" s="7"/>
      <c r="E235" s="7" t="s">
        <v>693</v>
      </c>
      <c r="F235" s="7" t="s">
        <v>444</v>
      </c>
      <c r="G235" s="7"/>
      <c r="I235" s="20">
        <v>44763</v>
      </c>
      <c r="J235" s="23">
        <f t="shared" si="5"/>
        <v>5448648.6486486485</v>
      </c>
      <c r="K235" s="23">
        <f t="shared" si="6"/>
        <v>599351.35135135136</v>
      </c>
      <c r="L235" s="14">
        <v>6048000</v>
      </c>
    </row>
    <row r="236" spans="1:12" x14ac:dyDescent="0.25">
      <c r="A236" s="13">
        <v>146</v>
      </c>
      <c r="B236" s="30" t="s">
        <v>694</v>
      </c>
      <c r="C236" s="34" t="s">
        <v>695</v>
      </c>
      <c r="D236" s="25"/>
      <c r="E236" s="15" t="s">
        <v>378</v>
      </c>
      <c r="F236" s="15" t="s">
        <v>280</v>
      </c>
      <c r="G236" s="15"/>
      <c r="I236" s="18">
        <v>44763</v>
      </c>
      <c r="J236" s="23">
        <f t="shared" si="5"/>
        <v>4409756.7567567565</v>
      </c>
      <c r="K236" s="23">
        <f t="shared" si="6"/>
        <v>485073.2432432432</v>
      </c>
      <c r="L236" s="14">
        <f>3518640+1376190</f>
        <v>4894830</v>
      </c>
    </row>
    <row r="237" spans="1:12" x14ac:dyDescent="0.25">
      <c r="A237" s="13">
        <v>147</v>
      </c>
      <c r="B237" s="30" t="s">
        <v>696</v>
      </c>
      <c r="C237" s="14" t="s">
        <v>697</v>
      </c>
      <c r="D237" s="7"/>
      <c r="E237" s="7" t="s">
        <v>371</v>
      </c>
      <c r="F237" s="7" t="s">
        <v>372</v>
      </c>
      <c r="G237" s="7"/>
      <c r="I237" s="20">
        <v>44764</v>
      </c>
      <c r="J237" s="23">
        <f t="shared" si="5"/>
        <v>5563459.4594594594</v>
      </c>
      <c r="K237" s="23">
        <f t="shared" si="6"/>
        <v>611980.54054054059</v>
      </c>
      <c r="L237" s="14">
        <f>2656800+3518640</f>
        <v>6175440</v>
      </c>
    </row>
    <row r="238" spans="1:12" x14ac:dyDescent="0.25">
      <c r="A238" s="13">
        <v>148</v>
      </c>
      <c r="B238" s="30" t="s">
        <v>698</v>
      </c>
      <c r="C238" s="14" t="s">
        <v>699</v>
      </c>
      <c r="D238" s="7"/>
      <c r="E238" s="7" t="s">
        <v>551</v>
      </c>
      <c r="F238" s="7" t="s">
        <v>228</v>
      </c>
      <c r="G238" s="7"/>
      <c r="I238" s="20">
        <v>44764</v>
      </c>
      <c r="J238" s="23">
        <f t="shared" si="5"/>
        <v>1761261.2612612611</v>
      </c>
      <c r="K238" s="23">
        <f t="shared" si="6"/>
        <v>193738.73873873873</v>
      </c>
      <c r="L238" s="14">
        <v>1955000</v>
      </c>
    </row>
    <row r="239" spans="1:12" x14ac:dyDescent="0.25">
      <c r="A239" s="13">
        <v>149</v>
      </c>
      <c r="B239" s="30" t="s">
        <v>700</v>
      </c>
      <c r="C239" s="14" t="s">
        <v>701</v>
      </c>
      <c r="D239" s="7"/>
      <c r="E239" s="7" t="s">
        <v>378</v>
      </c>
      <c r="F239" s="7" t="s">
        <v>381</v>
      </c>
      <c r="G239" s="7"/>
      <c r="I239" s="20">
        <v>44765</v>
      </c>
      <c r="J239" s="23">
        <f t="shared" si="5"/>
        <v>11670019.819819819</v>
      </c>
      <c r="K239" s="23">
        <f t="shared" si="6"/>
        <v>1283702.1801801801</v>
      </c>
      <c r="L239" s="14">
        <f>2654945+4695912+5602865</f>
        <v>12953722</v>
      </c>
    </row>
    <row r="240" spans="1:12" x14ac:dyDescent="0.25">
      <c r="A240" s="13">
        <v>150</v>
      </c>
      <c r="B240" s="30" t="s">
        <v>702</v>
      </c>
      <c r="C240" s="14" t="s">
        <v>703</v>
      </c>
      <c r="D240" s="7"/>
      <c r="E240" s="7" t="s">
        <v>378</v>
      </c>
      <c r="F240" s="7" t="s">
        <v>243</v>
      </c>
      <c r="G240" s="7"/>
      <c r="I240" s="20">
        <v>44765</v>
      </c>
      <c r="J240" s="23">
        <f t="shared" si="5"/>
        <v>22077117.117117114</v>
      </c>
      <c r="K240" s="23">
        <f t="shared" si="6"/>
        <v>2428482.8828828824</v>
      </c>
      <c r="L240" s="14">
        <f>1575000+2998800+19931800</f>
        <v>24505600</v>
      </c>
    </row>
    <row r="241" spans="1:12" x14ac:dyDescent="0.25">
      <c r="A241" s="13">
        <v>151</v>
      </c>
      <c r="B241" s="30" t="s">
        <v>704</v>
      </c>
      <c r="C241" s="14" t="s">
        <v>705</v>
      </c>
      <c r="D241" s="7"/>
      <c r="E241" s="7" t="s">
        <v>706</v>
      </c>
      <c r="F241" s="7" t="s">
        <v>426</v>
      </c>
      <c r="G241" s="7"/>
      <c r="I241" s="20">
        <v>44765</v>
      </c>
      <c r="J241" s="23">
        <f t="shared" si="5"/>
        <v>2962702.7027027025</v>
      </c>
      <c r="K241" s="23">
        <f t="shared" si="6"/>
        <v>325897.29729729728</v>
      </c>
      <c r="L241" s="14">
        <v>3288600</v>
      </c>
    </row>
    <row r="242" spans="1:12" x14ac:dyDescent="0.25">
      <c r="A242" s="13">
        <v>152</v>
      </c>
      <c r="B242" s="30" t="s">
        <v>707</v>
      </c>
      <c r="C242" s="14" t="s">
        <v>708</v>
      </c>
      <c r="D242" s="7"/>
      <c r="E242" s="7" t="s">
        <v>709</v>
      </c>
      <c r="F242" s="7" t="s">
        <v>364</v>
      </c>
      <c r="G242" s="26"/>
      <c r="I242" s="20">
        <v>44767</v>
      </c>
      <c r="J242" s="23">
        <f t="shared" si="5"/>
        <v>47214486.48648648</v>
      </c>
      <c r="K242" s="23">
        <f t="shared" si="6"/>
        <v>5193593.5135135129</v>
      </c>
      <c r="L242" s="14">
        <f>18645120+7324560+26438400</f>
        <v>52408080</v>
      </c>
    </row>
    <row r="243" spans="1:12" x14ac:dyDescent="0.25">
      <c r="A243" s="13">
        <v>153</v>
      </c>
      <c r="B243" s="30" t="s">
        <v>710</v>
      </c>
      <c r="C243" s="14" t="s">
        <v>711</v>
      </c>
      <c r="D243" s="7"/>
      <c r="E243" s="7" t="s">
        <v>712</v>
      </c>
      <c r="F243" s="7" t="s">
        <v>713</v>
      </c>
      <c r="G243" s="26"/>
      <c r="I243" s="20">
        <v>44767</v>
      </c>
      <c r="J243" s="23">
        <f t="shared" si="5"/>
        <v>40540.54054054054</v>
      </c>
      <c r="K243" s="23">
        <f t="shared" si="6"/>
        <v>4459.4594594594591</v>
      </c>
      <c r="L243" s="14">
        <v>45000</v>
      </c>
    </row>
    <row r="244" spans="1:12" x14ac:dyDescent="0.25">
      <c r="A244" s="13">
        <v>154</v>
      </c>
      <c r="B244" s="30" t="s">
        <v>714</v>
      </c>
      <c r="C244" s="14" t="s">
        <v>715</v>
      </c>
      <c r="D244" s="7"/>
      <c r="E244" s="7" t="s">
        <v>716</v>
      </c>
      <c r="F244" s="7" t="s">
        <v>713</v>
      </c>
      <c r="G244" s="26"/>
      <c r="I244" s="20">
        <v>44767</v>
      </c>
      <c r="J244" s="23">
        <f t="shared" si="5"/>
        <v>166486.48648648648</v>
      </c>
      <c r="K244" s="23">
        <f t="shared" si="6"/>
        <v>18313.513513513513</v>
      </c>
      <c r="L244" s="14">
        <v>184800</v>
      </c>
    </row>
    <row r="245" spans="1:12" x14ac:dyDescent="0.25">
      <c r="A245" s="13">
        <v>155</v>
      </c>
      <c r="B245" s="30" t="s">
        <v>717</v>
      </c>
      <c r="C245" s="14" t="s">
        <v>718</v>
      </c>
      <c r="D245" s="7"/>
      <c r="E245" s="7" t="s">
        <v>719</v>
      </c>
      <c r="F245" s="7" t="s">
        <v>720</v>
      </c>
      <c r="G245" s="26"/>
      <c r="I245" s="20">
        <v>44767</v>
      </c>
      <c r="J245" s="23">
        <f t="shared" si="5"/>
        <v>1593243.2432432431</v>
      </c>
      <c r="K245" s="23">
        <f t="shared" si="6"/>
        <v>175256.75675675675</v>
      </c>
      <c r="L245" s="14">
        <v>1768500</v>
      </c>
    </row>
    <row r="246" spans="1:12" x14ac:dyDescent="0.25">
      <c r="A246" s="13">
        <v>156</v>
      </c>
      <c r="B246" s="30" t="s">
        <v>721</v>
      </c>
      <c r="C246" s="14" t="s">
        <v>722</v>
      </c>
      <c r="D246" s="7"/>
      <c r="E246" s="7" t="s">
        <v>723</v>
      </c>
      <c r="F246" s="7" t="s">
        <v>575</v>
      </c>
      <c r="G246" s="26"/>
      <c r="I246" s="20">
        <v>44767</v>
      </c>
      <c r="J246" s="23">
        <f t="shared" si="5"/>
        <v>5108108.1081081079</v>
      </c>
      <c r="K246" s="23">
        <f t="shared" si="6"/>
        <v>561891.89189189184</v>
      </c>
      <c r="L246" s="14">
        <v>5670000</v>
      </c>
    </row>
    <row r="247" spans="1:12" x14ac:dyDescent="0.25">
      <c r="A247" s="13">
        <v>157</v>
      </c>
      <c r="B247" s="30" t="s">
        <v>724</v>
      </c>
      <c r="C247" s="14" t="s">
        <v>725</v>
      </c>
      <c r="D247" s="7"/>
      <c r="E247" s="7" t="s">
        <v>726</v>
      </c>
      <c r="F247" s="7" t="s">
        <v>463</v>
      </c>
      <c r="G247" s="26"/>
      <c r="I247" s="20">
        <v>44767</v>
      </c>
      <c r="J247" s="23">
        <f t="shared" si="5"/>
        <v>2935459.4594594594</v>
      </c>
      <c r="K247" s="23">
        <f t="shared" si="6"/>
        <v>322900.54054054053</v>
      </c>
      <c r="L247" s="14">
        <f>721440+777600+1759320</f>
        <v>3258360</v>
      </c>
    </row>
    <row r="248" spans="1:12" x14ac:dyDescent="0.25">
      <c r="A248" s="13">
        <v>158</v>
      </c>
      <c r="B248" s="30" t="s">
        <v>727</v>
      </c>
      <c r="C248" s="34" t="s">
        <v>728</v>
      </c>
      <c r="D248" s="25"/>
      <c r="E248" s="15" t="s">
        <v>560</v>
      </c>
      <c r="F248" s="15" t="s">
        <v>222</v>
      </c>
      <c r="G248" s="26"/>
      <c r="I248" s="18">
        <v>44767</v>
      </c>
      <c r="J248" s="23">
        <f t="shared" si="5"/>
        <v>6484774.774774774</v>
      </c>
      <c r="K248" s="23">
        <f t="shared" si="6"/>
        <v>713325.22522522509</v>
      </c>
      <c r="L248" s="14">
        <f>1452500+3950100+1795500</f>
        <v>7198100</v>
      </c>
    </row>
    <row r="249" spans="1:12" x14ac:dyDescent="0.25">
      <c r="A249" s="13">
        <v>159</v>
      </c>
      <c r="B249" s="30" t="s">
        <v>729</v>
      </c>
      <c r="C249" s="14" t="s">
        <v>730</v>
      </c>
      <c r="D249" s="7"/>
      <c r="E249" s="7" t="s">
        <v>731</v>
      </c>
      <c r="F249" s="7" t="s">
        <v>257</v>
      </c>
      <c r="G249" s="26"/>
      <c r="I249" s="20">
        <v>44767</v>
      </c>
      <c r="J249" s="23">
        <f t="shared" si="5"/>
        <v>162162.16216216216</v>
      </c>
      <c r="K249" s="23">
        <f t="shared" si="6"/>
        <v>17837.837837837837</v>
      </c>
      <c r="L249" s="14">
        <v>180000</v>
      </c>
    </row>
    <row r="250" spans="1:12" x14ac:dyDescent="0.25">
      <c r="A250" s="13">
        <v>160</v>
      </c>
      <c r="B250" s="30" t="s">
        <v>732</v>
      </c>
      <c r="C250" s="14" t="s">
        <v>733</v>
      </c>
      <c r="D250" s="7"/>
      <c r="E250" s="7" t="s">
        <v>459</v>
      </c>
      <c r="F250" s="7" t="s">
        <v>456</v>
      </c>
      <c r="G250" s="26"/>
      <c r="I250" s="20">
        <v>44767</v>
      </c>
      <c r="J250" s="23">
        <f t="shared" si="5"/>
        <v>8354594.5945945941</v>
      </c>
      <c r="K250" s="23">
        <f t="shared" si="6"/>
        <v>919005.40540540533</v>
      </c>
      <c r="L250" s="14">
        <f>1496250+1653750+6123600</f>
        <v>9273600</v>
      </c>
    </row>
    <row r="251" spans="1:12" x14ac:dyDescent="0.25">
      <c r="A251" s="13">
        <v>161</v>
      </c>
      <c r="B251" s="30" t="s">
        <v>734</v>
      </c>
      <c r="C251" s="14" t="s">
        <v>735</v>
      </c>
      <c r="D251" s="7"/>
      <c r="E251" s="7" t="s">
        <v>455</v>
      </c>
      <c r="F251" s="7" t="s">
        <v>456</v>
      </c>
      <c r="G251" s="26"/>
      <c r="I251" s="20">
        <v>44767</v>
      </c>
      <c r="J251" s="23">
        <f t="shared" si="5"/>
        <v>6124054.0540540535</v>
      </c>
      <c r="K251" s="23">
        <f t="shared" si="6"/>
        <v>673645.94594594592</v>
      </c>
      <c r="L251" s="14">
        <f>1496250+5301450</f>
        <v>6797700</v>
      </c>
    </row>
    <row r="252" spans="1:12" x14ac:dyDescent="0.25">
      <c r="A252" s="13">
        <v>162</v>
      </c>
      <c r="B252" s="30" t="s">
        <v>736</v>
      </c>
      <c r="C252" s="14" t="s">
        <v>737</v>
      </c>
      <c r="D252" s="7"/>
      <c r="E252" s="7" t="s">
        <v>738</v>
      </c>
      <c r="F252" s="7" t="s">
        <v>364</v>
      </c>
      <c r="G252" s="26"/>
      <c r="I252" s="20">
        <v>44769</v>
      </c>
      <c r="J252" s="23">
        <f t="shared" si="5"/>
        <v>16340270.270270269</v>
      </c>
      <c r="K252" s="23">
        <f t="shared" si="6"/>
        <v>1797429.7297297297</v>
      </c>
      <c r="L252" s="14">
        <f>6911100+5745600+5481000</f>
        <v>18137700</v>
      </c>
    </row>
    <row r="253" spans="1:12" x14ac:dyDescent="0.25">
      <c r="A253" s="13">
        <v>163</v>
      </c>
      <c r="B253" s="30" t="s">
        <v>739</v>
      </c>
      <c r="C253" s="14" t="s">
        <v>740</v>
      </c>
      <c r="D253" s="7"/>
      <c r="E253" s="7" t="s">
        <v>532</v>
      </c>
      <c r="F253" s="7" t="s">
        <v>364</v>
      </c>
      <c r="G253" s="26"/>
      <c r="I253" s="20">
        <v>44769</v>
      </c>
      <c r="J253" s="23">
        <f t="shared" si="5"/>
        <v>52627702.702702701</v>
      </c>
      <c r="K253" s="23">
        <f t="shared" si="6"/>
        <v>5789047.297297297</v>
      </c>
      <c r="L253" s="14">
        <f>24783150+995400+22211700+10426500</f>
        <v>58416750</v>
      </c>
    </row>
    <row r="254" spans="1:12" x14ac:dyDescent="0.25">
      <c r="A254" s="13">
        <v>164</v>
      </c>
      <c r="B254" s="30" t="s">
        <v>741</v>
      </c>
      <c r="C254" s="14" t="s">
        <v>742</v>
      </c>
      <c r="D254" s="7"/>
      <c r="E254" s="7" t="s">
        <v>535</v>
      </c>
      <c r="F254" s="7" t="s">
        <v>364</v>
      </c>
      <c r="G254" s="26"/>
      <c r="I254" s="20">
        <v>44769</v>
      </c>
      <c r="J254" s="23">
        <f t="shared" si="5"/>
        <v>43614459.459459454</v>
      </c>
      <c r="K254" s="23">
        <f t="shared" si="6"/>
        <v>4797590.5405405397</v>
      </c>
      <c r="L254" s="14">
        <f>22589700+25822350</f>
        <v>48412050</v>
      </c>
    </row>
    <row r="255" spans="1:12" x14ac:dyDescent="0.25">
      <c r="A255" s="13">
        <v>165</v>
      </c>
      <c r="B255" s="30" t="s">
        <v>743</v>
      </c>
      <c r="C255" s="14" t="s">
        <v>744</v>
      </c>
      <c r="D255" s="7"/>
      <c r="E255" s="7" t="s">
        <v>745</v>
      </c>
      <c r="F255" s="7" t="s">
        <v>364</v>
      </c>
      <c r="G255" s="26"/>
      <c r="I255" s="20">
        <v>44769</v>
      </c>
      <c r="J255" s="23">
        <f t="shared" si="5"/>
        <v>11777027.027027026</v>
      </c>
      <c r="K255" s="23">
        <f t="shared" si="6"/>
        <v>1295472.9729729728</v>
      </c>
      <c r="L255" s="14">
        <f>8536500+4536000</f>
        <v>13072500</v>
      </c>
    </row>
    <row r="256" spans="1:12" x14ac:dyDescent="0.25">
      <c r="A256" s="13">
        <v>166</v>
      </c>
      <c r="B256" s="30" t="s">
        <v>746</v>
      </c>
      <c r="C256" s="14" t="s">
        <v>747</v>
      </c>
      <c r="D256" s="7"/>
      <c r="E256" s="7" t="s">
        <v>748</v>
      </c>
      <c r="F256" s="7" t="s">
        <v>381</v>
      </c>
      <c r="G256" s="26"/>
      <c r="I256" s="20">
        <v>44769</v>
      </c>
      <c r="J256" s="23">
        <f t="shared" si="5"/>
        <v>7696216.2162162159</v>
      </c>
      <c r="K256" s="23">
        <f t="shared" si="6"/>
        <v>846583.78378378379</v>
      </c>
      <c r="L256" s="14">
        <f>2419200+6123600</f>
        <v>8542800</v>
      </c>
    </row>
    <row r="257" spans="1:12" x14ac:dyDescent="0.25">
      <c r="A257" s="13">
        <v>167</v>
      </c>
      <c r="B257" s="30" t="s">
        <v>749</v>
      </c>
      <c r="C257" s="14" t="s">
        <v>750</v>
      </c>
      <c r="D257" s="7"/>
      <c r="E257" s="7" t="s">
        <v>751</v>
      </c>
      <c r="F257" s="7" t="s">
        <v>752</v>
      </c>
      <c r="G257" s="26"/>
      <c r="I257" s="20">
        <v>44769</v>
      </c>
      <c r="J257" s="23">
        <f t="shared" si="5"/>
        <v>1313693.6936936935</v>
      </c>
      <c r="K257" s="23">
        <f t="shared" si="6"/>
        <v>144506.30630630627</v>
      </c>
      <c r="L257" s="14">
        <v>1458200</v>
      </c>
    </row>
    <row r="258" spans="1:12" x14ac:dyDescent="0.25">
      <c r="A258" s="13">
        <v>168</v>
      </c>
      <c r="B258" s="30" t="s">
        <v>753</v>
      </c>
      <c r="C258" s="14" t="s">
        <v>754</v>
      </c>
      <c r="D258" s="7"/>
      <c r="E258" s="7" t="s">
        <v>472</v>
      </c>
      <c r="F258" s="7" t="s">
        <v>364</v>
      </c>
      <c r="G258" s="26"/>
      <c r="I258" s="20">
        <v>44771</v>
      </c>
      <c r="J258" s="23">
        <f t="shared" si="5"/>
        <v>11700405.405405404</v>
      </c>
      <c r="K258" s="23">
        <f t="shared" si="6"/>
        <v>1287044.5945945946</v>
      </c>
      <c r="L258" s="14">
        <f>2995650+9991800</f>
        <v>12987450</v>
      </c>
    </row>
    <row r="259" spans="1:12" x14ac:dyDescent="0.25">
      <c r="A259" s="13">
        <v>169</v>
      </c>
      <c r="B259" s="30" t="s">
        <v>755</v>
      </c>
      <c r="C259" s="34" t="s">
        <v>756</v>
      </c>
      <c r="D259" s="25"/>
      <c r="E259" s="15" t="s">
        <v>363</v>
      </c>
      <c r="F259" s="15" t="s">
        <v>364</v>
      </c>
      <c r="G259" s="26"/>
      <c r="I259" s="18">
        <v>44770</v>
      </c>
      <c r="J259" s="23">
        <f t="shared" si="5"/>
        <v>40110000</v>
      </c>
      <c r="K259" s="23">
        <f t="shared" si="6"/>
        <v>4412100</v>
      </c>
      <c r="L259" s="14">
        <f>11031300+26686800+6804000</f>
        <v>44522100</v>
      </c>
    </row>
    <row r="260" spans="1:12" x14ac:dyDescent="0.25">
      <c r="A260" s="13">
        <v>170</v>
      </c>
      <c r="B260" s="30" t="s">
        <v>757</v>
      </c>
      <c r="C260" s="14" t="s">
        <v>758</v>
      </c>
      <c r="D260" s="7"/>
      <c r="E260" s="7" t="s">
        <v>709</v>
      </c>
      <c r="F260" s="7" t="s">
        <v>364</v>
      </c>
      <c r="G260" s="26"/>
      <c r="I260" s="20">
        <v>44770</v>
      </c>
      <c r="J260" s="23">
        <f t="shared" si="5"/>
        <v>6742702.702702702</v>
      </c>
      <c r="K260" s="23">
        <f t="shared" si="6"/>
        <v>741697.29729729728</v>
      </c>
      <c r="L260" s="14">
        <v>7484400</v>
      </c>
    </row>
    <row r="261" spans="1:12" x14ac:dyDescent="0.25">
      <c r="A261" s="13">
        <v>171</v>
      </c>
      <c r="B261" s="30" t="s">
        <v>759</v>
      </c>
      <c r="C261" s="14" t="s">
        <v>760</v>
      </c>
      <c r="D261" s="7"/>
      <c r="E261" s="7" t="s">
        <v>462</v>
      </c>
      <c r="F261" s="7" t="s">
        <v>463</v>
      </c>
      <c r="G261" s="26"/>
      <c r="I261" s="20">
        <v>44770</v>
      </c>
      <c r="J261" s="23">
        <f t="shared" si="5"/>
        <v>25353264.864864863</v>
      </c>
      <c r="K261" s="23">
        <f t="shared" si="6"/>
        <v>2788859.1351351351</v>
      </c>
      <c r="L261" s="14">
        <f>6687360+21454764</f>
        <v>28142124</v>
      </c>
    </row>
    <row r="262" spans="1:12" x14ac:dyDescent="0.25">
      <c r="A262" s="13">
        <v>172</v>
      </c>
      <c r="B262" s="30" t="s">
        <v>761</v>
      </c>
      <c r="C262" s="14" t="s">
        <v>762</v>
      </c>
      <c r="D262" s="7"/>
      <c r="E262" s="7" t="s">
        <v>497</v>
      </c>
      <c r="F262" s="7" t="s">
        <v>396</v>
      </c>
      <c r="G262" s="26"/>
      <c r="I262" s="20">
        <v>44770</v>
      </c>
      <c r="J262" s="23">
        <f t="shared" si="5"/>
        <v>2026216.2162162161</v>
      </c>
      <c r="K262" s="23">
        <f t="shared" si="6"/>
        <v>222883.78378378376</v>
      </c>
      <c r="L262" s="14">
        <v>2249100</v>
      </c>
    </row>
    <row r="263" spans="1:12" x14ac:dyDescent="0.25">
      <c r="A263" s="13">
        <v>173</v>
      </c>
      <c r="B263" s="30" t="s">
        <v>763</v>
      </c>
      <c r="C263" s="14" t="s">
        <v>764</v>
      </c>
      <c r="D263" s="7"/>
      <c r="E263" s="7" t="s">
        <v>765</v>
      </c>
      <c r="F263" s="7" t="s">
        <v>426</v>
      </c>
      <c r="G263" s="26"/>
      <c r="I263" s="20">
        <v>44770</v>
      </c>
      <c r="J263" s="23">
        <f t="shared" si="5"/>
        <v>799999.99999999988</v>
      </c>
      <c r="K263" s="23">
        <f t="shared" si="6"/>
        <v>87999.999999999985</v>
      </c>
      <c r="L263" s="14">
        <v>888000</v>
      </c>
    </row>
    <row r="264" spans="1:12" x14ac:dyDescent="0.25">
      <c r="A264" s="13">
        <v>174</v>
      </c>
      <c r="B264" s="30" t="s">
        <v>766</v>
      </c>
      <c r="C264" s="14" t="s">
        <v>767</v>
      </c>
      <c r="D264" s="7"/>
      <c r="E264" s="7" t="s">
        <v>768</v>
      </c>
      <c r="F264" s="7" t="s">
        <v>257</v>
      </c>
      <c r="G264" s="26"/>
      <c r="I264" s="20">
        <v>44768</v>
      </c>
      <c r="J264" s="23">
        <f t="shared" si="5"/>
        <v>337837.83783783781</v>
      </c>
      <c r="K264" s="23">
        <f t="shared" si="6"/>
        <v>37162.16216216216</v>
      </c>
      <c r="L264" s="14">
        <v>375000</v>
      </c>
    </row>
    <row r="265" spans="1:12" x14ac:dyDescent="0.25">
      <c r="A265" s="13">
        <v>175</v>
      </c>
      <c r="B265" s="30" t="s">
        <v>769</v>
      </c>
      <c r="C265" s="14" t="s">
        <v>770</v>
      </c>
      <c r="D265" s="7"/>
      <c r="E265" s="7" t="s">
        <v>771</v>
      </c>
      <c r="F265" s="7" t="s">
        <v>494</v>
      </c>
      <c r="G265" s="26"/>
      <c r="I265" s="20">
        <v>44771</v>
      </c>
      <c r="J265" s="23">
        <f t="shared" si="5"/>
        <v>6217702.702702702</v>
      </c>
      <c r="K265" s="23">
        <f t="shared" si="6"/>
        <v>683947.29729729728</v>
      </c>
      <c r="L265" s="14">
        <f>3480750+3420900</f>
        <v>6901650</v>
      </c>
    </row>
    <row r="266" spans="1:12" x14ac:dyDescent="0.25">
      <c r="A266" s="13">
        <v>176</v>
      </c>
      <c r="B266" s="30" t="s">
        <v>772</v>
      </c>
      <c r="C266" s="14" t="s">
        <v>773</v>
      </c>
      <c r="D266" s="7"/>
      <c r="E266" s="7" t="s">
        <v>774</v>
      </c>
      <c r="F266" s="7" t="s">
        <v>381</v>
      </c>
      <c r="G266" s="26"/>
      <c r="I266" s="20">
        <v>44771</v>
      </c>
      <c r="J266" s="23">
        <f t="shared" si="5"/>
        <v>60810.810810810806</v>
      </c>
      <c r="K266" s="23">
        <f t="shared" si="6"/>
        <v>6689.1891891891892</v>
      </c>
      <c r="L266" s="14">
        <v>67500</v>
      </c>
    </row>
    <row r="267" spans="1:12" x14ac:dyDescent="0.25">
      <c r="A267" s="13">
        <v>177</v>
      </c>
      <c r="B267" s="30" t="s">
        <v>775</v>
      </c>
      <c r="C267" s="14" t="s">
        <v>776</v>
      </c>
      <c r="D267" s="7"/>
      <c r="E267" s="7" t="s">
        <v>487</v>
      </c>
      <c r="F267" s="7" t="s">
        <v>433</v>
      </c>
      <c r="G267" s="26"/>
      <c r="I267" s="20">
        <v>44771</v>
      </c>
      <c r="J267" s="23">
        <f t="shared" si="5"/>
        <v>1707648.6486486485</v>
      </c>
      <c r="K267" s="23">
        <f t="shared" si="6"/>
        <v>187841.35135135133</v>
      </c>
      <c r="L267" s="14">
        <v>1895490</v>
      </c>
    </row>
    <row r="268" spans="1:12" x14ac:dyDescent="0.25">
      <c r="A268" s="13">
        <v>178</v>
      </c>
      <c r="B268" s="30" t="s">
        <v>777</v>
      </c>
      <c r="C268" s="14" t="s">
        <v>778</v>
      </c>
      <c r="D268" s="7"/>
      <c r="E268" s="7" t="s">
        <v>532</v>
      </c>
      <c r="F268" s="7" t="s">
        <v>364</v>
      </c>
      <c r="G268" s="26"/>
      <c r="I268" s="20">
        <v>44771</v>
      </c>
      <c r="J268" s="23">
        <f t="shared" si="5"/>
        <v>23885828.828828827</v>
      </c>
      <c r="K268" s="23">
        <f t="shared" si="6"/>
        <v>2627441.1711711711</v>
      </c>
      <c r="L268" s="14">
        <v>26513270</v>
      </c>
    </row>
    <row r="269" spans="1:12" x14ac:dyDescent="0.25">
      <c r="A269" s="13">
        <v>179</v>
      </c>
      <c r="B269" s="30" t="s">
        <v>779</v>
      </c>
      <c r="C269" s="14" t="s">
        <v>780</v>
      </c>
      <c r="D269" s="7"/>
      <c r="E269" s="7" t="s">
        <v>738</v>
      </c>
      <c r="F269" s="7" t="s">
        <v>364</v>
      </c>
      <c r="G269" s="26"/>
      <c r="I269" s="20">
        <v>44771</v>
      </c>
      <c r="J269" s="23">
        <f t="shared" si="5"/>
        <v>10602004.504504504</v>
      </c>
      <c r="K269" s="23">
        <f t="shared" si="6"/>
        <v>1166220.4954954954</v>
      </c>
      <c r="L269" s="14">
        <f>7756175+4012050</f>
        <v>11768225</v>
      </c>
    </row>
    <row r="270" spans="1:12" x14ac:dyDescent="0.25">
      <c r="A270" s="13">
        <v>180</v>
      </c>
      <c r="B270" s="30" t="s">
        <v>781</v>
      </c>
      <c r="C270" s="34" t="s">
        <v>782</v>
      </c>
      <c r="D270" s="25"/>
      <c r="E270" s="15" t="s">
        <v>617</v>
      </c>
      <c r="F270" s="15" t="s">
        <v>611</v>
      </c>
      <c r="G270" s="26"/>
      <c r="I270" s="18">
        <v>44761</v>
      </c>
      <c r="J270" s="23">
        <f t="shared" si="5"/>
        <v>1327477.4774774774</v>
      </c>
      <c r="K270" s="23">
        <f t="shared" si="6"/>
        <v>146022.52252252251</v>
      </c>
      <c r="L270" s="14">
        <v>1473500</v>
      </c>
    </row>
    <row r="271" spans="1:12" x14ac:dyDescent="0.25">
      <c r="A271" s="13">
        <v>181</v>
      </c>
      <c r="B271" s="30" t="s">
        <v>783</v>
      </c>
      <c r="C271" s="14" t="s">
        <v>784</v>
      </c>
      <c r="D271" s="7"/>
      <c r="E271" s="7" t="s">
        <v>785</v>
      </c>
      <c r="F271" s="7" t="s">
        <v>786</v>
      </c>
      <c r="G271" s="26"/>
      <c r="I271" s="20">
        <v>44761</v>
      </c>
      <c r="J271" s="23">
        <f t="shared" si="5"/>
        <v>782297.29729729728</v>
      </c>
      <c r="K271" s="23">
        <f t="shared" si="6"/>
        <v>86052.702702702707</v>
      </c>
      <c r="L271" s="14">
        <v>868350</v>
      </c>
    </row>
    <row r="272" spans="1:12" x14ac:dyDescent="0.25">
      <c r="A272" s="13">
        <v>182</v>
      </c>
      <c r="B272" s="30" t="s">
        <v>787</v>
      </c>
      <c r="C272" s="14" t="s">
        <v>788</v>
      </c>
      <c r="D272" s="7"/>
      <c r="E272" s="7" t="s">
        <v>789</v>
      </c>
      <c r="F272" s="7" t="s">
        <v>790</v>
      </c>
      <c r="G272" s="26"/>
      <c r="I272" s="20">
        <v>44762</v>
      </c>
      <c r="J272" s="23">
        <f t="shared" si="5"/>
        <v>761837.83783783775</v>
      </c>
      <c r="K272" s="23">
        <f t="shared" si="6"/>
        <v>83802.16216216216</v>
      </c>
      <c r="L272" s="14">
        <v>845640</v>
      </c>
    </row>
    <row r="273" spans="1:12" x14ac:dyDescent="0.25">
      <c r="A273" s="13">
        <v>183</v>
      </c>
      <c r="B273" s="30" t="s">
        <v>791</v>
      </c>
      <c r="C273" s="14" t="s">
        <v>792</v>
      </c>
      <c r="D273" s="7"/>
      <c r="E273" s="7" t="s">
        <v>793</v>
      </c>
      <c r="F273" s="7" t="s">
        <v>415</v>
      </c>
      <c r="G273" s="26"/>
      <c r="I273" s="20">
        <v>44763</v>
      </c>
      <c r="J273" s="23">
        <f t="shared" si="5"/>
        <v>1486486.4864864864</v>
      </c>
      <c r="K273" s="23">
        <f t="shared" si="6"/>
        <v>163513.51351351349</v>
      </c>
      <c r="L273" s="14">
        <v>1650000</v>
      </c>
    </row>
    <row r="274" spans="1:12" x14ac:dyDescent="0.25">
      <c r="A274" s="13">
        <v>184</v>
      </c>
      <c r="B274" s="30" t="s">
        <v>794</v>
      </c>
      <c r="C274" s="14" t="s">
        <v>795</v>
      </c>
      <c r="D274" s="7"/>
      <c r="E274" s="7" t="s">
        <v>796</v>
      </c>
      <c r="F274" s="7" t="s">
        <v>797</v>
      </c>
      <c r="G274" s="26"/>
      <c r="I274" s="20">
        <v>44763</v>
      </c>
      <c r="J274" s="23">
        <f t="shared" si="5"/>
        <v>477477.47747747746</v>
      </c>
      <c r="K274" s="23">
        <f t="shared" si="6"/>
        <v>52522.522522522522</v>
      </c>
      <c r="L274" s="14">
        <v>530000</v>
      </c>
    </row>
    <row r="275" spans="1:12" x14ac:dyDescent="0.25">
      <c r="A275" s="13">
        <v>185</v>
      </c>
      <c r="B275" s="30" t="s">
        <v>798</v>
      </c>
      <c r="C275" s="14" t="s">
        <v>799</v>
      </c>
      <c r="D275" s="7"/>
      <c r="E275" s="7" t="s">
        <v>800</v>
      </c>
      <c r="F275" s="7" t="s">
        <v>801</v>
      </c>
      <c r="G275" s="26"/>
      <c r="I275" s="20">
        <v>44763</v>
      </c>
      <c r="J275" s="23">
        <f t="shared" si="5"/>
        <v>2043243.2432432431</v>
      </c>
      <c r="K275" s="23">
        <f t="shared" si="6"/>
        <v>224756.75675675675</v>
      </c>
      <c r="L275" s="14">
        <v>2268000</v>
      </c>
    </row>
    <row r="276" spans="1:12" x14ac:dyDescent="0.25">
      <c r="A276" s="13">
        <v>186</v>
      </c>
      <c r="B276" s="30" t="s">
        <v>802</v>
      </c>
      <c r="C276" s="14" t="s">
        <v>803</v>
      </c>
      <c r="D276" s="7"/>
      <c r="E276" s="7" t="s">
        <v>804</v>
      </c>
      <c r="F276" s="7" t="s">
        <v>805</v>
      </c>
      <c r="G276" s="26"/>
      <c r="I276" s="20">
        <v>44764</v>
      </c>
      <c r="J276" s="23">
        <f t="shared" si="5"/>
        <v>596396.39639639633</v>
      </c>
      <c r="K276" s="23">
        <f t="shared" si="6"/>
        <v>65603.603603603595</v>
      </c>
      <c r="L276" s="14">
        <v>662000</v>
      </c>
    </row>
    <row r="277" spans="1:12" x14ac:dyDescent="0.25">
      <c r="A277" s="13">
        <v>187</v>
      </c>
      <c r="B277" s="30" t="s">
        <v>806</v>
      </c>
      <c r="C277" s="14" t="s">
        <v>807</v>
      </c>
      <c r="D277" s="7"/>
      <c r="E277" s="7" t="s">
        <v>375</v>
      </c>
      <c r="F277" s="7" t="s">
        <v>257</v>
      </c>
      <c r="G277" s="26"/>
      <c r="I277" s="20">
        <v>44765</v>
      </c>
      <c r="J277" s="23">
        <f t="shared" si="5"/>
        <v>6619675.6756756753</v>
      </c>
      <c r="K277" s="23">
        <f t="shared" si="6"/>
        <v>728164.32432432426</v>
      </c>
      <c r="L277" s="14">
        <f>2992800+1362240+2992800</f>
        <v>7347840</v>
      </c>
    </row>
    <row r="278" spans="1:12" x14ac:dyDescent="0.25">
      <c r="A278" s="13">
        <v>188</v>
      </c>
      <c r="B278" s="30" t="s">
        <v>808</v>
      </c>
      <c r="C278" s="14" t="s">
        <v>809</v>
      </c>
      <c r="D278" s="7"/>
      <c r="E278" s="7" t="s">
        <v>810</v>
      </c>
      <c r="F278" s="7" t="s">
        <v>482</v>
      </c>
      <c r="G278" s="26"/>
      <c r="I278" s="20">
        <v>44765</v>
      </c>
      <c r="J278" s="23">
        <f t="shared" si="5"/>
        <v>2962702.7027027025</v>
      </c>
      <c r="K278" s="23">
        <f t="shared" si="6"/>
        <v>325897.29729729728</v>
      </c>
      <c r="L278" s="14">
        <v>3288600</v>
      </c>
    </row>
    <row r="279" spans="1:12" x14ac:dyDescent="0.25">
      <c r="A279" s="13">
        <v>189</v>
      </c>
      <c r="B279" s="30" t="s">
        <v>811</v>
      </c>
      <c r="C279" s="14" t="s">
        <v>812</v>
      </c>
      <c r="D279" s="7"/>
      <c r="E279" s="7" t="s">
        <v>440</v>
      </c>
      <c r="F279" s="7" t="s">
        <v>441</v>
      </c>
      <c r="G279" s="26"/>
      <c r="I279" s="20">
        <v>44767</v>
      </c>
      <c r="J279" s="23">
        <f t="shared" si="5"/>
        <v>4713405.405405405</v>
      </c>
      <c r="K279" s="23">
        <f t="shared" si="6"/>
        <v>518474.59459459456</v>
      </c>
      <c r="L279" s="14">
        <f>2449800+2782080</f>
        <v>5231880</v>
      </c>
    </row>
    <row r="280" spans="1:12" x14ac:dyDescent="0.25">
      <c r="A280" s="13">
        <v>190</v>
      </c>
      <c r="B280" s="30" t="s">
        <v>813</v>
      </c>
      <c r="C280" s="14" t="s">
        <v>814</v>
      </c>
      <c r="D280" s="7"/>
      <c r="E280" s="7" t="s">
        <v>378</v>
      </c>
      <c r="F280" s="7" t="s">
        <v>243</v>
      </c>
      <c r="G280" s="26"/>
      <c r="I280" s="20">
        <v>44767</v>
      </c>
      <c r="J280" s="23">
        <f t="shared" si="5"/>
        <v>6099144.1441441439</v>
      </c>
      <c r="K280" s="23">
        <f t="shared" si="6"/>
        <v>670905.85585585586</v>
      </c>
      <c r="L280" s="14">
        <v>6770050</v>
      </c>
    </row>
    <row r="281" spans="1:12" x14ac:dyDescent="0.25">
      <c r="A281" s="13">
        <v>191</v>
      </c>
      <c r="B281" s="30" t="s">
        <v>815</v>
      </c>
      <c r="C281" s="34" t="s">
        <v>816</v>
      </c>
      <c r="D281" s="25"/>
      <c r="E281" s="15" t="s">
        <v>614</v>
      </c>
      <c r="F281" s="15" t="s">
        <v>456</v>
      </c>
      <c r="G281" s="26"/>
      <c r="I281" s="18">
        <v>44769</v>
      </c>
      <c r="J281" s="23">
        <f t="shared" si="5"/>
        <v>3064864.8648648644</v>
      </c>
      <c r="K281" s="23">
        <f t="shared" si="6"/>
        <v>337135.13513513509</v>
      </c>
      <c r="L281" s="14">
        <v>3402000</v>
      </c>
    </row>
    <row r="282" spans="1:12" x14ac:dyDescent="0.25">
      <c r="A282" s="13">
        <v>192</v>
      </c>
      <c r="B282" s="30" t="s">
        <v>817</v>
      </c>
      <c r="C282" s="14" t="s">
        <v>818</v>
      </c>
      <c r="D282" s="7"/>
      <c r="E282" s="7" t="s">
        <v>819</v>
      </c>
      <c r="F282" s="7" t="s">
        <v>444</v>
      </c>
      <c r="G282" s="26"/>
      <c r="I282" s="20">
        <v>44768</v>
      </c>
      <c r="J282" s="23">
        <f t="shared" si="5"/>
        <v>342342.34234234231</v>
      </c>
      <c r="K282" s="23">
        <f t="shared" si="6"/>
        <v>37657.657657657655</v>
      </c>
      <c r="L282" s="14">
        <v>380000</v>
      </c>
    </row>
    <row r="283" spans="1:12" x14ac:dyDescent="0.25">
      <c r="A283" s="13">
        <v>193</v>
      </c>
      <c r="B283" s="30" t="s">
        <v>820</v>
      </c>
      <c r="C283" s="14" t="s">
        <v>821</v>
      </c>
      <c r="D283" s="7"/>
      <c r="E283" s="7" t="s">
        <v>395</v>
      </c>
      <c r="F283" s="7" t="s">
        <v>396</v>
      </c>
      <c r="G283" s="26"/>
      <c r="I283" s="20">
        <v>44769</v>
      </c>
      <c r="J283" s="23">
        <f t="shared" ref="J283:J312" si="7">L283/1.11</f>
        <v>2707905.405405405</v>
      </c>
      <c r="K283" s="23">
        <f t="shared" ref="K283:K312" si="8">J283*11%</f>
        <v>297869.59459459456</v>
      </c>
      <c r="L283" s="14">
        <v>3005775</v>
      </c>
    </row>
    <row r="284" spans="1:12" x14ac:dyDescent="0.25">
      <c r="A284" s="13">
        <v>194</v>
      </c>
      <c r="B284" s="30" t="s">
        <v>822</v>
      </c>
      <c r="C284" s="14" t="s">
        <v>823</v>
      </c>
      <c r="D284" s="7"/>
      <c r="E284" s="7" t="s">
        <v>432</v>
      </c>
      <c r="F284" s="7" t="s">
        <v>433</v>
      </c>
      <c r="G284" s="26"/>
      <c r="I284" s="20">
        <v>44769</v>
      </c>
      <c r="J284" s="23">
        <f t="shared" si="7"/>
        <v>1636324.3243243243</v>
      </c>
      <c r="K284" s="23">
        <f t="shared" si="8"/>
        <v>179995.67567567568</v>
      </c>
      <c r="L284" s="14">
        <v>1816320</v>
      </c>
    </row>
    <row r="285" spans="1:12" x14ac:dyDescent="0.25">
      <c r="A285" s="13">
        <v>195</v>
      </c>
      <c r="B285" s="30" t="s">
        <v>824</v>
      </c>
      <c r="C285" s="14" t="s">
        <v>825</v>
      </c>
      <c r="D285" s="7"/>
      <c r="E285" s="7" t="s">
        <v>570</v>
      </c>
      <c r="F285" s="7" t="s">
        <v>571</v>
      </c>
      <c r="G285" s="7"/>
      <c r="I285" s="20">
        <v>44769</v>
      </c>
      <c r="J285" s="23">
        <f t="shared" si="7"/>
        <v>608108.10810810805</v>
      </c>
      <c r="K285" s="23">
        <f t="shared" si="8"/>
        <v>66891.891891891879</v>
      </c>
      <c r="L285" s="14">
        <v>675000</v>
      </c>
    </row>
    <row r="286" spans="1:12" x14ac:dyDescent="0.25">
      <c r="A286" s="13">
        <v>196</v>
      </c>
      <c r="B286" s="30" t="s">
        <v>826</v>
      </c>
      <c r="C286" s="34" t="s">
        <v>827</v>
      </c>
      <c r="D286" s="25"/>
      <c r="E286" s="15" t="s">
        <v>418</v>
      </c>
      <c r="F286" s="15" t="s">
        <v>419</v>
      </c>
      <c r="G286" s="15"/>
      <c r="I286" s="18">
        <v>44769</v>
      </c>
      <c r="J286" s="23">
        <f t="shared" si="7"/>
        <v>1086810.8108108107</v>
      </c>
      <c r="K286" s="23">
        <f t="shared" si="8"/>
        <v>119549.18918918917</v>
      </c>
      <c r="L286" s="14">
        <v>1206360</v>
      </c>
    </row>
    <row r="287" spans="1:12" x14ac:dyDescent="0.25">
      <c r="A287" s="13">
        <v>197</v>
      </c>
      <c r="B287" s="30" t="s">
        <v>828</v>
      </c>
      <c r="C287" s="14" t="s">
        <v>829</v>
      </c>
      <c r="D287" s="7"/>
      <c r="E287" s="7" t="s">
        <v>830</v>
      </c>
      <c r="F287" s="7" t="s">
        <v>482</v>
      </c>
      <c r="G287" s="7"/>
      <c r="I287" s="20">
        <v>44770</v>
      </c>
      <c r="J287" s="23">
        <f t="shared" si="7"/>
        <v>619459.45945945941</v>
      </c>
      <c r="K287" s="23">
        <f t="shared" si="8"/>
        <v>68140.540540540533</v>
      </c>
      <c r="L287" s="14">
        <v>687600</v>
      </c>
    </row>
    <row r="288" spans="1:12" x14ac:dyDescent="0.25">
      <c r="A288" s="13">
        <v>198</v>
      </c>
      <c r="B288" s="30" t="s">
        <v>831</v>
      </c>
      <c r="C288" s="14" t="s">
        <v>832</v>
      </c>
      <c r="D288" s="7"/>
      <c r="E288" s="7" t="s">
        <v>493</v>
      </c>
      <c r="F288" s="7" t="s">
        <v>494</v>
      </c>
      <c r="G288" s="7"/>
      <c r="I288" s="20">
        <v>44771</v>
      </c>
      <c r="J288" s="23">
        <f t="shared" si="7"/>
        <v>675675.67567567562</v>
      </c>
      <c r="K288" s="23">
        <f t="shared" si="8"/>
        <v>74324.32432432432</v>
      </c>
      <c r="L288" s="14">
        <v>750000</v>
      </c>
    </row>
    <row r="289" spans="1:12" x14ac:dyDescent="0.25">
      <c r="A289" s="13">
        <v>199</v>
      </c>
      <c r="B289" s="30" t="s">
        <v>833</v>
      </c>
      <c r="C289" s="14" t="s">
        <v>834</v>
      </c>
      <c r="D289" s="7"/>
      <c r="E289" s="7" t="s">
        <v>388</v>
      </c>
      <c r="F289" s="7" t="s">
        <v>237</v>
      </c>
      <c r="G289" s="7"/>
      <c r="I289" s="20">
        <v>44771</v>
      </c>
      <c r="J289" s="23">
        <f t="shared" si="7"/>
        <v>19171644.144144144</v>
      </c>
      <c r="K289" s="23">
        <f t="shared" si="8"/>
        <v>2108880.8558558556</v>
      </c>
      <c r="L289" s="14">
        <v>21280525</v>
      </c>
    </row>
    <row r="290" spans="1:12" x14ac:dyDescent="0.25">
      <c r="A290" s="13">
        <v>200</v>
      </c>
      <c r="B290" s="30" t="s">
        <v>835</v>
      </c>
      <c r="C290" s="14" t="s">
        <v>836</v>
      </c>
      <c r="D290" s="7"/>
      <c r="E290" s="7" t="s">
        <v>391</v>
      </c>
      <c r="F290" s="7" t="s">
        <v>392</v>
      </c>
      <c r="G290" s="7"/>
      <c r="I290" s="20">
        <v>44771</v>
      </c>
      <c r="J290" s="23">
        <f t="shared" si="7"/>
        <v>3181373.8738738736</v>
      </c>
      <c r="K290" s="23">
        <f t="shared" si="8"/>
        <v>349951.1261261261</v>
      </c>
      <c r="L290" s="14">
        <v>3531325</v>
      </c>
    </row>
    <row r="291" spans="1:12" x14ac:dyDescent="0.25">
      <c r="A291" s="13">
        <v>201</v>
      </c>
      <c r="B291" s="30" t="s">
        <v>837</v>
      </c>
      <c r="C291" s="14" t="s">
        <v>838</v>
      </c>
      <c r="D291" s="7"/>
      <c r="E291" s="7" t="s">
        <v>447</v>
      </c>
      <c r="F291" s="7" t="s">
        <v>448</v>
      </c>
      <c r="G291" s="7"/>
      <c r="I291" s="20">
        <v>44771</v>
      </c>
      <c r="J291" s="23">
        <f t="shared" si="7"/>
        <v>1495945.9459459458</v>
      </c>
      <c r="K291" s="23">
        <f t="shared" si="8"/>
        <v>164554.05405405405</v>
      </c>
      <c r="L291" s="14">
        <v>1660500</v>
      </c>
    </row>
    <row r="292" spans="1:12" x14ac:dyDescent="0.25">
      <c r="A292" s="13">
        <v>202</v>
      </c>
      <c r="B292" s="30" t="s">
        <v>839</v>
      </c>
      <c r="C292" s="34" t="s">
        <v>840</v>
      </c>
      <c r="D292" s="25"/>
      <c r="E292" s="15" t="s">
        <v>841</v>
      </c>
      <c r="F292" s="15" t="s">
        <v>368</v>
      </c>
      <c r="G292" s="26"/>
      <c r="I292" s="18">
        <v>44771</v>
      </c>
      <c r="J292" s="23">
        <f t="shared" si="7"/>
        <v>642162.16216216213</v>
      </c>
      <c r="K292" s="23">
        <f t="shared" si="8"/>
        <v>70637.83783783784</v>
      </c>
      <c r="L292" s="14">
        <v>712800</v>
      </c>
    </row>
    <row r="293" spans="1:12" x14ac:dyDescent="0.25">
      <c r="A293" s="13">
        <v>203</v>
      </c>
      <c r="B293" s="30" t="s">
        <v>842</v>
      </c>
      <c r="C293" s="14" t="s">
        <v>843</v>
      </c>
      <c r="D293" s="7"/>
      <c r="E293" s="7" t="s">
        <v>844</v>
      </c>
      <c r="F293" s="7" t="s">
        <v>456</v>
      </c>
      <c r="G293" s="26"/>
      <c r="I293" s="20">
        <v>44771</v>
      </c>
      <c r="J293" s="23">
        <f t="shared" si="7"/>
        <v>216216.21621621618</v>
      </c>
      <c r="K293" s="23">
        <f t="shared" si="8"/>
        <v>23783.78378378378</v>
      </c>
      <c r="L293" s="14">
        <v>240000</v>
      </c>
    </row>
    <row r="294" spans="1:12" x14ac:dyDescent="0.25">
      <c r="A294" s="13">
        <v>204</v>
      </c>
      <c r="B294" s="30" t="s">
        <v>845</v>
      </c>
      <c r="C294" s="14" t="s">
        <v>846</v>
      </c>
      <c r="D294" s="7"/>
      <c r="E294" s="7" t="s">
        <v>425</v>
      </c>
      <c r="F294" s="7" t="s">
        <v>426</v>
      </c>
      <c r="G294" s="26"/>
      <c r="I294" s="20">
        <v>44771</v>
      </c>
      <c r="J294" s="23">
        <f t="shared" si="7"/>
        <v>3496540.5405405401</v>
      </c>
      <c r="K294" s="23">
        <f t="shared" si="8"/>
        <v>384619.45945945941</v>
      </c>
      <c r="L294" s="14">
        <v>3881160</v>
      </c>
    </row>
    <row r="295" spans="1:12" x14ac:dyDescent="0.25">
      <c r="A295" s="13">
        <v>205</v>
      </c>
      <c r="B295" s="30" t="s">
        <v>847</v>
      </c>
      <c r="C295" s="14" t="s">
        <v>848</v>
      </c>
      <c r="D295" s="7"/>
      <c r="E295" s="7" t="s">
        <v>378</v>
      </c>
      <c r="F295" s="7" t="s">
        <v>849</v>
      </c>
      <c r="G295" s="26"/>
      <c r="I295" s="20">
        <v>44771</v>
      </c>
      <c r="J295" s="23">
        <f t="shared" si="7"/>
        <v>1118270.2702702701</v>
      </c>
      <c r="K295" s="23">
        <f t="shared" si="8"/>
        <v>123009.7297297297</v>
      </c>
      <c r="L295" s="14">
        <v>1241280</v>
      </c>
    </row>
    <row r="296" spans="1:12" x14ac:dyDescent="0.25">
      <c r="A296" s="13">
        <v>206</v>
      </c>
      <c r="B296" s="30" t="s">
        <v>850</v>
      </c>
      <c r="C296" s="14" t="s">
        <v>851</v>
      </c>
      <c r="D296" s="7"/>
      <c r="E296" s="7" t="s">
        <v>852</v>
      </c>
      <c r="F296" s="7" t="s">
        <v>437</v>
      </c>
      <c r="G296" s="7"/>
      <c r="I296" s="20">
        <v>44771</v>
      </c>
      <c r="J296" s="23">
        <f t="shared" si="7"/>
        <v>351351.3513513513</v>
      </c>
      <c r="K296" s="23">
        <f t="shared" si="8"/>
        <v>38648.648648648646</v>
      </c>
      <c r="L296" s="14">
        <v>390000</v>
      </c>
    </row>
    <row r="297" spans="1:12" x14ac:dyDescent="0.25">
      <c r="A297" s="13">
        <v>207</v>
      </c>
      <c r="B297" s="30" t="s">
        <v>853</v>
      </c>
      <c r="C297" s="34" t="s">
        <v>854</v>
      </c>
      <c r="D297" s="25"/>
      <c r="E297" s="15" t="s">
        <v>855</v>
      </c>
      <c r="F297" s="15" t="s">
        <v>437</v>
      </c>
      <c r="G297" s="15"/>
      <c r="I297" s="18">
        <v>44771</v>
      </c>
      <c r="J297" s="23">
        <f t="shared" si="7"/>
        <v>102702.70270270269</v>
      </c>
      <c r="K297" s="23">
        <f t="shared" si="8"/>
        <v>11297.297297297297</v>
      </c>
      <c r="L297" s="14">
        <v>114000</v>
      </c>
    </row>
    <row r="298" spans="1:12" x14ac:dyDescent="0.25">
      <c r="A298" s="13">
        <v>208</v>
      </c>
      <c r="B298" s="30" t="s">
        <v>856</v>
      </c>
      <c r="C298" s="14" t="s">
        <v>857</v>
      </c>
      <c r="D298" s="7"/>
      <c r="E298" s="7" t="s">
        <v>375</v>
      </c>
      <c r="F298" s="7" t="s">
        <v>257</v>
      </c>
      <c r="G298" s="7"/>
      <c r="I298" s="20">
        <v>44771</v>
      </c>
      <c r="J298" s="23">
        <f t="shared" si="7"/>
        <v>11647654.054054054</v>
      </c>
      <c r="K298" s="23">
        <f t="shared" si="8"/>
        <v>1281241.9459459458</v>
      </c>
      <c r="L298" s="14">
        <v>12928896</v>
      </c>
    </row>
    <row r="299" spans="1:12" x14ac:dyDescent="0.25">
      <c r="A299" s="13">
        <v>209</v>
      </c>
      <c r="B299" s="30" t="s">
        <v>858</v>
      </c>
      <c r="C299" s="14" t="s">
        <v>859</v>
      </c>
      <c r="D299" s="7"/>
      <c r="E299" s="7" t="s">
        <v>378</v>
      </c>
      <c r="F299" s="7" t="s">
        <v>381</v>
      </c>
      <c r="G299" s="7"/>
      <c r="I299" s="20">
        <v>44771</v>
      </c>
      <c r="J299" s="23">
        <f t="shared" si="7"/>
        <v>5522245.9459459456</v>
      </c>
      <c r="K299" s="23">
        <f t="shared" si="8"/>
        <v>607447.05405405397</v>
      </c>
      <c r="L299" s="14">
        <f>5149821+979872</f>
        <v>6129693</v>
      </c>
    </row>
    <row r="300" spans="1:12" x14ac:dyDescent="0.25">
      <c r="A300" s="13">
        <v>210</v>
      </c>
      <c r="B300" s="30" t="s">
        <v>860</v>
      </c>
      <c r="C300" s="14" t="s">
        <v>861</v>
      </c>
      <c r="D300" s="7"/>
      <c r="E300" s="7" t="s">
        <v>862</v>
      </c>
      <c r="F300" s="7" t="s">
        <v>849</v>
      </c>
      <c r="G300" s="7"/>
      <c r="I300" s="20">
        <v>44771</v>
      </c>
      <c r="J300" s="23">
        <f t="shared" si="7"/>
        <v>1132432.4324324324</v>
      </c>
      <c r="K300" s="23">
        <f t="shared" si="8"/>
        <v>124567.56756756757</v>
      </c>
      <c r="L300" s="14">
        <v>1257000</v>
      </c>
    </row>
    <row r="301" spans="1:12" x14ac:dyDescent="0.25">
      <c r="A301" s="13">
        <v>211</v>
      </c>
      <c r="B301" s="30" t="s">
        <v>863</v>
      </c>
      <c r="C301" s="14" t="s">
        <v>864</v>
      </c>
      <c r="D301" s="7"/>
      <c r="E301" s="7" t="s">
        <v>378</v>
      </c>
      <c r="F301" s="7" t="s">
        <v>504</v>
      </c>
      <c r="G301" s="7"/>
      <c r="I301" s="20">
        <v>44771</v>
      </c>
      <c r="J301" s="23">
        <f t="shared" si="7"/>
        <v>3739372.9729729728</v>
      </c>
      <c r="K301" s="23">
        <f t="shared" si="8"/>
        <v>411331.02702702698</v>
      </c>
      <c r="L301" s="14">
        <v>4150704</v>
      </c>
    </row>
    <row r="302" spans="1:12" x14ac:dyDescent="0.25">
      <c r="A302" s="13">
        <v>212</v>
      </c>
      <c r="B302" s="30" t="s">
        <v>865</v>
      </c>
      <c r="C302" s="14" t="s">
        <v>866</v>
      </c>
      <c r="D302" s="7"/>
      <c r="E302" s="7" t="s">
        <v>867</v>
      </c>
      <c r="F302" s="7" t="s">
        <v>452</v>
      </c>
      <c r="G302" s="7"/>
      <c r="I302" s="20">
        <v>44771</v>
      </c>
      <c r="J302" s="23">
        <f t="shared" si="7"/>
        <v>1702702.7027027025</v>
      </c>
      <c r="K302" s="23">
        <f t="shared" si="8"/>
        <v>187297.29729729728</v>
      </c>
      <c r="L302" s="14">
        <v>1890000</v>
      </c>
    </row>
    <row r="303" spans="1:12" x14ac:dyDescent="0.25">
      <c r="A303" s="13">
        <v>213</v>
      </c>
      <c r="B303" s="30" t="s">
        <v>868</v>
      </c>
      <c r="C303" s="14" t="s">
        <v>869</v>
      </c>
      <c r="D303" s="7"/>
      <c r="E303" s="7" t="s">
        <v>870</v>
      </c>
      <c r="F303" s="7" t="s">
        <v>419</v>
      </c>
      <c r="G303" s="26"/>
      <c r="I303" s="20">
        <v>44753</v>
      </c>
      <c r="J303" s="23">
        <f t="shared" si="7"/>
        <v>44444932.432432428</v>
      </c>
      <c r="K303" s="23">
        <f t="shared" si="8"/>
        <v>4888942.5675675673</v>
      </c>
      <c r="L303" s="14">
        <f>(30940500-5166000)+21905625+1653750</f>
        <v>49333875</v>
      </c>
    </row>
    <row r="304" spans="1:12" x14ac:dyDescent="0.25">
      <c r="A304" s="13">
        <v>214</v>
      </c>
      <c r="B304" s="30" t="s">
        <v>871</v>
      </c>
      <c r="C304" s="14" t="s">
        <v>872</v>
      </c>
      <c r="D304" s="7"/>
      <c r="E304" s="7" t="s">
        <v>870</v>
      </c>
      <c r="F304" s="7" t="s">
        <v>419</v>
      </c>
      <c r="G304" s="26"/>
      <c r="I304" s="20">
        <v>44758</v>
      </c>
      <c r="J304" s="23">
        <f t="shared" si="7"/>
        <v>67617635.135135129</v>
      </c>
      <c r="K304" s="23">
        <f t="shared" si="8"/>
        <v>7437939.8648648644</v>
      </c>
      <c r="L304" s="14">
        <f>28949550+46106025</f>
        <v>75055575</v>
      </c>
    </row>
    <row r="305" spans="1:12" x14ac:dyDescent="0.25">
      <c r="A305" s="13">
        <v>215</v>
      </c>
      <c r="B305" s="30" t="s">
        <v>873</v>
      </c>
      <c r="C305" s="14" t="s">
        <v>874</v>
      </c>
      <c r="D305" s="7"/>
      <c r="E305" s="7" t="s">
        <v>875</v>
      </c>
      <c r="F305" s="7" t="s">
        <v>797</v>
      </c>
      <c r="G305" s="7"/>
      <c r="I305" s="20">
        <v>44749</v>
      </c>
      <c r="J305" s="23">
        <f t="shared" si="7"/>
        <v>398918.91891891888</v>
      </c>
      <c r="K305" s="23">
        <f t="shared" si="8"/>
        <v>43881.08108108108</v>
      </c>
      <c r="L305" s="14">
        <v>442800</v>
      </c>
    </row>
    <row r="306" spans="1:12" x14ac:dyDescent="0.25">
      <c r="A306" s="13">
        <v>216</v>
      </c>
      <c r="B306" s="30" t="s">
        <v>876</v>
      </c>
      <c r="C306" s="34" t="s">
        <v>877</v>
      </c>
      <c r="D306" s="25"/>
      <c r="E306" s="15" t="s">
        <v>878</v>
      </c>
      <c r="F306" s="15" t="s">
        <v>879</v>
      </c>
      <c r="G306" s="15"/>
      <c r="I306" s="18">
        <v>44770</v>
      </c>
      <c r="J306" s="23">
        <f t="shared" si="7"/>
        <v>2422432.4324324322</v>
      </c>
      <c r="K306" s="23">
        <f t="shared" si="8"/>
        <v>266467.56756756752</v>
      </c>
      <c r="L306" s="14">
        <f>462900+2226000</f>
        <v>2688900</v>
      </c>
    </row>
    <row r="307" spans="1:12" x14ac:dyDescent="0.25">
      <c r="A307" s="13">
        <v>217</v>
      </c>
      <c r="B307" s="30" t="s">
        <v>880</v>
      </c>
      <c r="C307" s="14" t="s">
        <v>881</v>
      </c>
      <c r="D307" s="7"/>
      <c r="E307" s="7" t="s">
        <v>882</v>
      </c>
      <c r="F307" s="7" t="s">
        <v>797</v>
      </c>
      <c r="G307" s="7"/>
      <c r="I307" s="20">
        <v>44770</v>
      </c>
      <c r="J307" s="23">
        <f t="shared" si="7"/>
        <v>29189.189189189186</v>
      </c>
      <c r="K307" s="23">
        <f t="shared" si="8"/>
        <v>3210.8108108108104</v>
      </c>
      <c r="L307" s="14">
        <v>32400</v>
      </c>
    </row>
    <row r="308" spans="1:12" x14ac:dyDescent="0.25">
      <c r="A308" s="13">
        <v>218</v>
      </c>
      <c r="B308" s="30" t="s">
        <v>883</v>
      </c>
      <c r="C308" s="14" t="s">
        <v>884</v>
      </c>
      <c r="D308" s="7"/>
      <c r="E308" s="7" t="s">
        <v>885</v>
      </c>
      <c r="F308" s="7" t="s">
        <v>452</v>
      </c>
      <c r="G308" s="7"/>
      <c r="I308" s="20">
        <v>44768</v>
      </c>
      <c r="J308" s="23">
        <f t="shared" si="7"/>
        <v>481081.08108108107</v>
      </c>
      <c r="K308" s="23">
        <f t="shared" si="8"/>
        <v>52918.91891891892</v>
      </c>
      <c r="L308" s="14">
        <v>534000</v>
      </c>
    </row>
    <row r="309" spans="1:12" x14ac:dyDescent="0.25">
      <c r="A309" s="13">
        <v>219</v>
      </c>
      <c r="B309" s="30" t="s">
        <v>886</v>
      </c>
      <c r="C309" s="14" t="s">
        <v>887</v>
      </c>
      <c r="D309" s="7"/>
      <c r="E309" s="7" t="s">
        <v>888</v>
      </c>
      <c r="F309" s="7" t="s">
        <v>797</v>
      </c>
      <c r="G309" s="7"/>
      <c r="I309" s="20">
        <v>44755</v>
      </c>
      <c r="J309" s="23">
        <f t="shared" si="7"/>
        <v>8920857.6576576568</v>
      </c>
      <c r="K309" s="23">
        <f t="shared" si="8"/>
        <v>981294.34234234225</v>
      </c>
      <c r="L309" s="14">
        <f>2268680+808056+444560+3478872+2901984</f>
        <v>9902152</v>
      </c>
    </row>
    <row r="310" spans="1:12" x14ac:dyDescent="0.25">
      <c r="A310" s="13">
        <v>220</v>
      </c>
      <c r="B310" s="30" t="s">
        <v>889</v>
      </c>
      <c r="C310" s="14" t="s">
        <v>890</v>
      </c>
      <c r="D310" s="7"/>
      <c r="E310" s="7" t="s">
        <v>888</v>
      </c>
      <c r="F310" s="7" t="s">
        <v>797</v>
      </c>
      <c r="G310" s="7"/>
      <c r="I310" s="20">
        <v>44763</v>
      </c>
      <c r="J310" s="23">
        <f t="shared" si="7"/>
        <v>32544830.630630627</v>
      </c>
      <c r="K310" s="23">
        <f t="shared" si="8"/>
        <v>3579931.369369369</v>
      </c>
      <c r="L310" s="14">
        <f>1708992+(3232224+1250000)+10514618+6464964+12953964</f>
        <v>36124762</v>
      </c>
    </row>
    <row r="311" spans="1:12" x14ac:dyDescent="0.25">
      <c r="A311" s="13">
        <v>221</v>
      </c>
      <c r="B311" s="30" t="s">
        <v>891</v>
      </c>
      <c r="C311" s="14" t="s">
        <v>892</v>
      </c>
      <c r="D311" s="7"/>
      <c r="E311" s="7" t="s">
        <v>888</v>
      </c>
      <c r="F311" s="7" t="s">
        <v>797</v>
      </c>
      <c r="G311" s="7"/>
      <c r="I311" s="20">
        <v>44771</v>
      </c>
      <c r="J311" s="23">
        <f t="shared" si="7"/>
        <v>14049445.045045044</v>
      </c>
      <c r="K311" s="23">
        <f t="shared" si="8"/>
        <v>1545438.9549549548</v>
      </c>
      <c r="L311" s="14">
        <f>4317600+6468164+1558320+3250800</f>
        <v>15594884</v>
      </c>
    </row>
    <row r="312" spans="1:12" x14ac:dyDescent="0.25">
      <c r="A312" s="13">
        <v>222</v>
      </c>
      <c r="B312" s="30" t="s">
        <v>893</v>
      </c>
      <c r="C312" s="34" t="s">
        <v>894</v>
      </c>
      <c r="D312" s="25"/>
      <c r="E312" s="15" t="s">
        <v>895</v>
      </c>
      <c r="F312" s="15" t="s">
        <v>797</v>
      </c>
      <c r="G312" s="26"/>
      <c r="I312" s="18">
        <v>44771</v>
      </c>
      <c r="J312" s="23">
        <f t="shared" si="7"/>
        <v>47977117.117117114</v>
      </c>
      <c r="K312" s="23">
        <f t="shared" si="8"/>
        <v>5277482.8828828828</v>
      </c>
      <c r="L312" s="14">
        <v>53254600</v>
      </c>
    </row>
    <row r="313" spans="1:12" x14ac:dyDescent="0.25">
      <c r="J313" s="12">
        <f t="shared" ref="J313:L313" si="9">SUM(J91:J312)</f>
        <v>1911418072.9729736</v>
      </c>
      <c r="K313" s="12">
        <f t="shared" si="9"/>
        <v>210255988.02702701</v>
      </c>
      <c r="L313" s="24">
        <f t="shared" si="9"/>
        <v>2121674061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2022-08-19T03:49:34Z</dcterms:created>
  <dcterms:modified xsi:type="dcterms:W3CDTF">2022-08-19T04:12:09Z</dcterms:modified>
</cp:coreProperties>
</file>